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drawings/drawing6.xml" ContentType="application/vnd.openxmlformats-officedocument.drawingml.chartshapes+xml"/>
  <Override PartName="/xl/drawings/drawing39.xml" ContentType="application/vnd.openxmlformats-officedocument.drawingml.chartshapes+xml"/>
  <Override PartName="/xl/drawings/drawing38.xml" ContentType="application/vnd.openxmlformats-officedocument.drawingml.chartshapes+xml"/>
  <Override PartName="/xl/drawings/drawing41.xml" ContentType="application/vnd.openxmlformats-officedocument.drawingml.chartshapes+xml"/>
  <Override PartName="/xl/workbook.xml" ContentType="application/vnd.openxmlformats-officedocument.spreadsheetml.sheet.main+xml"/>
  <Override PartName="/xl/worksheets/sheet8.xml" ContentType="application/vnd.openxmlformats-officedocument.spreadsheetml.worksheet+xml"/>
  <Override PartName="/xl/drawings/drawing36.xml" ContentType="application/vnd.openxmlformats-officedocument.drawing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drawings/drawing37.xml" ContentType="application/vnd.openxmlformats-officedocument.drawing+xml"/>
  <Override PartName="/xl/charts/chart123.xml" ContentType="application/vnd.openxmlformats-officedocument.drawingml.chart+xml"/>
  <Override PartName="/xl/worksheets/sheet6.xml" ContentType="application/vnd.openxmlformats-officedocument.spreadsheetml.worksheet+xml"/>
  <Override PartName="/xl/charts/chart124.xml" ContentType="application/vnd.openxmlformats-officedocument.drawingml.chart+xml"/>
  <Override PartName="/xl/charts/chart118.xml" ContentType="application/vnd.openxmlformats-officedocument.drawingml.chart+xml"/>
  <Override PartName="/xl/charts/chart117.xml" ContentType="application/vnd.openxmlformats-officedocument.drawingml.chart+xml"/>
  <Override PartName="/xl/charts/chart116.xml" ContentType="application/vnd.openxmlformats-officedocument.drawingml.chart+xml"/>
  <Override PartName="/xl/drawings/drawing34.xml" ContentType="application/vnd.openxmlformats-officedocument.drawing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drawings/drawing35.xml" ContentType="application/vnd.openxmlformats-officedocument.drawing+xml"/>
  <Override PartName="/xl/worksheets/sheet5.xml" ContentType="application/vnd.openxmlformats-officedocument.spreadsheetml.worksheet+xml"/>
  <Override PartName="/xl/drawings/drawing40.xml" ContentType="application/vnd.openxmlformats-officedocument.drawing+xml"/>
  <Override PartName="/xl/charts/chart125.xml" ContentType="application/vnd.openxmlformats-officedocument.drawingml.chart+xml"/>
  <Override PartName="/xl/worksheets/sheet2.xml" ContentType="application/vnd.openxmlformats-officedocument.spreadsheetml.workshee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worksheets/sheet4.xml" ContentType="application/vnd.openxmlformats-officedocument.spreadsheetml.workshee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worksheets/sheet3.xml" ContentType="application/vnd.openxmlformats-officedocument.spreadsheetml.worksheet+xml"/>
  <Override PartName="/xl/charts/chart109.xml" ContentType="application/vnd.openxmlformats-officedocument.drawingml.chart+xml"/>
  <Override PartName="/xl/charts/chart108.xml" ContentType="application/vnd.openxmlformats-officedocument.drawingml.chart+xml"/>
  <Override PartName="/xl/drawings/drawing33.xml" ContentType="application/vnd.openxmlformats-officedocument.drawing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drawings/drawing25.xml" ContentType="application/vnd.openxmlformats-officedocument.drawing+xml"/>
  <Override PartName="/xl/charts/chart89.xml" ContentType="application/vnd.openxmlformats-officedocument.drawingml.chart+xml"/>
  <Override PartName="/xl/drawings/drawing26.xml" ContentType="application/vnd.openxmlformats-officedocument.drawing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drawings/drawing24.xml" ContentType="application/vnd.openxmlformats-officedocument.drawing+xml"/>
  <Override PartName="/xl/charts/chart85.xml" ContentType="application/vnd.openxmlformats-officedocument.drawingml.chart+xml"/>
  <Override PartName="/xl/charts/chart84.xml" ContentType="application/vnd.openxmlformats-officedocument.drawingml.chart+xml"/>
  <Override PartName="/xl/charts/chart78.xml" ContentType="application/vnd.openxmlformats-officedocument.drawingml.chart+xml"/>
  <Override PartName="/xl/drawings/drawing22.xml" ContentType="application/vnd.openxmlformats-officedocument.drawing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drawings/drawing23.xml" ContentType="application/vnd.openxmlformats-officedocument.drawing+xml"/>
  <Override PartName="/xl/worksheets/sheet1.xml" ContentType="application/vnd.openxmlformats-officedocument.spreadsheetml.worksheet+xml"/>
  <Override PartName="/xl/charts/chart93.xml" ContentType="application/vnd.openxmlformats-officedocument.drawingml.chart+xml"/>
  <Override PartName="/xl/drawings/drawing27.xml" ContentType="application/vnd.openxmlformats-officedocument.drawing+xml"/>
  <Override PartName="/xl/charts/chart94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drawings/drawing32.xml" ContentType="application/vnd.openxmlformats-officedocument.drawing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drawings/drawing31.xml" ContentType="application/vnd.openxmlformats-officedocument.drawing+xml"/>
  <Override PartName="/xl/charts/chart100.xml" ContentType="application/vnd.openxmlformats-officedocument.drawingml.chart+xml"/>
  <Override PartName="/xl/charts/chart99.xml" ContentType="application/vnd.openxmlformats-officedocument.drawingml.chart+xml"/>
  <Override PartName="/xl/drawings/drawing28.xml" ContentType="application/vnd.openxmlformats-officedocument.drawing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drawings/drawing29.xml" ContentType="application/vnd.openxmlformats-officedocument.drawing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drawings/drawing30.xml" ContentType="application/vnd.openxmlformats-officedocument.drawing+xml"/>
  <Override PartName="/xl/charts/chart77.xml" ContentType="application/vnd.openxmlformats-officedocument.drawingml.chart+xml"/>
  <Override PartName="/xl/charts/chart83.xml" ContentType="application/vnd.openxmlformats-officedocument.drawingml.chart+xml"/>
  <Override PartName="/xl/charts/chart75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9.xml" ContentType="application/vnd.openxmlformats-officedocument.drawingml.chart+xml"/>
  <Override PartName="/xl/worksheets/sheet7.xml" ContentType="application/vnd.openxmlformats-officedocument.spreadsheetml.workshee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theme/themeOverride1.xml" ContentType="application/vnd.openxmlformats-officedocument.themeOverride+xml"/>
  <Override PartName="/xl/charts/chart76.xml" ContentType="application/vnd.openxmlformats-officedocument.drawingml.chart+xml"/>
  <Override PartName="/xl/theme/themeOverride2.xml" ContentType="application/vnd.openxmlformats-officedocument.themeOverride+xml"/>
  <Override PartName="/xl/charts/chart27.xml" ContentType="application/vnd.openxmlformats-officedocument.drawingml.chart+xml"/>
  <Override PartName="/xl/theme/themeOverride3.xml" ContentType="application/vnd.openxmlformats-officedocument.themeOverride+xml"/>
  <Override PartName="/xl/charts/chart28.xml" ContentType="application/vnd.openxmlformats-officedocument.drawingml.chart+xml"/>
  <Override PartName="/xl/theme/themeOverride4.xml" ContentType="application/vnd.openxmlformats-officedocument.themeOverride+xml"/>
  <Override PartName="/xl/charts/chart29.xml" ContentType="application/vnd.openxmlformats-officedocument.drawingml.chart+xml"/>
  <Override PartName="/xl/charts/chart25.xml" ContentType="application/vnd.openxmlformats-officedocument.drawingml.chart+xml"/>
  <Override PartName="/xl/charts/chart24.xml" ContentType="application/vnd.openxmlformats-officedocument.drawingml.chart+xml"/>
  <Override PartName="/xl/drawings/drawing13.xml" ContentType="application/vnd.openxmlformats-officedocument.drawing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drawings/drawing11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2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42.xml" ContentType="application/vnd.openxmlformats-officedocument.spreadsheetml.worksheet+xml"/>
  <Override PartName="/xl/worksheets/sheet41.xml" ContentType="application/vnd.openxmlformats-officedocument.spreadsheetml.worksheet+xml"/>
  <Override PartName="/xl/worksheets/sheet40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Override5.xml" ContentType="application/vnd.openxmlformats-officedocument.themeOverride+xml"/>
  <Override PartName="/xl/charts/chart26.xml" ContentType="application/vnd.openxmlformats-officedocument.drawingml.chart+xml"/>
  <Override PartName="/xl/theme/themeOverride6.xml" ContentType="application/vnd.openxmlformats-officedocument.themeOverride+xml"/>
  <Override PartName="/xl/drawings/drawing16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17.xml" ContentType="application/vnd.openxmlformats-officedocument.drawing+xml"/>
  <Override PartName="/xl/charts/chart59.xml" ContentType="application/vnd.openxmlformats-officedocument.drawingml.chart+xml"/>
  <Override PartName="/xl/charts/chart54.xml" ContentType="application/vnd.openxmlformats-officedocument.drawingml.chart+xml"/>
  <Override PartName="/xl/charts/chart53.xml" ContentType="application/vnd.openxmlformats-officedocument.drawingml.chart+xml"/>
  <Override PartName="/xl/charts/chart52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15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drawings/drawing18.xml" ContentType="application/vnd.openxmlformats-officedocument.drawing+xml"/>
  <Override PartName="/xl/charts/chart70.xml" ContentType="application/vnd.openxmlformats-officedocument.drawingml.chart+xml"/>
  <Override PartName="/xl/drawings/drawing20.xml" ContentType="application/vnd.openxmlformats-officedocument.drawing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drawings/drawing21.xml" ContentType="application/vnd.openxmlformats-officedocument.drawing+xml"/>
  <Override PartName="/xl/charts/chart69.xml" ContentType="application/vnd.openxmlformats-officedocument.drawingml.chart+xml"/>
  <Override PartName="/xl/charts/chart68.xml" ContentType="application/vnd.openxmlformats-officedocument.drawingml.chart+xml"/>
  <Override PartName="/xl/charts/chart67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19.xml" ContentType="application/vnd.openxmlformats-officedocument.drawing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45.xml" ContentType="application/vnd.openxmlformats-officedocument.drawingml.chart+xml"/>
  <Override PartName="/xl/charts/chart30.xml" ContentType="application/vnd.openxmlformats-officedocument.drawingml.chart+xml"/>
  <Override PartName="/xl/charts/chart44.xml" ContentType="application/vnd.openxmlformats-officedocument.drawingml.chart+xml"/>
  <Override PartName="/xl/charts/chart34.xml" ContentType="application/vnd.openxmlformats-officedocument.drawingml.chart+xml"/>
  <Override PartName="/xl/theme/themeOverride9.xml" ContentType="application/vnd.openxmlformats-officedocument.themeOverride+xml"/>
  <Override PartName="/xl/charts/chart33.xml" ContentType="application/vnd.openxmlformats-officedocument.drawingml.chart+xml"/>
  <Override PartName="/xl/theme/themeOverride8.xml" ContentType="application/vnd.openxmlformats-officedocument.themeOverride+xml"/>
  <Override PartName="/xl/charts/chart36.xml" ContentType="application/vnd.openxmlformats-officedocument.drawingml.chart+xml"/>
  <Override PartName="/xl/charts/chart38.xml" ContentType="application/vnd.openxmlformats-officedocument.drawingml.chart+xml"/>
  <Override PartName="/xl/theme/themeOverride10.xml" ContentType="application/vnd.openxmlformats-officedocument.themeOverride+xml"/>
  <Override PartName="/xl/charts/chart35.xml" ContentType="application/vnd.openxmlformats-officedocument.drawingml.chart+xml"/>
  <Override PartName="/xl/theme/themeOverride12.xml" ContentType="application/vnd.openxmlformats-officedocument.themeOverride+xml"/>
  <Override PartName="/xl/theme/themeOverride11.xml" ContentType="application/vnd.openxmlformats-officedocument.themeOverride+xml"/>
  <Override PartName="/xl/charts/chart37.xml" ContentType="application/vnd.openxmlformats-officedocument.drawingml.chart+xml"/>
  <Override PartName="/xl/theme/themeOverride13.xml" ContentType="application/vnd.openxmlformats-officedocument.themeOverride+xml"/>
  <Override PartName="/xl/drawings/drawing14.xml" ContentType="application/vnd.openxmlformats-officedocument.drawing+xml"/>
  <Override PartName="/xl/charts/chart32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1.xml" ContentType="application/vnd.openxmlformats-officedocument.drawingml.chart+xml"/>
  <Override PartName="/xl/theme/themeOverride7.xml" ContentType="application/vnd.openxmlformats-officedocument.themeOverride+xml"/>
  <Override PartName="/xl/charts/chart40.xml" ContentType="application/vnd.openxmlformats-officedocument.drawingml.chart+xml"/>
  <Override PartName="/xl/charts/chart39.xml" ContentType="application/vnd.openxmlformats-officedocument.drawingml.chart+xml"/>
  <Override PartName="/xl/charts/chart31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NOVÁ STATISTIKA\Zprávy ELEKTRO\Roční zprávy ELEKTRO\RZ ELEKTRO 2019_cz\verze_6 - final\"/>
    </mc:Choice>
  </mc:AlternateContent>
  <xr:revisionPtr revIDLastSave="0" documentId="13_ncr:1_{5A18F1C9-5DE0-4E73-B4EB-93AE80786AB9}" xr6:coauthVersionLast="36" xr6:coauthVersionMax="36" xr10:uidLastSave="{00000000-0000-0000-0000-000000000000}"/>
  <bookViews>
    <workbookView xWindow="-120" yWindow="-120" windowWidth="29040" windowHeight="15840" tabRatio="916" xr2:uid="{00000000-000D-0000-FFFF-FFFF00000000}"/>
  </bookViews>
  <sheets>
    <sheet name="Titulní" sheetId="110" r:id="rId1"/>
    <sheet name="Obsah" sheetId="27" r:id="rId2"/>
    <sheet name="Úvod" sheetId="116" r:id="rId3"/>
    <sheet name="1" sheetId="51" r:id="rId4"/>
    <sheet name="2" sheetId="50" r:id="rId5"/>
    <sheet name="3.1" sheetId="7" r:id="rId6"/>
    <sheet name="3.2" sheetId="53" r:id="rId7"/>
    <sheet name="3.3" sheetId="62" r:id="rId8"/>
    <sheet name="3.4" sheetId="103" r:id="rId9"/>
    <sheet name="3.5" sheetId="97" r:id="rId10"/>
    <sheet name="3.6" sheetId="63" r:id="rId11"/>
    <sheet name="3.7" sheetId="105" r:id="rId12"/>
    <sheet name="3.8" sheetId="101" r:id="rId13"/>
    <sheet name="3.9" sheetId="74" r:id="rId14"/>
    <sheet name="4.1,4.2" sheetId="47" r:id="rId15"/>
    <sheet name="4.3" sheetId="57" r:id="rId16"/>
    <sheet name="4.4" sheetId="109" r:id="rId17"/>
    <sheet name="4.5" sheetId="98" r:id="rId18"/>
    <sheet name="4.6" sheetId="22" r:id="rId19"/>
    <sheet name="4.7" sheetId="107" r:id="rId20"/>
    <sheet name="5.1" sheetId="9" r:id="rId21"/>
    <sheet name="5.2" sheetId="91" r:id="rId22"/>
    <sheet name="5.3" sheetId="92" r:id="rId23"/>
    <sheet name="5.4" sheetId="8" r:id="rId24"/>
    <sheet name="5.5" sheetId="12" r:id="rId25"/>
    <sheet name="5.6" sheetId="46" r:id="rId26"/>
    <sheet name="5.7" sheetId="59" r:id="rId27"/>
    <sheet name="5.8" sheetId="10" r:id="rId28"/>
    <sheet name="5.9" sheetId="80" r:id="rId29"/>
    <sheet name="5.10" sheetId="66" r:id="rId30"/>
    <sheet name="6" sheetId="31" r:id="rId31"/>
    <sheet name="7.1" sheetId="33" r:id="rId32"/>
    <sheet name="7.2,7.3" sheetId="115" r:id="rId33"/>
    <sheet name="8.1" sheetId="36" r:id="rId34"/>
    <sheet name="8.2" sheetId="54" r:id="rId35"/>
    <sheet name="8.3" sheetId="34" r:id="rId36"/>
    <sheet name="8.4" sheetId="70" r:id="rId37"/>
    <sheet name="9.1" sheetId="32" r:id="rId38"/>
    <sheet name="9.2" sheetId="71" r:id="rId39"/>
    <sheet name="9.3" sheetId="100" r:id="rId40"/>
    <sheet name="9.4" sheetId="99" r:id="rId41"/>
    <sheet name="9.5" sheetId="72" r:id="rId42"/>
    <sheet name="9.6" sheetId="113" r:id="rId43"/>
    <sheet name="9.7" sheetId="114" r:id="rId44"/>
    <sheet name="10" sheetId="55" r:id="rId45"/>
  </sheets>
  <definedNames>
    <definedName name="Datum_OTE" localSheetId="41">"5. 5. 2020"</definedName>
    <definedName name="Datum_OTE">"2. 5. 2017"</definedName>
    <definedName name="_xlnm.Print_Area" localSheetId="44">'10'!$A$1:$AG$136</definedName>
    <definedName name="_xlnm.Print_Area" localSheetId="4">'2'!$A$1:$I$63</definedName>
    <definedName name="_xlnm.Print_Area" localSheetId="6">'3.2'!$A$1:$N$45</definedName>
    <definedName name="_xlnm.Print_Area" localSheetId="7">'3.3'!$A$1:$K$46</definedName>
    <definedName name="_xlnm.Print_Area" localSheetId="8">'3.4'!$A$1:$N$44</definedName>
    <definedName name="_xlnm.Print_Area" localSheetId="9">'3.5'!$A$1:$K$46</definedName>
    <definedName name="_xlnm.Print_Area" localSheetId="10">'3.6'!$A$1:$O$44</definedName>
    <definedName name="_xlnm.Print_Area" localSheetId="11">'3.7'!$A$1:$N$44</definedName>
    <definedName name="_xlnm.Print_Area" localSheetId="12">'3.8'!$A$1:$S$44</definedName>
    <definedName name="_xlnm.Print_Area" localSheetId="17">'4.5'!$A$1:$P$46</definedName>
    <definedName name="_xlnm.Print_Area" localSheetId="20">'5.1'!$A$1:$F$44</definedName>
    <definedName name="_xlnm.Print_Area" localSheetId="21">'5.2'!$A$1:$F$44</definedName>
    <definedName name="_xlnm.Print_Area" localSheetId="22">'5.3'!$A$1:$F$44</definedName>
    <definedName name="_xlnm.Print_Area" localSheetId="23">'5.4'!$A$1:$H$39</definedName>
    <definedName name="_xlnm.Print_Area" localSheetId="24">'5.5'!$A$1:$K$35</definedName>
    <definedName name="_xlnm.Print_Area" localSheetId="25">'5.6'!$A$1:$K$35</definedName>
    <definedName name="_xlnm.Print_Area" localSheetId="26">'5.7'!$A$1:$I$44</definedName>
    <definedName name="_xlnm.Print_Area" localSheetId="27">'5.8'!$A$1:$E$42</definedName>
    <definedName name="_xlnm.Print_Area" localSheetId="28">'5.9'!$A$1:$E$34</definedName>
    <definedName name="_xlnm.Print_Area" localSheetId="36">'8.4'!$A$1:$W$46</definedName>
    <definedName name="_xlnm.Print_Area" localSheetId="0">Titulní!$A$1:$J$63</definedName>
    <definedName name="_xlnm.Print_Area" localSheetId="2">Úvod!$A$1:$I$63</definedName>
  </definedNames>
  <calcPr calcId="191029"/>
  <webPublishObjects count="1">
    <webPublishObject id="25343" divId="Roční zpráva_25343" destinationFile="\\FSP\Statistika\NOVÁ STATISTIKA\Zprávy roční\RZ ELEKTRO 2017_cz\verze_2 - nové šablony-pro int. tým\Stránka.mht"/>
  </webPublishObjects>
</workbook>
</file>

<file path=xl/calcChain.xml><?xml version="1.0" encoding="utf-8"?>
<calcChain xmlns="http://schemas.openxmlformats.org/spreadsheetml/2006/main">
  <c r="AG93" i="55" l="1"/>
  <c r="AG47" i="55"/>
  <c r="AG1" i="55"/>
  <c r="AC1" i="55"/>
  <c r="K1" i="72"/>
  <c r="O1" i="99"/>
  <c r="M1" i="100"/>
  <c r="M1" i="71"/>
  <c r="N1" i="32"/>
  <c r="W1" i="70"/>
  <c r="N1" i="34"/>
  <c r="M1" i="54"/>
  <c r="M1" i="36"/>
  <c r="N1" i="115"/>
  <c r="N1" i="33"/>
  <c r="M1" i="31"/>
  <c r="K1" i="66"/>
  <c r="E1" i="80"/>
  <c r="E1" i="10"/>
  <c r="I1" i="59"/>
  <c r="K1" i="46"/>
  <c r="K1" i="12"/>
  <c r="H1" i="8"/>
  <c r="F1" i="92"/>
  <c r="F1" i="91"/>
  <c r="F1" i="9"/>
  <c r="N1" i="107"/>
  <c r="N1" i="22"/>
  <c r="P1" i="98"/>
  <c r="J1" i="109"/>
  <c r="J1" i="57"/>
  <c r="J1" i="47"/>
  <c r="K1" i="97"/>
  <c r="K68" i="114"/>
  <c r="K1" i="114"/>
  <c r="N1" i="113"/>
  <c r="K1" i="74"/>
  <c r="S1" i="101"/>
  <c r="N1" i="105"/>
  <c r="O1" i="63"/>
  <c r="N1" i="103"/>
  <c r="K1" i="62"/>
  <c r="N1" i="53"/>
  <c r="J4" i="66" l="1"/>
  <c r="I4" i="66"/>
  <c r="H4" i="66"/>
  <c r="G4" i="66"/>
  <c r="F4" i="66"/>
  <c r="E4" i="66"/>
  <c r="D4" i="66"/>
  <c r="C4" i="66"/>
  <c r="B4" i="66"/>
  <c r="C4" i="107"/>
  <c r="D4" i="107"/>
  <c r="E4" i="107"/>
  <c r="F4" i="107"/>
  <c r="G4" i="107"/>
  <c r="H4" i="107"/>
  <c r="I4" i="107"/>
  <c r="J4" i="107"/>
  <c r="K4" i="107"/>
  <c r="L4" i="107"/>
  <c r="M4" i="107"/>
  <c r="B4" i="107"/>
  <c r="N4" i="107" s="1"/>
  <c r="C4" i="115"/>
  <c r="D4" i="115"/>
  <c r="E4" i="115"/>
  <c r="F4" i="115"/>
  <c r="G4" i="115"/>
  <c r="H4" i="115"/>
  <c r="I4" i="115"/>
  <c r="J4" i="115"/>
  <c r="K4" i="115"/>
  <c r="L4" i="115"/>
  <c r="M4" i="115"/>
  <c r="B4" i="115"/>
  <c r="N4" i="115" s="1"/>
  <c r="Y6" i="70" l="1"/>
  <c r="Y28" i="70"/>
  <c r="Z28" i="70" s="1"/>
  <c r="Y27" i="70"/>
  <c r="Z27" i="70" s="1"/>
  <c r="Y26" i="70"/>
  <c r="Z26" i="70" s="1"/>
  <c r="Y25" i="70"/>
  <c r="Y24" i="70"/>
  <c r="Z24" i="70" s="1"/>
  <c r="Y23" i="70"/>
  <c r="Z23" i="70" s="1"/>
  <c r="Y22" i="70"/>
  <c r="Z22" i="70" s="1"/>
  <c r="Y21" i="70"/>
  <c r="Z21" i="70" s="1"/>
  <c r="Y20" i="70"/>
  <c r="Z20" i="70" s="1"/>
  <c r="Y19" i="70"/>
  <c r="Z19" i="70" s="1"/>
  <c r="Y18" i="70"/>
  <c r="Z18" i="70" s="1"/>
  <c r="Y17" i="70"/>
  <c r="Z17" i="70" s="1"/>
  <c r="Y16" i="70"/>
  <c r="Y15" i="70"/>
  <c r="Z15" i="70" s="1"/>
  <c r="Y14" i="70"/>
  <c r="Z14" i="70" s="1"/>
  <c r="Y13" i="70"/>
  <c r="Z13" i="70" s="1"/>
  <c r="Y12" i="70"/>
  <c r="Z12" i="70" s="1"/>
  <c r="Y11" i="70"/>
  <c r="Z11" i="70" s="1"/>
  <c r="Y10" i="70"/>
  <c r="Y9" i="70"/>
  <c r="Z9" i="70" s="1"/>
  <c r="Y8" i="70"/>
  <c r="Z8" i="70" s="1"/>
  <c r="Y7" i="70"/>
  <c r="Z7" i="70" s="1"/>
  <c r="Z10" i="70"/>
  <c r="Z25" i="70"/>
  <c r="Z4" i="70"/>
  <c r="Z6" i="70"/>
  <c r="AA6" i="70"/>
  <c r="AB6" i="70"/>
  <c r="AA7" i="70"/>
  <c r="AB7" i="70" s="1"/>
  <c r="AA8" i="70"/>
  <c r="AB8" i="70" s="1"/>
  <c r="AA9" i="70"/>
  <c r="AB9" i="70"/>
  <c r="AA10" i="70"/>
  <c r="AB10" i="70"/>
  <c r="AA11" i="70"/>
  <c r="AB11" i="70"/>
  <c r="AA12" i="70"/>
  <c r="AB12" i="70" s="1"/>
  <c r="AA13" i="70"/>
  <c r="AB13" i="70" s="1"/>
  <c r="AA14" i="70"/>
  <c r="AB14" i="70" s="1"/>
  <c r="AA15" i="70"/>
  <c r="AB15" i="70"/>
  <c r="Z16" i="70"/>
  <c r="AA16" i="70"/>
  <c r="AB16" i="70" s="1"/>
  <c r="AA17" i="70"/>
  <c r="AB17" i="70"/>
  <c r="AA18" i="70"/>
  <c r="AB18" i="70" s="1"/>
  <c r="AA19" i="70"/>
  <c r="AB19" i="70" s="1"/>
  <c r="AA20" i="70"/>
  <c r="AB20" i="70" s="1"/>
  <c r="AA21" i="70"/>
  <c r="AB21" i="70" s="1"/>
  <c r="AA22" i="70"/>
  <c r="AB22" i="70" s="1"/>
  <c r="AA23" i="70"/>
  <c r="AB23" i="70"/>
  <c r="AA24" i="70"/>
  <c r="AB24" i="70" s="1"/>
  <c r="AA25" i="70"/>
  <c r="AB25" i="70" s="1"/>
  <c r="AA26" i="70"/>
  <c r="AB26" i="70"/>
  <c r="AA27" i="70"/>
  <c r="AB27" i="70" s="1"/>
  <c r="AA28" i="70"/>
  <c r="AB28" i="70"/>
  <c r="AA5" i="70"/>
  <c r="AB5" i="70" s="1"/>
  <c r="Y5" i="70"/>
  <c r="Z5" i="70" s="1"/>
  <c r="M22" i="53" l="1"/>
  <c r="L22" i="53"/>
  <c r="K22" i="53"/>
  <c r="J22" i="53"/>
  <c r="I22" i="53"/>
  <c r="H22" i="53"/>
  <c r="G22" i="53"/>
  <c r="F22" i="53"/>
  <c r="E22" i="53"/>
  <c r="D22" i="53"/>
  <c r="C22" i="53"/>
  <c r="B22" i="53"/>
  <c r="A29" i="115" l="1"/>
  <c r="A28" i="115"/>
  <c r="A27" i="115"/>
  <c r="A26" i="115"/>
  <c r="A23" i="105" l="1"/>
  <c r="A22" i="105"/>
  <c r="A21" i="105"/>
  <c r="A20" i="105"/>
  <c r="A23" i="103"/>
  <c r="A22" i="103"/>
  <c r="A21" i="103"/>
  <c r="A20" i="103"/>
  <c r="B37" i="62"/>
  <c r="A37" i="62"/>
  <c r="B28" i="62"/>
  <c r="A28" i="62"/>
  <c r="U3" i="101" l="1"/>
  <c r="V3" i="101"/>
  <c r="W3" i="101"/>
  <c r="X3" i="101"/>
  <c r="Y3" i="101"/>
  <c r="Z3" i="101"/>
  <c r="AA3" i="101"/>
  <c r="AB3" i="101"/>
  <c r="AC3" i="101"/>
  <c r="AD3" i="101"/>
  <c r="AE3" i="101"/>
  <c r="AF3" i="101"/>
  <c r="AG3" i="101"/>
  <c r="AH3" i="101"/>
  <c r="AI3" i="101"/>
  <c r="AJ3" i="101"/>
  <c r="AK3" i="101"/>
  <c r="U4" i="101"/>
  <c r="V4" i="101"/>
  <c r="W4" i="101"/>
  <c r="X4" i="101"/>
  <c r="Y4" i="101"/>
  <c r="Z4" i="101"/>
  <c r="AA4" i="101"/>
  <c r="AB4" i="101"/>
  <c r="AC4" i="101"/>
  <c r="AD4" i="101"/>
  <c r="AE4" i="101"/>
  <c r="AF4" i="101"/>
  <c r="AG4" i="101"/>
  <c r="AH4" i="101"/>
  <c r="AI4" i="101"/>
  <c r="AJ4" i="101"/>
  <c r="U5" i="101"/>
  <c r="V5" i="101"/>
  <c r="W5" i="101"/>
  <c r="X5" i="101"/>
  <c r="Y5" i="101"/>
  <c r="Z5" i="101"/>
  <c r="AA5" i="101"/>
  <c r="AB5" i="101"/>
  <c r="AC5" i="101"/>
  <c r="AD5" i="101"/>
  <c r="AE5" i="101"/>
  <c r="AF5" i="101"/>
  <c r="AG5" i="101"/>
  <c r="AH5" i="101"/>
  <c r="AI5" i="101"/>
  <c r="AJ5" i="101"/>
  <c r="U6" i="101"/>
  <c r="V6" i="101"/>
  <c r="W6" i="101"/>
  <c r="X6" i="101"/>
  <c r="Y6" i="101"/>
  <c r="Z6" i="101"/>
  <c r="AA6" i="101"/>
  <c r="AB6" i="101"/>
  <c r="AC6" i="101"/>
  <c r="AD6" i="101"/>
  <c r="AE6" i="101"/>
  <c r="AF6" i="101"/>
  <c r="AG6" i="101"/>
  <c r="AH6" i="101"/>
  <c r="AI6" i="101"/>
  <c r="AJ6" i="101"/>
  <c r="U7" i="101"/>
  <c r="V7" i="101"/>
  <c r="W7" i="101"/>
  <c r="X7" i="101"/>
  <c r="Y7" i="101"/>
  <c r="Z7" i="101"/>
  <c r="AA7" i="101"/>
  <c r="AB7" i="101"/>
  <c r="AC7" i="101"/>
  <c r="AD7" i="101"/>
  <c r="AE7" i="101"/>
  <c r="AF7" i="101"/>
  <c r="AG7" i="101"/>
  <c r="AH7" i="101"/>
  <c r="AI7" i="101"/>
  <c r="AJ7" i="101"/>
  <c r="T3" i="101"/>
  <c r="T7" i="101"/>
  <c r="T6" i="101"/>
  <c r="T5" i="101"/>
  <c r="T4" i="101"/>
  <c r="A64" i="114" l="1"/>
  <c r="A123" i="114" s="1"/>
  <c r="M27" i="115" l="1"/>
  <c r="L27" i="115"/>
  <c r="K27" i="115"/>
  <c r="J27" i="115"/>
  <c r="I27" i="115"/>
  <c r="H27" i="115"/>
  <c r="G27" i="115"/>
  <c r="F27" i="115"/>
  <c r="E27" i="115"/>
  <c r="D27" i="115"/>
  <c r="C27" i="115"/>
  <c r="B27" i="115"/>
  <c r="M26" i="115"/>
  <c r="L26" i="115"/>
  <c r="K26" i="115"/>
  <c r="J26" i="115"/>
  <c r="I26" i="115"/>
  <c r="H26" i="115"/>
  <c r="G26" i="115"/>
  <c r="F26" i="115"/>
  <c r="E26" i="115"/>
  <c r="D26" i="115"/>
  <c r="C26" i="115"/>
  <c r="B26" i="115"/>
  <c r="K110" i="114" l="1"/>
  <c r="J110" i="114"/>
  <c r="I110" i="114"/>
  <c r="H110" i="114"/>
  <c r="G110" i="114"/>
  <c r="F110" i="114"/>
  <c r="E110" i="114"/>
  <c r="D110" i="114"/>
  <c r="C110" i="114"/>
  <c r="B110" i="114"/>
  <c r="K95" i="114"/>
  <c r="J95" i="114"/>
  <c r="I95" i="114"/>
  <c r="H95" i="114"/>
  <c r="G95" i="114"/>
  <c r="F95" i="114"/>
  <c r="E95" i="114"/>
  <c r="D95" i="114"/>
  <c r="C95" i="114"/>
  <c r="B95" i="114"/>
  <c r="K81" i="114"/>
  <c r="J81" i="114"/>
  <c r="I81" i="114"/>
  <c r="H81" i="114"/>
  <c r="G81" i="114"/>
  <c r="F81" i="114"/>
  <c r="E81" i="114"/>
  <c r="D81" i="114"/>
  <c r="C81" i="114"/>
  <c r="B81" i="114"/>
  <c r="K72" i="114"/>
  <c r="J72" i="114"/>
  <c r="I72" i="114"/>
  <c r="H72" i="114"/>
  <c r="G72" i="114"/>
  <c r="F72" i="114"/>
  <c r="E72" i="114"/>
  <c r="D72" i="114"/>
  <c r="C72" i="114"/>
  <c r="B72" i="114"/>
  <c r="K51" i="114"/>
  <c r="J51" i="114"/>
  <c r="I51" i="114"/>
  <c r="H51" i="114"/>
  <c r="G51" i="114"/>
  <c r="F51" i="114"/>
  <c r="E51" i="114"/>
  <c r="D51" i="114"/>
  <c r="C51" i="114"/>
  <c r="B51" i="114"/>
  <c r="K36" i="114"/>
  <c r="J36" i="114"/>
  <c r="I36" i="114"/>
  <c r="H36" i="114"/>
  <c r="G36" i="114"/>
  <c r="F36" i="114"/>
  <c r="E36" i="114"/>
  <c r="D36" i="114"/>
  <c r="C36" i="114"/>
  <c r="B36" i="114"/>
  <c r="K20" i="114"/>
  <c r="J20" i="114"/>
  <c r="I20" i="114"/>
  <c r="H20" i="114"/>
  <c r="G20" i="114"/>
  <c r="F20" i="114"/>
  <c r="E20" i="114"/>
  <c r="D20" i="114"/>
  <c r="C20" i="114"/>
  <c r="B20" i="114"/>
  <c r="K5" i="114"/>
  <c r="J5" i="114"/>
  <c r="I5" i="114"/>
  <c r="H5" i="114"/>
  <c r="G5" i="114"/>
  <c r="F5" i="114"/>
  <c r="E5" i="114"/>
  <c r="D5" i="114"/>
  <c r="C5" i="114"/>
  <c r="B5" i="114"/>
  <c r="E29" i="113"/>
  <c r="E28" i="113"/>
  <c r="E27" i="113"/>
  <c r="E26" i="113"/>
  <c r="E25" i="113"/>
  <c r="E24" i="113"/>
  <c r="E23" i="113"/>
  <c r="E22" i="113"/>
  <c r="E21" i="113"/>
  <c r="E20" i="113"/>
  <c r="D19" i="113"/>
  <c r="C19" i="113"/>
  <c r="B19" i="113"/>
  <c r="E18" i="113"/>
  <c r="E16" i="113"/>
  <c r="E15" i="113"/>
  <c r="E14" i="113"/>
  <c r="E13" i="113"/>
  <c r="E12" i="113"/>
  <c r="E11" i="113"/>
  <c r="E10" i="113"/>
  <c r="E9" i="113"/>
  <c r="E8" i="113"/>
  <c r="E7" i="113"/>
  <c r="E6" i="113"/>
  <c r="D5" i="113"/>
  <c r="C5" i="113"/>
  <c r="B5" i="113"/>
  <c r="F31" i="100"/>
  <c r="D16" i="100"/>
  <c r="L5" i="100"/>
  <c r="J5" i="100"/>
  <c r="D5" i="100"/>
  <c r="K5" i="100"/>
  <c r="F26" i="71"/>
  <c r="D26" i="71"/>
  <c r="F22" i="71"/>
  <c r="E22" i="71"/>
  <c r="K10" i="71"/>
  <c r="J10" i="71"/>
  <c r="I10" i="71"/>
  <c r="F10" i="71"/>
  <c r="E10" i="71"/>
  <c r="D10" i="71"/>
  <c r="L10" i="71"/>
  <c r="C10" i="71"/>
  <c r="I6" i="71"/>
  <c r="E6" i="71"/>
  <c r="D6" i="71"/>
  <c r="L6" i="71"/>
  <c r="C6" i="71"/>
  <c r="K6" i="71"/>
  <c r="J6" i="71"/>
  <c r="F6" i="71"/>
  <c r="L11" i="53"/>
  <c r="L34" i="53" s="1"/>
  <c r="H11" i="53"/>
  <c r="H34" i="53" s="1"/>
  <c r="D11" i="53"/>
  <c r="D34" i="53" s="1"/>
  <c r="K25" i="32"/>
  <c r="J25" i="32"/>
  <c r="I25" i="32"/>
  <c r="H25" i="32"/>
  <c r="G25" i="32"/>
  <c r="F25" i="32"/>
  <c r="E25" i="32"/>
  <c r="D25" i="32"/>
  <c r="C25" i="32"/>
  <c r="M25" i="32"/>
  <c r="L25" i="32"/>
  <c r="B25" i="32"/>
  <c r="M19" i="32"/>
  <c r="L19" i="32"/>
  <c r="K19" i="32"/>
  <c r="J19" i="32"/>
  <c r="I19" i="32"/>
  <c r="H19" i="32"/>
  <c r="G19" i="32"/>
  <c r="F19" i="32"/>
  <c r="E19" i="32"/>
  <c r="D19" i="32"/>
  <c r="C19" i="32"/>
  <c r="B19" i="32"/>
  <c r="L10" i="53"/>
  <c r="L33" i="53" s="1"/>
  <c r="K10" i="53"/>
  <c r="H10" i="53"/>
  <c r="H33" i="53" s="1"/>
  <c r="G10" i="53"/>
  <c r="G33" i="53" s="1"/>
  <c r="D10" i="53"/>
  <c r="D33" i="53" s="1"/>
  <c r="C10" i="53"/>
  <c r="K43" i="53"/>
  <c r="G43" i="53"/>
  <c r="C43" i="53"/>
  <c r="M37" i="53"/>
  <c r="J37" i="53"/>
  <c r="I37" i="53"/>
  <c r="F37" i="53"/>
  <c r="E37" i="53"/>
  <c r="B37" i="53"/>
  <c r="L9" i="32"/>
  <c r="K9" i="32"/>
  <c r="J9" i="32"/>
  <c r="I9" i="32"/>
  <c r="H9" i="32"/>
  <c r="G9" i="32"/>
  <c r="F9" i="32"/>
  <c r="E9" i="32"/>
  <c r="D9" i="32"/>
  <c r="C9" i="32"/>
  <c r="M9" i="32"/>
  <c r="L5" i="32"/>
  <c r="K5" i="32"/>
  <c r="J5" i="32"/>
  <c r="I5" i="32"/>
  <c r="H5" i="32"/>
  <c r="G5" i="32"/>
  <c r="F5" i="32"/>
  <c r="E5" i="32"/>
  <c r="D5" i="32"/>
  <c r="C5" i="32"/>
  <c r="B5" i="32"/>
  <c r="M5" i="32"/>
  <c r="N22" i="34"/>
  <c r="M22" i="34"/>
  <c r="L22" i="34"/>
  <c r="K22" i="34"/>
  <c r="J22" i="34"/>
  <c r="I22" i="34"/>
  <c r="H22" i="34"/>
  <c r="G22" i="34"/>
  <c r="F22" i="34"/>
  <c r="E22" i="34"/>
  <c r="D22" i="34"/>
  <c r="C22" i="34"/>
  <c r="N21" i="34"/>
  <c r="M21" i="34"/>
  <c r="L21" i="34"/>
  <c r="K21" i="34"/>
  <c r="J21" i="34"/>
  <c r="I21" i="34"/>
  <c r="H21" i="34"/>
  <c r="G21" i="34"/>
  <c r="F21" i="34"/>
  <c r="E21" i="34"/>
  <c r="D21" i="34"/>
  <c r="C21" i="34"/>
  <c r="K43" i="55"/>
  <c r="K42" i="55"/>
  <c r="K41" i="55"/>
  <c r="K40" i="55"/>
  <c r="K39" i="55"/>
  <c r="K38" i="55"/>
  <c r="K37" i="55"/>
  <c r="K36" i="55"/>
  <c r="K35" i="55"/>
  <c r="K44" i="55"/>
  <c r="L44" i="55" s="1"/>
  <c r="AA30" i="55"/>
  <c r="O28" i="54"/>
  <c r="X30" i="55"/>
  <c r="Y30" i="55"/>
  <c r="W30" i="55"/>
  <c r="V30" i="55"/>
  <c r="T30" i="55"/>
  <c r="S30" i="55"/>
  <c r="R30" i="55"/>
  <c r="AA29" i="55"/>
  <c r="X29" i="55"/>
  <c r="Y29" i="55"/>
  <c r="W29" i="55"/>
  <c r="V29" i="55"/>
  <c r="T29" i="55"/>
  <c r="S29" i="55"/>
  <c r="R29" i="55"/>
  <c r="AA28" i="55"/>
  <c r="N26" i="54"/>
  <c r="X28" i="55"/>
  <c r="Y28" i="55"/>
  <c r="W28" i="55"/>
  <c r="V28" i="55"/>
  <c r="T28" i="55"/>
  <c r="S28" i="55"/>
  <c r="R28" i="55"/>
  <c r="AA27" i="55"/>
  <c r="X27" i="55"/>
  <c r="Y27" i="55"/>
  <c r="W27" i="55"/>
  <c r="V27" i="55"/>
  <c r="T27" i="55"/>
  <c r="S27" i="55"/>
  <c r="R27" i="55"/>
  <c r="AA26" i="55"/>
  <c r="N24" i="54"/>
  <c r="X26" i="55"/>
  <c r="Y26" i="55"/>
  <c r="W26" i="55"/>
  <c r="V26" i="55"/>
  <c r="T26" i="55"/>
  <c r="S26" i="55"/>
  <c r="R26" i="55"/>
  <c r="AA25" i="55"/>
  <c r="X25" i="55"/>
  <c r="Y25" i="55"/>
  <c r="W25" i="55"/>
  <c r="V25" i="55"/>
  <c r="T25" i="55"/>
  <c r="S25" i="55"/>
  <c r="R25" i="55"/>
  <c r="AA24" i="55"/>
  <c r="N22" i="54"/>
  <c r="X24" i="55"/>
  <c r="Y24" i="55"/>
  <c r="W24" i="55"/>
  <c r="V24" i="55"/>
  <c r="T24" i="55"/>
  <c r="S24" i="55"/>
  <c r="R24" i="55"/>
  <c r="AA23" i="55"/>
  <c r="X23" i="55"/>
  <c r="Y23" i="55"/>
  <c r="W23" i="55"/>
  <c r="V23" i="55"/>
  <c r="T23" i="55"/>
  <c r="S23" i="55"/>
  <c r="R23" i="55"/>
  <c r="AA22" i="55"/>
  <c r="N20" i="54"/>
  <c r="X22" i="55"/>
  <c r="Y22" i="55"/>
  <c r="W22" i="55"/>
  <c r="V22" i="55"/>
  <c r="T22" i="55"/>
  <c r="S22" i="55"/>
  <c r="R22" i="55"/>
  <c r="AA21" i="55"/>
  <c r="X21" i="55"/>
  <c r="Y21" i="55"/>
  <c r="W21" i="55"/>
  <c r="V21" i="55"/>
  <c r="T21" i="55"/>
  <c r="S21" i="55"/>
  <c r="R21" i="55"/>
  <c r="AA20" i="55"/>
  <c r="N18" i="54"/>
  <c r="X20" i="55"/>
  <c r="Y20" i="55"/>
  <c r="W20" i="55"/>
  <c r="V20" i="55"/>
  <c r="T20" i="55"/>
  <c r="S20" i="55"/>
  <c r="R20" i="55"/>
  <c r="AA19" i="55"/>
  <c r="X19" i="55"/>
  <c r="Y19" i="55"/>
  <c r="W19" i="55"/>
  <c r="V19" i="55"/>
  <c r="T19" i="55"/>
  <c r="S19" i="55"/>
  <c r="R19" i="55"/>
  <c r="AA18" i="55"/>
  <c r="N16" i="54"/>
  <c r="X18" i="55"/>
  <c r="Y18" i="55"/>
  <c r="W18" i="55"/>
  <c r="V18" i="55"/>
  <c r="T18" i="55"/>
  <c r="S18" i="55"/>
  <c r="R18" i="55"/>
  <c r="AA17" i="55"/>
  <c r="X17" i="55"/>
  <c r="Y17" i="55"/>
  <c r="W17" i="55"/>
  <c r="V17" i="55"/>
  <c r="T17" i="55"/>
  <c r="S17" i="55"/>
  <c r="R17" i="55"/>
  <c r="AA16" i="55"/>
  <c r="N14" i="54"/>
  <c r="X16" i="55"/>
  <c r="Y16" i="55"/>
  <c r="W16" i="55"/>
  <c r="V16" i="55"/>
  <c r="T16" i="55"/>
  <c r="S16" i="55"/>
  <c r="R16" i="55"/>
  <c r="AA15" i="55"/>
  <c r="X15" i="55"/>
  <c r="Y15" i="55"/>
  <c r="W15" i="55"/>
  <c r="V15" i="55"/>
  <c r="T15" i="55"/>
  <c r="S15" i="55"/>
  <c r="R15" i="55"/>
  <c r="AA14" i="55"/>
  <c r="N12" i="54"/>
  <c r="X14" i="55"/>
  <c r="Y14" i="55"/>
  <c r="W14" i="55"/>
  <c r="V14" i="55"/>
  <c r="T14" i="55"/>
  <c r="S14" i="55"/>
  <c r="R14" i="55"/>
  <c r="AA13" i="55"/>
  <c r="X13" i="55"/>
  <c r="Y13" i="55"/>
  <c r="W13" i="55"/>
  <c r="V13" i="55"/>
  <c r="T13" i="55"/>
  <c r="S13" i="55"/>
  <c r="R13" i="55"/>
  <c r="AA12" i="55"/>
  <c r="N10" i="54"/>
  <c r="X12" i="55"/>
  <c r="Y12" i="55"/>
  <c r="W12" i="55"/>
  <c r="V12" i="55"/>
  <c r="T12" i="55"/>
  <c r="S12" i="55"/>
  <c r="R12" i="55"/>
  <c r="AA11" i="55"/>
  <c r="X11" i="55"/>
  <c r="Y11" i="55"/>
  <c r="W11" i="55"/>
  <c r="V11" i="55"/>
  <c r="T11" i="55"/>
  <c r="S11" i="55"/>
  <c r="R11" i="55"/>
  <c r="AA10" i="55"/>
  <c r="N8" i="54"/>
  <c r="X10" i="55"/>
  <c r="Y10" i="55"/>
  <c r="W10" i="55"/>
  <c r="V10" i="55"/>
  <c r="T10" i="55"/>
  <c r="S10" i="55"/>
  <c r="R10" i="55"/>
  <c r="AA9" i="55"/>
  <c r="X9" i="55"/>
  <c r="Y9" i="55"/>
  <c r="W9" i="55"/>
  <c r="V9" i="55"/>
  <c r="T9" i="55"/>
  <c r="S9" i="55"/>
  <c r="R9" i="55"/>
  <c r="AA8" i="55"/>
  <c r="N6" i="54"/>
  <c r="X8" i="55"/>
  <c r="Y8" i="55"/>
  <c r="W8" i="55"/>
  <c r="V8" i="55"/>
  <c r="T8" i="55"/>
  <c r="S8" i="55"/>
  <c r="R8" i="55"/>
  <c r="AA7" i="55"/>
  <c r="X7" i="55"/>
  <c r="Y7" i="55"/>
  <c r="W7" i="55"/>
  <c r="V7" i="55"/>
  <c r="T7" i="55"/>
  <c r="S7" i="55"/>
  <c r="R7" i="55"/>
  <c r="E43" i="55"/>
  <c r="E42" i="55"/>
  <c r="E41" i="55"/>
  <c r="E40" i="55"/>
  <c r="E39" i="55"/>
  <c r="E38" i="55"/>
  <c r="E37" i="55"/>
  <c r="E36" i="55"/>
  <c r="E35" i="55"/>
  <c r="E44" i="55"/>
  <c r="F44" i="55" s="1"/>
  <c r="K30" i="55"/>
  <c r="H30" i="55"/>
  <c r="I30" i="55"/>
  <c r="G30" i="55"/>
  <c r="F30" i="55"/>
  <c r="D30" i="55"/>
  <c r="C30" i="55"/>
  <c r="B30" i="55"/>
  <c r="K29" i="55"/>
  <c r="N28" i="36"/>
  <c r="H29" i="55"/>
  <c r="I29" i="55"/>
  <c r="G29" i="55"/>
  <c r="F29" i="55"/>
  <c r="D29" i="55"/>
  <c r="C29" i="55"/>
  <c r="B29" i="55"/>
  <c r="K28" i="55"/>
  <c r="H28" i="55"/>
  <c r="I28" i="55"/>
  <c r="G28" i="55"/>
  <c r="F28" i="55"/>
  <c r="D28" i="55"/>
  <c r="C28" i="55"/>
  <c r="B28" i="55"/>
  <c r="K27" i="55"/>
  <c r="N26" i="36"/>
  <c r="H27" i="55"/>
  <c r="I27" i="55"/>
  <c r="G27" i="55"/>
  <c r="F27" i="55"/>
  <c r="D27" i="55"/>
  <c r="C27" i="55"/>
  <c r="B27" i="55"/>
  <c r="K26" i="55"/>
  <c r="H26" i="55"/>
  <c r="I26" i="55"/>
  <c r="G26" i="55"/>
  <c r="F26" i="55"/>
  <c r="D26" i="55"/>
  <c r="C26" i="55"/>
  <c r="B26" i="55"/>
  <c r="K25" i="55"/>
  <c r="N24" i="36"/>
  <c r="H25" i="55"/>
  <c r="I25" i="55"/>
  <c r="G25" i="55"/>
  <c r="F25" i="55"/>
  <c r="D25" i="55"/>
  <c r="C25" i="55"/>
  <c r="B25" i="55"/>
  <c r="K24" i="55"/>
  <c r="H24" i="55"/>
  <c r="I24" i="55"/>
  <c r="G24" i="55"/>
  <c r="F24" i="55"/>
  <c r="D24" i="55"/>
  <c r="C24" i="55"/>
  <c r="B24" i="55"/>
  <c r="K23" i="55"/>
  <c r="N22" i="36"/>
  <c r="H23" i="55"/>
  <c r="I23" i="55"/>
  <c r="G23" i="55"/>
  <c r="F23" i="55"/>
  <c r="D23" i="55"/>
  <c r="C23" i="55"/>
  <c r="B23" i="55"/>
  <c r="K22" i="55"/>
  <c r="H22" i="55"/>
  <c r="I22" i="55"/>
  <c r="G22" i="55"/>
  <c r="F22" i="55"/>
  <c r="D22" i="55"/>
  <c r="C22" i="55"/>
  <c r="B22" i="55"/>
  <c r="K21" i="55"/>
  <c r="N20" i="36"/>
  <c r="H21" i="55"/>
  <c r="I21" i="55"/>
  <c r="G21" i="55"/>
  <c r="F21" i="55"/>
  <c r="D21" i="55"/>
  <c r="C21" i="55"/>
  <c r="B21" i="55"/>
  <c r="K20" i="55"/>
  <c r="H20" i="55"/>
  <c r="I20" i="55"/>
  <c r="G20" i="55"/>
  <c r="F20" i="55"/>
  <c r="D20" i="55"/>
  <c r="C20" i="55"/>
  <c r="B20" i="55"/>
  <c r="K19" i="55"/>
  <c r="N18" i="36"/>
  <c r="H19" i="55"/>
  <c r="I19" i="55"/>
  <c r="G19" i="55"/>
  <c r="F19" i="55"/>
  <c r="D19" i="55"/>
  <c r="C19" i="55"/>
  <c r="B19" i="55"/>
  <c r="K18" i="55"/>
  <c r="H18" i="55"/>
  <c r="I18" i="55"/>
  <c r="G18" i="55"/>
  <c r="F18" i="55"/>
  <c r="D18" i="55"/>
  <c r="C18" i="55"/>
  <c r="B18" i="55"/>
  <c r="K17" i="55"/>
  <c r="N16" i="36"/>
  <c r="H17" i="55"/>
  <c r="I17" i="55"/>
  <c r="G17" i="55"/>
  <c r="F17" i="55"/>
  <c r="D17" i="55"/>
  <c r="C17" i="55"/>
  <c r="B17" i="55"/>
  <c r="K16" i="55"/>
  <c r="H16" i="55"/>
  <c r="I16" i="55"/>
  <c r="G16" i="55"/>
  <c r="F16" i="55"/>
  <c r="D16" i="55"/>
  <c r="C16" i="55"/>
  <c r="B16" i="55"/>
  <c r="K15" i="55"/>
  <c r="N14" i="36"/>
  <c r="H15" i="55"/>
  <c r="I15" i="55"/>
  <c r="G15" i="55"/>
  <c r="F15" i="55"/>
  <c r="D15" i="55"/>
  <c r="C15" i="55"/>
  <c r="B15" i="55"/>
  <c r="K14" i="55"/>
  <c r="H14" i="55"/>
  <c r="I14" i="55"/>
  <c r="G14" i="55"/>
  <c r="F14" i="55"/>
  <c r="D14" i="55"/>
  <c r="C14" i="55"/>
  <c r="B14" i="55"/>
  <c r="K13" i="55"/>
  <c r="N12" i="36"/>
  <c r="H13" i="55"/>
  <c r="I13" i="55"/>
  <c r="G13" i="55"/>
  <c r="F13" i="55"/>
  <c r="D13" i="55"/>
  <c r="C13" i="55"/>
  <c r="B13" i="55"/>
  <c r="K12" i="55"/>
  <c r="H12" i="55"/>
  <c r="I12" i="55"/>
  <c r="G12" i="55"/>
  <c r="F12" i="55"/>
  <c r="D12" i="55"/>
  <c r="C12" i="55"/>
  <c r="B12" i="55"/>
  <c r="K11" i="55"/>
  <c r="N10" i="36"/>
  <c r="H11" i="55"/>
  <c r="I11" i="55"/>
  <c r="G11" i="55"/>
  <c r="F11" i="55"/>
  <c r="D11" i="55"/>
  <c r="C11" i="55"/>
  <c r="B11" i="55"/>
  <c r="K10" i="55"/>
  <c r="H10" i="55"/>
  <c r="I10" i="55"/>
  <c r="G10" i="55"/>
  <c r="F10" i="55"/>
  <c r="D10" i="55"/>
  <c r="C10" i="55"/>
  <c r="B10" i="55"/>
  <c r="K9" i="55"/>
  <c r="N8" i="36"/>
  <c r="H9" i="55"/>
  <c r="I9" i="55"/>
  <c r="G9" i="55"/>
  <c r="F9" i="55"/>
  <c r="D9" i="55"/>
  <c r="C9" i="55"/>
  <c r="B9" i="55"/>
  <c r="K8" i="55"/>
  <c r="H8" i="55"/>
  <c r="I8" i="55"/>
  <c r="G8" i="55"/>
  <c r="F8" i="55"/>
  <c r="D8" i="55"/>
  <c r="C8" i="55"/>
  <c r="B8" i="55"/>
  <c r="K7" i="55"/>
  <c r="N6" i="36"/>
  <c r="H7" i="55"/>
  <c r="I7" i="55"/>
  <c r="G7" i="55"/>
  <c r="F7" i="55"/>
  <c r="D7" i="55"/>
  <c r="C7" i="55"/>
  <c r="B7" i="55"/>
  <c r="L23" i="33"/>
  <c r="L6" i="53" s="1"/>
  <c r="L29" i="53" s="1"/>
  <c r="J23" i="33"/>
  <c r="J6" i="53" s="1"/>
  <c r="J29" i="53" s="1"/>
  <c r="I23" i="33"/>
  <c r="I6" i="53" s="1"/>
  <c r="I29" i="53" s="1"/>
  <c r="H23" i="33"/>
  <c r="H6" i="53" s="1"/>
  <c r="H29" i="53" s="1"/>
  <c r="F23" i="33"/>
  <c r="F6" i="53" s="1"/>
  <c r="F29" i="53" s="1"/>
  <c r="E23" i="33"/>
  <c r="E6" i="53" s="1"/>
  <c r="E29" i="53" s="1"/>
  <c r="D23" i="33"/>
  <c r="D6" i="53" s="1"/>
  <c r="D29" i="53" s="1"/>
  <c r="M23" i="33"/>
  <c r="M6" i="53" s="1"/>
  <c r="M29" i="53" s="1"/>
  <c r="M18" i="33"/>
  <c r="M5" i="53" s="1"/>
  <c r="K18" i="33"/>
  <c r="K5" i="53" s="1"/>
  <c r="K28" i="53" s="1"/>
  <c r="J18" i="33"/>
  <c r="G18" i="33"/>
  <c r="G5" i="53" s="1"/>
  <c r="G28" i="53" s="1"/>
  <c r="F18" i="33"/>
  <c r="F5" i="53" s="1"/>
  <c r="F28" i="53" s="1"/>
  <c r="E18" i="33"/>
  <c r="E5" i="53" s="1"/>
  <c r="C18" i="33"/>
  <c r="C5" i="53" s="1"/>
  <c r="C28" i="53" s="1"/>
  <c r="B18" i="33"/>
  <c r="B5" i="53" s="1"/>
  <c r="M12" i="33"/>
  <c r="M8" i="53" s="1"/>
  <c r="M31" i="53" s="1"/>
  <c r="L12" i="33"/>
  <c r="L8" i="53" s="1"/>
  <c r="L31" i="53" s="1"/>
  <c r="K12" i="33"/>
  <c r="K8" i="53" s="1"/>
  <c r="K31" i="53" s="1"/>
  <c r="H12" i="33"/>
  <c r="H8" i="53" s="1"/>
  <c r="H31" i="53" s="1"/>
  <c r="G12" i="33"/>
  <c r="G8" i="53" s="1"/>
  <c r="G31" i="53" s="1"/>
  <c r="E12" i="33"/>
  <c r="E8" i="53" s="1"/>
  <c r="E31" i="53" s="1"/>
  <c r="D12" i="33"/>
  <c r="D8" i="53" s="1"/>
  <c r="D31" i="53" s="1"/>
  <c r="C12" i="33"/>
  <c r="C8" i="53" s="1"/>
  <c r="C31" i="53" s="1"/>
  <c r="L7" i="33"/>
  <c r="L7" i="53" s="1"/>
  <c r="L30" i="53" s="1"/>
  <c r="I7" i="33"/>
  <c r="F7" i="33"/>
  <c r="F7" i="53" s="1"/>
  <c r="F30" i="53" s="1"/>
  <c r="E7" i="33"/>
  <c r="D7" i="33"/>
  <c r="D7" i="53" s="1"/>
  <c r="D30" i="53" s="1"/>
  <c r="M7" i="33"/>
  <c r="J15" i="66"/>
  <c r="I15" i="66"/>
  <c r="H15" i="66"/>
  <c r="G15" i="66"/>
  <c r="F15" i="66"/>
  <c r="E15" i="66"/>
  <c r="D15" i="66"/>
  <c r="C15" i="66"/>
  <c r="B15" i="66"/>
  <c r="T45" i="55"/>
  <c r="T44" i="55"/>
  <c r="T43" i="55"/>
  <c r="T42" i="55"/>
  <c r="T41" i="55"/>
  <c r="T40" i="55"/>
  <c r="T39" i="55"/>
  <c r="T38" i="55"/>
  <c r="T37" i="55"/>
  <c r="T36" i="55"/>
  <c r="T35" i="55"/>
  <c r="T34" i="55"/>
  <c r="S45" i="55"/>
  <c r="S44" i="55"/>
  <c r="S43" i="55"/>
  <c r="S42" i="55"/>
  <c r="S41" i="55"/>
  <c r="S40" i="55"/>
  <c r="S39" i="55"/>
  <c r="S38" i="55"/>
  <c r="S37" i="55"/>
  <c r="S36" i="55"/>
  <c r="S35" i="55"/>
  <c r="R45" i="55"/>
  <c r="R44" i="55"/>
  <c r="R43" i="55"/>
  <c r="R42" i="55"/>
  <c r="R41" i="55"/>
  <c r="R40" i="55"/>
  <c r="R39" i="55"/>
  <c r="R38" i="55"/>
  <c r="R37" i="55"/>
  <c r="R36" i="55"/>
  <c r="R35" i="55"/>
  <c r="Q46" i="55"/>
  <c r="A37" i="107"/>
  <c r="G8" i="22"/>
  <c r="G13" i="107" s="1"/>
  <c r="E8" i="22"/>
  <c r="E13" i="107" s="1"/>
  <c r="H7" i="22"/>
  <c r="H12" i="107" s="1"/>
  <c r="F7" i="22"/>
  <c r="F12" i="107" s="1"/>
  <c r="I6" i="22"/>
  <c r="I11" i="107" s="1"/>
  <c r="G6" i="22"/>
  <c r="G11" i="107" s="1"/>
  <c r="H5" i="22"/>
  <c r="H10" i="107" s="1"/>
  <c r="B5" i="22"/>
  <c r="B10" i="107" s="1"/>
  <c r="B25" i="47"/>
  <c r="I5" i="47"/>
  <c r="M22" i="105"/>
  <c r="L22" i="105"/>
  <c r="K22" i="105"/>
  <c r="J22" i="105"/>
  <c r="I22" i="105"/>
  <c r="H22" i="105"/>
  <c r="G22" i="105"/>
  <c r="F22" i="105"/>
  <c r="E22" i="105"/>
  <c r="D22" i="105"/>
  <c r="C22" i="105"/>
  <c r="B22" i="105"/>
  <c r="M20" i="105"/>
  <c r="L20" i="105"/>
  <c r="K20" i="105"/>
  <c r="J20" i="105"/>
  <c r="I20" i="105"/>
  <c r="H20" i="105"/>
  <c r="G20" i="105"/>
  <c r="F20" i="105"/>
  <c r="E20" i="105"/>
  <c r="D20" i="105"/>
  <c r="C20" i="105"/>
  <c r="B20" i="105"/>
  <c r="D4" i="97"/>
  <c r="C4" i="97"/>
  <c r="B4" i="97"/>
  <c r="M22" i="103"/>
  <c r="L22" i="103"/>
  <c r="K22" i="103"/>
  <c r="J22" i="103"/>
  <c r="I22" i="103"/>
  <c r="H22" i="103"/>
  <c r="G22" i="103"/>
  <c r="F22" i="103"/>
  <c r="E22" i="103"/>
  <c r="D22" i="103"/>
  <c r="C22" i="103"/>
  <c r="B22" i="103"/>
  <c r="M20" i="103"/>
  <c r="L20" i="103"/>
  <c r="K20" i="103"/>
  <c r="J20" i="103"/>
  <c r="I20" i="103"/>
  <c r="H20" i="103"/>
  <c r="G20" i="103"/>
  <c r="F20" i="103"/>
  <c r="E20" i="103"/>
  <c r="D20" i="103"/>
  <c r="C20" i="103"/>
  <c r="B20" i="103"/>
  <c r="J46" i="62"/>
  <c r="I46" i="62"/>
  <c r="H46" i="62"/>
  <c r="G46" i="62"/>
  <c r="F46" i="62"/>
  <c r="E46" i="62"/>
  <c r="D46" i="62"/>
  <c r="C46" i="62"/>
  <c r="B46" i="62"/>
  <c r="J45" i="62"/>
  <c r="I45" i="62"/>
  <c r="H45" i="62"/>
  <c r="G45" i="62"/>
  <c r="F45" i="62"/>
  <c r="E45" i="62"/>
  <c r="D45" i="62"/>
  <c r="C45" i="62"/>
  <c r="B45" i="62"/>
  <c r="J44" i="62"/>
  <c r="I44" i="62"/>
  <c r="H44" i="62"/>
  <c r="G44" i="62"/>
  <c r="F44" i="62"/>
  <c r="E44" i="62"/>
  <c r="D44" i="62"/>
  <c r="C44" i="62"/>
  <c r="B44" i="62"/>
  <c r="J43" i="62"/>
  <c r="I43" i="62"/>
  <c r="H43" i="62"/>
  <c r="G43" i="62"/>
  <c r="F43" i="62"/>
  <c r="E43" i="62"/>
  <c r="D43" i="62"/>
  <c r="C43" i="62"/>
  <c r="B43" i="62"/>
  <c r="J42" i="62"/>
  <c r="I42" i="62"/>
  <c r="H42" i="62"/>
  <c r="G42" i="62"/>
  <c r="F42" i="62"/>
  <c r="E42" i="62"/>
  <c r="D42" i="62"/>
  <c r="C42" i="62"/>
  <c r="B42" i="62"/>
  <c r="J41" i="62"/>
  <c r="I41" i="62"/>
  <c r="H41" i="62"/>
  <c r="G41" i="62"/>
  <c r="F41" i="62"/>
  <c r="E41" i="62"/>
  <c r="D41" i="62"/>
  <c r="C41" i="62"/>
  <c r="B41" i="62"/>
  <c r="J40" i="62"/>
  <c r="I40" i="62"/>
  <c r="H40" i="62"/>
  <c r="G40" i="62"/>
  <c r="F40" i="62"/>
  <c r="E40" i="62"/>
  <c r="D40" i="62"/>
  <c r="C40" i="62"/>
  <c r="B40" i="62"/>
  <c r="K39" i="62"/>
  <c r="I39" i="62"/>
  <c r="H39" i="62"/>
  <c r="G39" i="62"/>
  <c r="F39" i="62"/>
  <c r="E39" i="62"/>
  <c r="D39" i="62"/>
  <c r="C39" i="62"/>
  <c r="B39" i="62"/>
  <c r="C28" i="62"/>
  <c r="N35" i="53"/>
  <c r="M35" i="53"/>
  <c r="L35" i="53"/>
  <c r="K35" i="53"/>
  <c r="J35" i="53"/>
  <c r="I35" i="53"/>
  <c r="H35" i="53"/>
  <c r="G35" i="53"/>
  <c r="F35" i="53"/>
  <c r="E35" i="53"/>
  <c r="D35" i="53"/>
  <c r="C35" i="53"/>
  <c r="B35" i="53"/>
  <c r="M43" i="53"/>
  <c r="J43" i="53"/>
  <c r="I43" i="53"/>
  <c r="F43" i="53"/>
  <c r="E43" i="53"/>
  <c r="B43" i="53"/>
  <c r="M42" i="53"/>
  <c r="L42" i="53"/>
  <c r="K42" i="53"/>
  <c r="J42" i="53"/>
  <c r="I42" i="53"/>
  <c r="H42" i="53"/>
  <c r="G42" i="53"/>
  <c r="F42" i="53"/>
  <c r="E42" i="53"/>
  <c r="D42" i="53"/>
  <c r="C42" i="53"/>
  <c r="B42" i="53"/>
  <c r="M41" i="53"/>
  <c r="L41" i="53"/>
  <c r="K41" i="53"/>
  <c r="J41" i="53"/>
  <c r="I41" i="53"/>
  <c r="H41" i="53"/>
  <c r="G41" i="53"/>
  <c r="F41" i="53"/>
  <c r="E41" i="53"/>
  <c r="D41" i="53"/>
  <c r="C41" i="53"/>
  <c r="B41" i="53"/>
  <c r="M40" i="53"/>
  <c r="L40" i="53"/>
  <c r="K40" i="53"/>
  <c r="J40" i="53"/>
  <c r="I40" i="53"/>
  <c r="H40" i="53"/>
  <c r="G40" i="53"/>
  <c r="F40" i="53"/>
  <c r="E40" i="53"/>
  <c r="D40" i="53"/>
  <c r="C40" i="53"/>
  <c r="M39" i="53"/>
  <c r="L39" i="53"/>
  <c r="K39" i="53"/>
  <c r="J39" i="53"/>
  <c r="I39" i="53"/>
  <c r="H39" i="53"/>
  <c r="G39" i="53"/>
  <c r="F39" i="53"/>
  <c r="E39" i="53"/>
  <c r="D39" i="53"/>
  <c r="C39" i="53"/>
  <c r="B39" i="53"/>
  <c r="M38" i="53"/>
  <c r="L38" i="53"/>
  <c r="K38" i="53"/>
  <c r="J38" i="53"/>
  <c r="I38" i="53"/>
  <c r="H38" i="53"/>
  <c r="G38" i="53"/>
  <c r="F38" i="53"/>
  <c r="E38" i="53"/>
  <c r="D38" i="53"/>
  <c r="C38" i="53"/>
  <c r="M11" i="53"/>
  <c r="M34" i="53" s="1"/>
  <c r="K11" i="53"/>
  <c r="K34" i="53" s="1"/>
  <c r="J11" i="53"/>
  <c r="J34" i="53" s="1"/>
  <c r="I11" i="53"/>
  <c r="I34" i="53" s="1"/>
  <c r="G11" i="53"/>
  <c r="G34" i="53" s="1"/>
  <c r="F11" i="53"/>
  <c r="F34" i="53" s="1"/>
  <c r="E11" i="53"/>
  <c r="E34" i="53" s="1"/>
  <c r="C11" i="53"/>
  <c r="C34" i="53" s="1"/>
  <c r="B11" i="53"/>
  <c r="M10" i="53"/>
  <c r="M33" i="53" s="1"/>
  <c r="J10" i="53"/>
  <c r="J33" i="53" s="1"/>
  <c r="I10" i="53"/>
  <c r="I33" i="53" s="1"/>
  <c r="F10" i="53"/>
  <c r="F33" i="53" s="1"/>
  <c r="E10" i="53"/>
  <c r="E33" i="53" s="1"/>
  <c r="B10" i="53"/>
  <c r="B33" i="53" s="1"/>
  <c r="J31" i="7"/>
  <c r="F31" i="7"/>
  <c r="J29" i="7"/>
  <c r="F29" i="7"/>
  <c r="J35" i="7"/>
  <c r="F35" i="7"/>
  <c r="K5" i="7"/>
  <c r="L40" i="63" s="1"/>
  <c r="J33" i="7"/>
  <c r="F33" i="7"/>
  <c r="B33" i="7"/>
  <c r="J5" i="71" l="1"/>
  <c r="K5" i="71"/>
  <c r="E19" i="113"/>
  <c r="A1" i="54"/>
  <c r="L23" i="7"/>
  <c r="L21" i="53" s="1"/>
  <c r="C5" i="71"/>
  <c r="L5" i="71"/>
  <c r="F5" i="71"/>
  <c r="E5" i="71"/>
  <c r="I5" i="71"/>
  <c r="E5" i="113"/>
  <c r="C14" i="7"/>
  <c r="C20" i="53" s="1"/>
  <c r="E23" i="7"/>
  <c r="E21" i="53" s="1"/>
  <c r="H37" i="53"/>
  <c r="K37" i="53"/>
  <c r="L37" i="53"/>
  <c r="H7" i="33"/>
  <c r="H7" i="53" s="1"/>
  <c r="H30" i="53" s="1"/>
  <c r="C37" i="53"/>
  <c r="D37" i="53"/>
  <c r="M6" i="33"/>
  <c r="M8" i="115" s="1"/>
  <c r="M28" i="115" s="1"/>
  <c r="F14" i="7"/>
  <c r="F20" i="53" s="1"/>
  <c r="I14" i="7"/>
  <c r="I27" i="53" s="1"/>
  <c r="E5" i="7"/>
  <c r="E5" i="103" s="1"/>
  <c r="E6" i="103" s="1"/>
  <c r="E7" i="103" s="1"/>
  <c r="E28" i="103" s="1"/>
  <c r="C23" i="7"/>
  <c r="C21" i="53" s="1"/>
  <c r="E14" i="7"/>
  <c r="E20" i="53" s="1"/>
  <c r="D23" i="7"/>
  <c r="D21" i="53" s="1"/>
  <c r="D14" i="7"/>
  <c r="D27" i="53" s="1"/>
  <c r="C5" i="7"/>
  <c r="D40" i="63" s="1"/>
  <c r="M5" i="7"/>
  <c r="M5" i="103" s="1"/>
  <c r="M6" i="103" s="1"/>
  <c r="M7" i="103" s="1"/>
  <c r="M28" i="103" s="1"/>
  <c r="G5" i="7"/>
  <c r="H40" i="63" s="1"/>
  <c r="J23" i="7"/>
  <c r="J21" i="53" s="1"/>
  <c r="J24" i="53" s="1"/>
  <c r="M23" i="7"/>
  <c r="M21" i="53" s="1"/>
  <c r="M24" i="53" s="1"/>
  <c r="L14" i="7"/>
  <c r="L27" i="53" s="1"/>
  <c r="H14" i="7"/>
  <c r="H27" i="53" s="1"/>
  <c r="M14" i="7"/>
  <c r="M27" i="53" s="1"/>
  <c r="H23" i="7"/>
  <c r="H21" i="53" s="1"/>
  <c r="K23" i="7"/>
  <c r="K21" i="53" s="1"/>
  <c r="K14" i="7"/>
  <c r="K20" i="53" s="1"/>
  <c r="F23" i="7"/>
  <c r="F21" i="53" s="1"/>
  <c r="F24" i="53" s="1"/>
  <c r="D5" i="80"/>
  <c r="H6" i="59"/>
  <c r="G23" i="7"/>
  <c r="G21" i="53" s="1"/>
  <c r="G24" i="53" s="1"/>
  <c r="I5" i="7"/>
  <c r="J40" i="63" s="1"/>
  <c r="D5" i="10"/>
  <c r="E7" i="9"/>
  <c r="C6" i="59"/>
  <c r="E6" i="59"/>
  <c r="I6" i="59"/>
  <c r="E5" i="80"/>
  <c r="F16" i="31"/>
  <c r="C5" i="8"/>
  <c r="F6" i="59"/>
  <c r="D5" i="71"/>
  <c r="C16" i="31"/>
  <c r="E5" i="91"/>
  <c r="M9" i="53"/>
  <c r="M32" i="53" s="1"/>
  <c r="D4" i="57"/>
  <c r="D5" i="109" s="1"/>
  <c r="D6" i="109" s="1"/>
  <c r="D7" i="109" s="1"/>
  <c r="D5" i="22"/>
  <c r="D10" i="107" s="1"/>
  <c r="D15" i="107" s="1"/>
  <c r="D20" i="107" s="1"/>
  <c r="D33" i="107" s="1"/>
  <c r="C6" i="22"/>
  <c r="C11" i="107" s="1"/>
  <c r="C43" i="107" s="1"/>
  <c r="B7" i="22"/>
  <c r="B12" i="107" s="1"/>
  <c r="B17" i="107" s="1"/>
  <c r="B22" i="107" s="1"/>
  <c r="B35" i="107" s="1"/>
  <c r="N7" i="22"/>
  <c r="N12" i="107" s="1"/>
  <c r="N17" i="107" s="1"/>
  <c r="N22" i="107" s="1"/>
  <c r="M8" i="22"/>
  <c r="M13" i="107" s="1"/>
  <c r="M18" i="107" s="1"/>
  <c r="M23" i="107" s="1"/>
  <c r="M36" i="107" s="1"/>
  <c r="D7" i="9"/>
  <c r="C5" i="10"/>
  <c r="C5" i="80"/>
  <c r="F5" i="22"/>
  <c r="F10" i="107" s="1"/>
  <c r="F42" i="107" s="1"/>
  <c r="E6" i="22"/>
  <c r="E11" i="107" s="1"/>
  <c r="E43" i="107" s="1"/>
  <c r="D7" i="22"/>
  <c r="D12" i="107" s="1"/>
  <c r="D17" i="107" s="1"/>
  <c r="D22" i="107" s="1"/>
  <c r="D35" i="107" s="1"/>
  <c r="C8" i="22"/>
  <c r="C13" i="107" s="1"/>
  <c r="C45" i="107" s="1"/>
  <c r="B6" i="59"/>
  <c r="B16" i="31"/>
  <c r="C5" i="100"/>
  <c r="C16" i="100"/>
  <c r="C20" i="100"/>
  <c r="E5" i="100"/>
  <c r="E16" i="100"/>
  <c r="E20" i="100"/>
  <c r="I12" i="33"/>
  <c r="I8" i="53" s="1"/>
  <c r="I31" i="53" s="1"/>
  <c r="D16" i="31"/>
  <c r="C5" i="92"/>
  <c r="G16" i="31"/>
  <c r="C22" i="71"/>
  <c r="F5" i="100"/>
  <c r="F16" i="100"/>
  <c r="F20" i="100"/>
  <c r="F15" i="100" s="1"/>
  <c r="J7" i="33"/>
  <c r="J7" i="53" s="1"/>
  <c r="J30" i="53" s="1"/>
  <c r="L5" i="22"/>
  <c r="L10" i="107" s="1"/>
  <c r="L42" i="107" s="1"/>
  <c r="K6" i="22"/>
  <c r="K11" i="107" s="1"/>
  <c r="K43" i="107" s="1"/>
  <c r="I8" i="22"/>
  <c r="I13" i="107" s="1"/>
  <c r="I18" i="107" s="1"/>
  <c r="I23" i="107" s="1"/>
  <c r="I36" i="107" s="1"/>
  <c r="H16" i="31"/>
  <c r="D22" i="71"/>
  <c r="D21" i="71" s="1"/>
  <c r="C26" i="71"/>
  <c r="I18" i="33"/>
  <c r="I5" i="53" s="1"/>
  <c r="I28" i="53" s="1"/>
  <c r="E5" i="92"/>
  <c r="J14" i="7"/>
  <c r="J20" i="53" s="1"/>
  <c r="B14" i="7"/>
  <c r="B20" i="53" s="1"/>
  <c r="M6" i="22"/>
  <c r="M11" i="107" s="1"/>
  <c r="M43" i="107" s="1"/>
  <c r="L7" i="22"/>
  <c r="L12" i="107" s="1"/>
  <c r="L17" i="107" s="1"/>
  <c r="L22" i="107" s="1"/>
  <c r="L35" i="107" s="1"/>
  <c r="K8" i="22"/>
  <c r="K13" i="107" s="1"/>
  <c r="K45" i="107" s="1"/>
  <c r="D5" i="91"/>
  <c r="E26" i="71"/>
  <c r="E21" i="71" s="1"/>
  <c r="E31" i="100"/>
  <c r="D5" i="92"/>
  <c r="G6" i="59"/>
  <c r="C7" i="9"/>
  <c r="D6" i="59"/>
  <c r="C5" i="91"/>
  <c r="B5" i="80"/>
  <c r="B5" i="10"/>
  <c r="E5" i="10"/>
  <c r="I23" i="7"/>
  <c r="I21" i="53" s="1"/>
  <c r="I24" i="53" s="1"/>
  <c r="D43" i="53"/>
  <c r="H43" i="53"/>
  <c r="L43" i="53"/>
  <c r="J7" i="22"/>
  <c r="J12" i="107" s="1"/>
  <c r="J44" i="107" s="1"/>
  <c r="E30" i="7"/>
  <c r="I30" i="7"/>
  <c r="M30" i="7"/>
  <c r="E32" i="7"/>
  <c r="I32" i="7"/>
  <c r="M32" i="7"/>
  <c r="E34" i="7"/>
  <c r="I34" i="7"/>
  <c r="M34" i="7"/>
  <c r="E36" i="7"/>
  <c r="I36" i="7"/>
  <c r="M36" i="7"/>
  <c r="C33" i="53"/>
  <c r="C9" i="53"/>
  <c r="C32" i="53" s="1"/>
  <c r="K33" i="53"/>
  <c r="K9" i="53"/>
  <c r="K32" i="53" s="1"/>
  <c r="C30" i="7"/>
  <c r="G30" i="7"/>
  <c r="K30" i="7"/>
  <c r="C32" i="7"/>
  <c r="G32" i="7"/>
  <c r="K32" i="7"/>
  <c r="C34" i="7"/>
  <c r="G34" i="7"/>
  <c r="K34" i="7"/>
  <c r="C36" i="7"/>
  <c r="G36" i="7"/>
  <c r="K36" i="7"/>
  <c r="D29" i="7"/>
  <c r="H29" i="7"/>
  <c r="L29" i="7"/>
  <c r="D31" i="7"/>
  <c r="H31" i="7"/>
  <c r="L31" i="7"/>
  <c r="D33" i="7"/>
  <c r="H33" i="7"/>
  <c r="L33" i="7"/>
  <c r="D35" i="7"/>
  <c r="H35" i="7"/>
  <c r="L35" i="7"/>
  <c r="M7" i="53"/>
  <c r="M30" i="53" s="1"/>
  <c r="O28" i="36"/>
  <c r="I9" i="53"/>
  <c r="I32" i="53" s="1"/>
  <c r="M17" i="33"/>
  <c r="M9" i="115" s="1"/>
  <c r="M29" i="115" s="1"/>
  <c r="M14" i="22"/>
  <c r="E9" i="53"/>
  <c r="E32" i="53" s="1"/>
  <c r="K4" i="74"/>
  <c r="G9" i="53"/>
  <c r="G32" i="53" s="1"/>
  <c r="N11" i="53"/>
  <c r="N34" i="53" s="1"/>
  <c r="N15" i="53"/>
  <c r="N38" i="53" s="1"/>
  <c r="F9" i="22"/>
  <c r="J9" i="22"/>
  <c r="N9" i="22"/>
  <c r="E14" i="22"/>
  <c r="I14" i="22"/>
  <c r="F27" i="47"/>
  <c r="F28" i="47"/>
  <c r="F29" i="47"/>
  <c r="F31" i="47"/>
  <c r="F32" i="47"/>
  <c r="P5" i="98"/>
  <c r="P13" i="98"/>
  <c r="C9" i="22"/>
  <c r="G9" i="22"/>
  <c r="K9" i="22"/>
  <c r="B6" i="22"/>
  <c r="B11" i="107" s="1"/>
  <c r="B16" i="107" s="1"/>
  <c r="B21" i="107" s="1"/>
  <c r="B34" i="107" s="1"/>
  <c r="F6" i="22"/>
  <c r="F11" i="107" s="1"/>
  <c r="F16" i="107" s="1"/>
  <c r="F21" i="107" s="1"/>
  <c r="F34" i="107" s="1"/>
  <c r="J6" i="22"/>
  <c r="J11" i="107" s="1"/>
  <c r="J43" i="107" s="1"/>
  <c r="N6" i="22"/>
  <c r="N11" i="107" s="1"/>
  <c r="N16" i="107" s="1"/>
  <c r="N21" i="107" s="1"/>
  <c r="D28" i="62"/>
  <c r="J17" i="33"/>
  <c r="J9" i="115" s="1"/>
  <c r="J29" i="115" s="1"/>
  <c r="J5" i="53"/>
  <c r="J28" i="53" s="1"/>
  <c r="J5" i="57"/>
  <c r="O18" i="36"/>
  <c r="M5" i="71"/>
  <c r="G6" i="71"/>
  <c r="M6" i="71"/>
  <c r="G7" i="71"/>
  <c r="M7" i="71"/>
  <c r="G8" i="71"/>
  <c r="M8" i="71"/>
  <c r="G9" i="71"/>
  <c r="M9" i="71"/>
  <c r="G10" i="71"/>
  <c r="M10" i="71"/>
  <c r="G11" i="71"/>
  <c r="M11" i="71"/>
  <c r="G12" i="71"/>
  <c r="M12" i="71"/>
  <c r="G13" i="71"/>
  <c r="M13" i="71"/>
  <c r="G14" i="71"/>
  <c r="M14" i="71"/>
  <c r="G15" i="71"/>
  <c r="M15" i="71"/>
  <c r="G16" i="71"/>
  <c r="M16" i="71"/>
  <c r="G17" i="71"/>
  <c r="M17" i="71"/>
  <c r="H9" i="99"/>
  <c r="H19" i="99"/>
  <c r="H24" i="99"/>
  <c r="H29" i="99"/>
  <c r="F33" i="47"/>
  <c r="O22" i="54"/>
  <c r="B5" i="46"/>
  <c r="F5" i="46"/>
  <c r="E5" i="46"/>
  <c r="C5" i="46"/>
  <c r="K4" i="31"/>
  <c r="G28" i="71"/>
  <c r="G29" i="71"/>
  <c r="G30" i="71"/>
  <c r="G31" i="71"/>
  <c r="G32" i="71"/>
  <c r="G33" i="71"/>
  <c r="G32" i="100"/>
  <c r="G33" i="100"/>
  <c r="G34" i="100"/>
  <c r="N17" i="53"/>
  <c r="N40" i="53" s="1"/>
  <c r="P17" i="98"/>
  <c r="P21" i="98"/>
  <c r="H19" i="22"/>
  <c r="E5" i="12"/>
  <c r="D5" i="12"/>
  <c r="F5" i="12"/>
  <c r="E17" i="33"/>
  <c r="E9" i="115" s="1"/>
  <c r="E29" i="115" s="1"/>
  <c r="N24" i="33"/>
  <c r="N25" i="33"/>
  <c r="N26" i="33"/>
  <c r="N27" i="33"/>
  <c r="F35" i="47"/>
  <c r="F36" i="47"/>
  <c r="F37" i="47"/>
  <c r="F39" i="47"/>
  <c r="C24" i="22"/>
  <c r="G24" i="22"/>
  <c r="K24" i="22"/>
  <c r="B5" i="8"/>
  <c r="F5" i="8"/>
  <c r="E5" i="8"/>
  <c r="G24" i="71"/>
  <c r="J8" i="57"/>
  <c r="J9" i="57"/>
  <c r="J10" i="57"/>
  <c r="J12" i="57"/>
  <c r="J13" i="57"/>
  <c r="J14" i="57"/>
  <c r="J16" i="57"/>
  <c r="J17" i="57"/>
  <c r="J18" i="57"/>
  <c r="P7" i="98"/>
  <c r="N5" i="22"/>
  <c r="N10" i="107" s="1"/>
  <c r="N15" i="107" s="1"/>
  <c r="N20" i="107" s="1"/>
  <c r="D9" i="22"/>
  <c r="H9" i="22"/>
  <c r="L9" i="22"/>
  <c r="D19" i="22"/>
  <c r="L19" i="22"/>
  <c r="G17" i="100"/>
  <c r="G18" i="100"/>
  <c r="G19" i="100"/>
  <c r="I31" i="7"/>
  <c r="E33" i="7"/>
  <c r="M33" i="7"/>
  <c r="E35" i="7"/>
  <c r="M35" i="7"/>
  <c r="N15" i="7"/>
  <c r="B30" i="7"/>
  <c r="F30" i="7"/>
  <c r="J30" i="7"/>
  <c r="N17" i="7"/>
  <c r="B32" i="7"/>
  <c r="F32" i="7"/>
  <c r="J32" i="7"/>
  <c r="N19" i="7"/>
  <c r="B34" i="7"/>
  <c r="F34" i="7"/>
  <c r="J34" i="7"/>
  <c r="N21" i="7"/>
  <c r="N22" i="7"/>
  <c r="F36" i="7"/>
  <c r="J36" i="7"/>
  <c r="J7" i="47"/>
  <c r="J8" i="47"/>
  <c r="J10" i="47"/>
  <c r="J11" i="47"/>
  <c r="J12" i="47"/>
  <c r="J14" i="47"/>
  <c r="J15" i="47"/>
  <c r="J16" i="47"/>
  <c r="J18" i="47"/>
  <c r="J19" i="47"/>
  <c r="J5" i="22"/>
  <c r="J10" i="107" s="1"/>
  <c r="J42" i="107" s="1"/>
  <c r="G29" i="7"/>
  <c r="C31" i="7"/>
  <c r="K31" i="7"/>
  <c r="K33" i="7"/>
  <c r="G35" i="7"/>
  <c r="B34" i="53"/>
  <c r="H4" i="57"/>
  <c r="H5" i="109" s="1"/>
  <c r="H17" i="109" s="1"/>
  <c r="P11" i="98"/>
  <c r="P15" i="98"/>
  <c r="P19" i="98"/>
  <c r="G31" i="7"/>
  <c r="C33" i="7"/>
  <c r="G33" i="7"/>
  <c r="C35" i="7"/>
  <c r="K35" i="7"/>
  <c r="N6" i="7"/>
  <c r="N7" i="7"/>
  <c r="N8" i="7"/>
  <c r="N9" i="7"/>
  <c r="N11" i="7"/>
  <c r="N12" i="7"/>
  <c r="N13" i="7"/>
  <c r="K25" i="62" s="1"/>
  <c r="C36" i="62" s="1"/>
  <c r="F36" i="62" s="1"/>
  <c r="D30" i="7"/>
  <c r="H30" i="7"/>
  <c r="L30" i="7"/>
  <c r="D32" i="7"/>
  <c r="H32" i="7"/>
  <c r="L32" i="7"/>
  <c r="D34" i="7"/>
  <c r="H34" i="7"/>
  <c r="L34" i="7"/>
  <c r="D36" i="7"/>
  <c r="H36" i="7"/>
  <c r="L36" i="7"/>
  <c r="N24" i="7"/>
  <c r="N25" i="7"/>
  <c r="N26" i="7"/>
  <c r="N27" i="7"/>
  <c r="B9" i="22"/>
  <c r="E31" i="7"/>
  <c r="M31" i="7"/>
  <c r="I33" i="7"/>
  <c r="I35" i="7"/>
  <c r="E5" i="47"/>
  <c r="D25" i="47"/>
  <c r="B4" i="57"/>
  <c r="B5" i="109" s="1"/>
  <c r="F4" i="57"/>
  <c r="F5" i="109" s="1"/>
  <c r="F17" i="109" s="1"/>
  <c r="P9" i="98"/>
  <c r="E7" i="22"/>
  <c r="E12" i="107" s="1"/>
  <c r="E44" i="107" s="1"/>
  <c r="I7" i="22"/>
  <c r="I12" i="107" s="1"/>
  <c r="I44" i="107" s="1"/>
  <c r="M7" i="22"/>
  <c r="M12" i="107" s="1"/>
  <c r="M44" i="107" s="1"/>
  <c r="D8" i="22"/>
  <c r="D13" i="107" s="1"/>
  <c r="D45" i="107" s="1"/>
  <c r="H8" i="22"/>
  <c r="H13" i="107" s="1"/>
  <c r="H45" i="107" s="1"/>
  <c r="L8" i="22"/>
  <c r="L13" i="107" s="1"/>
  <c r="L18" i="107" s="1"/>
  <c r="L23" i="107" s="1"/>
  <c r="L36" i="107" s="1"/>
  <c r="D14" i="22"/>
  <c r="H14" i="22"/>
  <c r="L14" i="22"/>
  <c r="C14" i="22"/>
  <c r="G14" i="22"/>
  <c r="K14" i="22"/>
  <c r="E19" i="22"/>
  <c r="I19" i="22"/>
  <c r="M19" i="22"/>
  <c r="B24" i="22"/>
  <c r="F24" i="22"/>
  <c r="J24" i="22"/>
  <c r="N24" i="22"/>
  <c r="E24" i="22"/>
  <c r="I24" i="22"/>
  <c r="M24" i="22"/>
  <c r="K4" i="66"/>
  <c r="O6" i="36"/>
  <c r="N10" i="32"/>
  <c r="N11" i="32"/>
  <c r="N12" i="32"/>
  <c r="N13" i="32"/>
  <c r="N14" i="32"/>
  <c r="N15" i="32"/>
  <c r="F21" i="71"/>
  <c r="D31" i="100"/>
  <c r="H4" i="99"/>
  <c r="E16" i="31"/>
  <c r="I16" i="31"/>
  <c r="N20" i="32"/>
  <c r="N21" i="32"/>
  <c r="N22" i="32"/>
  <c r="N23" i="32"/>
  <c r="N24" i="32"/>
  <c r="G25" i="71"/>
  <c r="C7" i="22"/>
  <c r="C12" i="107" s="1"/>
  <c r="C17" i="107" s="1"/>
  <c r="C22" i="107" s="1"/>
  <c r="C35" i="107" s="1"/>
  <c r="G7" i="22"/>
  <c r="G12" i="107" s="1"/>
  <c r="G17" i="107" s="1"/>
  <c r="G22" i="107" s="1"/>
  <c r="G35" i="107" s="1"/>
  <c r="K7" i="22"/>
  <c r="K12" i="107" s="1"/>
  <c r="K17" i="107" s="1"/>
  <c r="K22" i="107" s="1"/>
  <c r="K35" i="107" s="1"/>
  <c r="B8" i="22"/>
  <c r="B13" i="107" s="1"/>
  <c r="B18" i="107" s="1"/>
  <c r="B23" i="107" s="1"/>
  <c r="B36" i="107" s="1"/>
  <c r="F8" i="22"/>
  <c r="F13" i="107" s="1"/>
  <c r="F18" i="107" s="1"/>
  <c r="F23" i="107" s="1"/>
  <c r="F36" i="107" s="1"/>
  <c r="J8" i="22"/>
  <c r="J13" i="107" s="1"/>
  <c r="J18" i="107" s="1"/>
  <c r="J23" i="107" s="1"/>
  <c r="J36" i="107" s="1"/>
  <c r="N8" i="22"/>
  <c r="N13" i="107" s="1"/>
  <c r="N18" i="107" s="1"/>
  <c r="N23" i="107" s="1"/>
  <c r="B14" i="22"/>
  <c r="F14" i="22"/>
  <c r="J14" i="22"/>
  <c r="N14" i="22"/>
  <c r="C19" i="22"/>
  <c r="G19" i="22"/>
  <c r="K19" i="22"/>
  <c r="B19" i="22"/>
  <c r="F19" i="22"/>
  <c r="J19" i="22"/>
  <c r="N19" i="22"/>
  <c r="D24" i="22"/>
  <c r="H24" i="22"/>
  <c r="L24" i="22"/>
  <c r="J18" i="31"/>
  <c r="J19" i="31"/>
  <c r="J20" i="31"/>
  <c r="J21" i="31"/>
  <c r="J22" i="31"/>
  <c r="J23" i="31"/>
  <c r="J24" i="31"/>
  <c r="J25" i="31"/>
  <c r="J26" i="31"/>
  <c r="J27" i="31"/>
  <c r="J28" i="31"/>
  <c r="J29" i="31"/>
  <c r="J30" i="31"/>
  <c r="D6" i="33"/>
  <c r="D8" i="115" s="1"/>
  <c r="D28" i="115" s="1"/>
  <c r="L6" i="33"/>
  <c r="L8" i="115" s="1"/>
  <c r="L28" i="115" s="1"/>
  <c r="C23" i="33"/>
  <c r="C6" i="53" s="1"/>
  <c r="C29" i="53" s="1"/>
  <c r="G23" i="33"/>
  <c r="G6" i="53" s="1"/>
  <c r="G29" i="53" s="1"/>
  <c r="K23" i="33"/>
  <c r="K6" i="53" s="1"/>
  <c r="K29" i="53" s="1"/>
  <c r="O26" i="36"/>
  <c r="N26" i="32"/>
  <c r="N27" i="32"/>
  <c r="N28" i="32"/>
  <c r="N29" i="32"/>
  <c r="N30" i="32"/>
  <c r="N31" i="32"/>
  <c r="N32" i="32"/>
  <c r="N33" i="32"/>
  <c r="N34" i="32"/>
  <c r="N35" i="32"/>
  <c r="N36" i="32"/>
  <c r="N37" i="32"/>
  <c r="G6" i="100"/>
  <c r="M6" i="100"/>
  <c r="G7" i="100"/>
  <c r="M7" i="100"/>
  <c r="G8" i="100"/>
  <c r="M8" i="100"/>
  <c r="G9" i="100"/>
  <c r="M9" i="100"/>
  <c r="G10" i="100"/>
  <c r="M10" i="100"/>
  <c r="G11" i="100"/>
  <c r="M11" i="100"/>
  <c r="G21" i="100"/>
  <c r="G22" i="100"/>
  <c r="G23" i="100"/>
  <c r="G24" i="100"/>
  <c r="G25" i="100"/>
  <c r="G26" i="100"/>
  <c r="G27" i="100"/>
  <c r="C31" i="100"/>
  <c r="D5" i="8"/>
  <c r="C5" i="12"/>
  <c r="G5" i="12"/>
  <c r="D5" i="46"/>
  <c r="N13" i="33"/>
  <c r="B12" i="33"/>
  <c r="F12" i="33"/>
  <c r="F8" i="53" s="1"/>
  <c r="F31" i="53" s="1"/>
  <c r="J12" i="33"/>
  <c r="J8" i="53" s="1"/>
  <c r="J31" i="53" s="1"/>
  <c r="N15" i="33"/>
  <c r="N16" i="33"/>
  <c r="D20" i="100"/>
  <c r="D15" i="100" s="1"/>
  <c r="G35" i="100"/>
  <c r="H14" i="99"/>
  <c r="O8" i="36"/>
  <c r="O16" i="36"/>
  <c r="O24" i="36"/>
  <c r="O14" i="54"/>
  <c r="O24" i="54"/>
  <c r="O14" i="36"/>
  <c r="O22" i="36"/>
  <c r="O12" i="36"/>
  <c r="O20" i="36"/>
  <c r="O10" i="36"/>
  <c r="O6" i="54"/>
  <c r="F36" i="54"/>
  <c r="E6" i="33"/>
  <c r="E8" i="115" s="1"/>
  <c r="E28" i="115" s="1"/>
  <c r="E7" i="53"/>
  <c r="E30" i="53" s="1"/>
  <c r="I7" i="53"/>
  <c r="I30" i="53" s="1"/>
  <c r="N19" i="33"/>
  <c r="N20" i="33"/>
  <c r="N21" i="33"/>
  <c r="N22" i="33"/>
  <c r="O8" i="54"/>
  <c r="O16" i="54"/>
  <c r="F38" i="54"/>
  <c r="N8" i="33"/>
  <c r="N9" i="33"/>
  <c r="N10" i="33"/>
  <c r="N11" i="33"/>
  <c r="D18" i="33"/>
  <c r="D5" i="53" s="1"/>
  <c r="H18" i="33"/>
  <c r="H5" i="53" s="1"/>
  <c r="L18" i="33"/>
  <c r="L5" i="53" s="1"/>
  <c r="O12" i="54"/>
  <c r="O20" i="54"/>
  <c r="N28" i="54"/>
  <c r="F34" i="54"/>
  <c r="B28" i="53"/>
  <c r="C7" i="33"/>
  <c r="G7" i="33"/>
  <c r="K7" i="33"/>
  <c r="O10" i="54"/>
  <c r="O18" i="54"/>
  <c r="O26" i="54"/>
  <c r="F40" i="54"/>
  <c r="N6" i="32"/>
  <c r="N7" i="32"/>
  <c r="N8" i="32"/>
  <c r="B9" i="32"/>
  <c r="N10" i="7"/>
  <c r="G13" i="97" s="1"/>
  <c r="N18" i="7"/>
  <c r="C29" i="7"/>
  <c r="K29" i="7"/>
  <c r="D5" i="7"/>
  <c r="H5" i="7"/>
  <c r="L5" i="7"/>
  <c r="G14" i="7"/>
  <c r="B23" i="7"/>
  <c r="B21" i="53" s="1"/>
  <c r="B31" i="7"/>
  <c r="B35" i="7"/>
  <c r="B9" i="53"/>
  <c r="F9" i="53"/>
  <c r="F32" i="53" s="1"/>
  <c r="J9" i="53"/>
  <c r="J32" i="53" s="1"/>
  <c r="N18" i="53"/>
  <c r="N41" i="53" s="1"/>
  <c r="E28" i="53"/>
  <c r="M28" i="53"/>
  <c r="G37" i="53"/>
  <c r="B38" i="53"/>
  <c r="E25" i="47"/>
  <c r="N16" i="7"/>
  <c r="I29" i="7"/>
  <c r="N10" i="53"/>
  <c r="N33" i="53" s="1"/>
  <c r="N19" i="53"/>
  <c r="N42" i="53" s="1"/>
  <c r="B40" i="53"/>
  <c r="N20" i="7"/>
  <c r="E29" i="7"/>
  <c r="M29" i="7"/>
  <c r="B36" i="7"/>
  <c r="E24" i="53"/>
  <c r="B5" i="7"/>
  <c r="F5" i="7"/>
  <c r="J5" i="7"/>
  <c r="B29" i="7"/>
  <c r="D9" i="53"/>
  <c r="D32" i="53" s="1"/>
  <c r="H9" i="53"/>
  <c r="H32" i="53" s="1"/>
  <c r="L9" i="53"/>
  <c r="L32" i="53" s="1"/>
  <c r="N16" i="53"/>
  <c r="N39" i="53" s="1"/>
  <c r="K5" i="103"/>
  <c r="C5" i="47"/>
  <c r="G5" i="47"/>
  <c r="C25" i="47"/>
  <c r="J6" i="57"/>
  <c r="B5" i="47"/>
  <c r="F5" i="47"/>
  <c r="J6" i="47"/>
  <c r="J13" i="47"/>
  <c r="F30" i="47"/>
  <c r="F38" i="47"/>
  <c r="C4" i="57"/>
  <c r="C5" i="109" s="1"/>
  <c r="G4" i="57"/>
  <c r="G5" i="109" s="1"/>
  <c r="J7" i="57"/>
  <c r="J15" i="57"/>
  <c r="P6" i="98"/>
  <c r="P10" i="98"/>
  <c r="P18" i="98"/>
  <c r="P22" i="98"/>
  <c r="H15" i="107"/>
  <c r="H20" i="107" s="1"/>
  <c r="H33" i="107" s="1"/>
  <c r="H42" i="107"/>
  <c r="F44" i="107"/>
  <c r="F17" i="107"/>
  <c r="F22" i="107" s="1"/>
  <c r="F35" i="107" s="1"/>
  <c r="E17" i="107"/>
  <c r="E22" i="107" s="1"/>
  <c r="E35" i="107" s="1"/>
  <c r="B42" i="107"/>
  <c r="B15" i="107"/>
  <c r="B20" i="107" s="1"/>
  <c r="B33" i="107" s="1"/>
  <c r="H44" i="107"/>
  <c r="H17" i="107"/>
  <c r="H22" i="107" s="1"/>
  <c r="H35" i="107" s="1"/>
  <c r="D5" i="47"/>
  <c r="H5" i="47"/>
  <c r="J9" i="47"/>
  <c r="J17" i="47"/>
  <c r="F26" i="47"/>
  <c r="F34" i="47"/>
  <c r="E4" i="57"/>
  <c r="E5" i="109" s="1"/>
  <c r="I4" i="57"/>
  <c r="I5" i="109" s="1"/>
  <c r="J11" i="57"/>
  <c r="P8" i="98"/>
  <c r="P12" i="98"/>
  <c r="P16" i="98"/>
  <c r="P20" i="98"/>
  <c r="G43" i="107"/>
  <c r="G16" i="107"/>
  <c r="G21" i="107" s="1"/>
  <c r="G34" i="107" s="1"/>
  <c r="B44" i="107"/>
  <c r="E18" i="107"/>
  <c r="E23" i="107" s="1"/>
  <c r="E36" i="107" s="1"/>
  <c r="E45" i="107"/>
  <c r="E9" i="22"/>
  <c r="E5" i="22"/>
  <c r="E10" i="107" s="1"/>
  <c r="I9" i="22"/>
  <c r="I5" i="22"/>
  <c r="I10" i="107" s="1"/>
  <c r="M9" i="22"/>
  <c r="M5" i="22"/>
  <c r="M10" i="107" s="1"/>
  <c r="I43" i="107"/>
  <c r="I16" i="107"/>
  <c r="I21" i="107" s="1"/>
  <c r="I34" i="107" s="1"/>
  <c r="G45" i="107"/>
  <c r="G18" i="107"/>
  <c r="G23" i="107" s="1"/>
  <c r="G36" i="107" s="1"/>
  <c r="D6" i="22"/>
  <c r="D11" i="107" s="1"/>
  <c r="H6" i="22"/>
  <c r="H11" i="107" s="1"/>
  <c r="L6" i="22"/>
  <c r="L11" i="107" s="1"/>
  <c r="C5" i="22"/>
  <c r="C10" i="107" s="1"/>
  <c r="G5" i="22"/>
  <c r="G10" i="107" s="1"/>
  <c r="K5" i="22"/>
  <c r="K10" i="107" s="1"/>
  <c r="F17" i="33"/>
  <c r="F9" i="115" s="1"/>
  <c r="F29" i="115" s="1"/>
  <c r="R34" i="55"/>
  <c r="B7" i="9"/>
  <c r="S34" i="55"/>
  <c r="B5" i="91"/>
  <c r="J17" i="31"/>
  <c r="N14" i="33"/>
  <c r="L7" i="36"/>
  <c r="N8" i="55" s="1"/>
  <c r="L9" i="36"/>
  <c r="N10" i="55" s="1"/>
  <c r="L11" i="36"/>
  <c r="N12" i="55" s="1"/>
  <c r="L13" i="36"/>
  <c r="N14" i="55" s="1"/>
  <c r="L15" i="36"/>
  <c r="N16" i="55" s="1"/>
  <c r="L17" i="36"/>
  <c r="N18" i="55" s="1"/>
  <c r="L19" i="36"/>
  <c r="N20" i="55" s="1"/>
  <c r="L21" i="36"/>
  <c r="N22" i="55" s="1"/>
  <c r="L23" i="36"/>
  <c r="N24" i="55" s="1"/>
  <c r="L25" i="36"/>
  <c r="N26" i="55" s="1"/>
  <c r="L27" i="36"/>
  <c r="N28" i="55" s="1"/>
  <c r="L29" i="36"/>
  <c r="N30" i="55" s="1"/>
  <c r="F36" i="55"/>
  <c r="F38" i="55"/>
  <c r="F40" i="55"/>
  <c r="F42" i="55"/>
  <c r="L5" i="54"/>
  <c r="AD7" i="55" s="1"/>
  <c r="L7" i="54"/>
  <c r="AD9" i="55" s="1"/>
  <c r="L9" i="54"/>
  <c r="AD11" i="55" s="1"/>
  <c r="L11" i="54"/>
  <c r="AD13" i="55" s="1"/>
  <c r="L13" i="54"/>
  <c r="AD15" i="55" s="1"/>
  <c r="L15" i="54"/>
  <c r="AD17" i="55" s="1"/>
  <c r="L17" i="54"/>
  <c r="AD19" i="55" s="1"/>
  <c r="L19" i="54"/>
  <c r="AD21" i="55" s="1"/>
  <c r="L21" i="54"/>
  <c r="AD23" i="55" s="1"/>
  <c r="L23" i="54"/>
  <c r="AD25" i="55" s="1"/>
  <c r="L25" i="54"/>
  <c r="AD27" i="55" s="1"/>
  <c r="L27" i="54"/>
  <c r="AD29" i="55" s="1"/>
  <c r="L35" i="55"/>
  <c r="L37" i="55"/>
  <c r="L39" i="55"/>
  <c r="L41" i="55"/>
  <c r="L43" i="55"/>
  <c r="B5" i="92"/>
  <c r="B7" i="33"/>
  <c r="B23" i="33"/>
  <c r="B17" i="33" s="1"/>
  <c r="B9" i="115" s="1"/>
  <c r="B29" i="115" s="1"/>
  <c r="K6" i="36"/>
  <c r="L8" i="55"/>
  <c r="J8" i="55"/>
  <c r="K8" i="36"/>
  <c r="L10" i="55"/>
  <c r="J10" i="55"/>
  <c r="K10" i="36"/>
  <c r="L12" i="55"/>
  <c r="J12" i="55"/>
  <c r="K12" i="36"/>
  <c r="L14" i="55"/>
  <c r="J14" i="55"/>
  <c r="K14" i="36"/>
  <c r="L16" i="55"/>
  <c r="J16" i="55"/>
  <c r="K16" i="36"/>
  <c r="L18" i="55"/>
  <c r="J18" i="55"/>
  <c r="K18" i="36"/>
  <c r="L20" i="55"/>
  <c r="J20" i="55"/>
  <c r="K20" i="36"/>
  <c r="J22" i="55"/>
  <c r="L22" i="55"/>
  <c r="K22" i="36"/>
  <c r="J24" i="55"/>
  <c r="L24" i="55"/>
  <c r="K24" i="36"/>
  <c r="J26" i="55"/>
  <c r="L26" i="55"/>
  <c r="K26" i="36"/>
  <c r="J28" i="55"/>
  <c r="L28" i="55"/>
  <c r="K28" i="36"/>
  <c r="J30" i="55"/>
  <c r="L30" i="55"/>
  <c r="F33" i="36"/>
  <c r="F35" i="36"/>
  <c r="F37" i="36"/>
  <c r="F39" i="36"/>
  <c r="F41" i="36"/>
  <c r="Z7" i="55"/>
  <c r="AB7" i="55"/>
  <c r="K6" i="54"/>
  <c r="Z9" i="55"/>
  <c r="AB9" i="55"/>
  <c r="K8" i="54"/>
  <c r="Z11" i="55"/>
  <c r="AB11" i="55"/>
  <c r="K10" i="54"/>
  <c r="Z13" i="55"/>
  <c r="AB13" i="55"/>
  <c r="K12" i="54"/>
  <c r="Z15" i="55"/>
  <c r="AB15" i="55"/>
  <c r="K14" i="54"/>
  <c r="Z17" i="55"/>
  <c r="AB17" i="55"/>
  <c r="K16" i="54"/>
  <c r="Z19" i="55"/>
  <c r="AB19" i="55"/>
  <c r="K18" i="54"/>
  <c r="AB21" i="55"/>
  <c r="Z21" i="55"/>
  <c r="K20" i="54"/>
  <c r="AB23" i="55"/>
  <c r="Z23" i="55"/>
  <c r="K22" i="54"/>
  <c r="AB25" i="55"/>
  <c r="Z25" i="55"/>
  <c r="K24" i="54"/>
  <c r="AB27" i="55"/>
  <c r="Z27" i="55"/>
  <c r="K26" i="54"/>
  <c r="AB29" i="55"/>
  <c r="Z29" i="55"/>
  <c r="K28" i="54"/>
  <c r="F42" i="54"/>
  <c r="L6" i="36"/>
  <c r="N7" i="55" s="1"/>
  <c r="N7" i="36"/>
  <c r="L8" i="36"/>
  <c r="N9" i="55" s="1"/>
  <c r="N9" i="36"/>
  <c r="L10" i="36"/>
  <c r="N11" i="55" s="1"/>
  <c r="N11" i="36"/>
  <c r="L12" i="36"/>
  <c r="N13" i="55" s="1"/>
  <c r="N13" i="36"/>
  <c r="L14" i="36"/>
  <c r="N15" i="55" s="1"/>
  <c r="N15" i="36"/>
  <c r="L16" i="36"/>
  <c r="N17" i="55" s="1"/>
  <c r="N17" i="36"/>
  <c r="L18" i="36"/>
  <c r="N19" i="55" s="1"/>
  <c r="N19" i="36"/>
  <c r="L20" i="36"/>
  <c r="N21" i="55" s="1"/>
  <c r="N21" i="36"/>
  <c r="L22" i="36"/>
  <c r="N23" i="55" s="1"/>
  <c r="N23" i="36"/>
  <c r="L24" i="36"/>
  <c r="N25" i="55" s="1"/>
  <c r="N25" i="36"/>
  <c r="L26" i="36"/>
  <c r="N27" i="55" s="1"/>
  <c r="N27" i="36"/>
  <c r="L28" i="36"/>
  <c r="N29" i="55" s="1"/>
  <c r="N29" i="36"/>
  <c r="F35" i="55"/>
  <c r="F37" i="55"/>
  <c r="F39" i="55"/>
  <c r="F41" i="55"/>
  <c r="F43" i="55"/>
  <c r="N5" i="54"/>
  <c r="L6" i="54"/>
  <c r="AD8" i="55" s="1"/>
  <c r="N7" i="54"/>
  <c r="L8" i="54"/>
  <c r="AD10" i="55" s="1"/>
  <c r="N9" i="54"/>
  <c r="L10" i="54"/>
  <c r="AD12" i="55" s="1"/>
  <c r="N11" i="54"/>
  <c r="L12" i="54"/>
  <c r="AD14" i="55" s="1"/>
  <c r="N13" i="54"/>
  <c r="L14" i="54"/>
  <c r="AD16" i="55" s="1"/>
  <c r="N15" i="54"/>
  <c r="L16" i="54"/>
  <c r="AD18" i="55" s="1"/>
  <c r="N17" i="54"/>
  <c r="L18" i="54"/>
  <c r="AD20" i="55" s="1"/>
  <c r="N19" i="54"/>
  <c r="L20" i="54"/>
  <c r="AD22" i="55" s="1"/>
  <c r="N21" i="54"/>
  <c r="L22" i="54"/>
  <c r="AD24" i="55" s="1"/>
  <c r="N23" i="54"/>
  <c r="L24" i="54"/>
  <c r="AD26" i="55" s="1"/>
  <c r="N25" i="54"/>
  <c r="L26" i="54"/>
  <c r="AD28" i="55" s="1"/>
  <c r="N27" i="54"/>
  <c r="L28" i="54"/>
  <c r="AD30" i="55" s="1"/>
  <c r="L36" i="55"/>
  <c r="L38" i="55"/>
  <c r="L40" i="55"/>
  <c r="L42" i="55"/>
  <c r="J7" i="55"/>
  <c r="L7" i="55"/>
  <c r="K7" i="36"/>
  <c r="O7" i="36"/>
  <c r="J9" i="55"/>
  <c r="L9" i="55"/>
  <c r="K9" i="36"/>
  <c r="O9" i="36"/>
  <c r="J11" i="55"/>
  <c r="L11" i="55"/>
  <c r="K11" i="36"/>
  <c r="O11" i="36"/>
  <c r="J13" i="55"/>
  <c r="L13" i="55"/>
  <c r="K13" i="36"/>
  <c r="O13" i="36"/>
  <c r="J15" i="55"/>
  <c r="L15" i="55"/>
  <c r="K15" i="36"/>
  <c r="O15" i="36"/>
  <c r="J17" i="55"/>
  <c r="L17" i="55"/>
  <c r="K17" i="36"/>
  <c r="O17" i="36"/>
  <c r="J19" i="55"/>
  <c r="L19" i="55"/>
  <c r="K19" i="36"/>
  <c r="O19" i="36"/>
  <c r="J21" i="55"/>
  <c r="L21" i="55"/>
  <c r="K21" i="36"/>
  <c r="O21" i="36"/>
  <c r="L23" i="55"/>
  <c r="J23" i="55"/>
  <c r="K23" i="36"/>
  <c r="O23" i="36"/>
  <c r="L25" i="55"/>
  <c r="J25" i="55"/>
  <c r="K25" i="36"/>
  <c r="O25" i="36"/>
  <c r="L27" i="55"/>
  <c r="J27" i="55"/>
  <c r="K27" i="36"/>
  <c r="O27" i="36"/>
  <c r="L29" i="55"/>
  <c r="J29" i="55"/>
  <c r="K29" i="36"/>
  <c r="O29" i="36"/>
  <c r="F34" i="36"/>
  <c r="F36" i="36"/>
  <c r="F38" i="36"/>
  <c r="F40" i="36"/>
  <c r="F42" i="36"/>
  <c r="K5" i="54"/>
  <c r="O5" i="54"/>
  <c r="AB8" i="55"/>
  <c r="Z8" i="55"/>
  <c r="K7" i="54"/>
  <c r="O7" i="54"/>
  <c r="AB10" i="55"/>
  <c r="Z10" i="55"/>
  <c r="K9" i="54"/>
  <c r="O9" i="54"/>
  <c r="AB12" i="55"/>
  <c r="Z12" i="55"/>
  <c r="K11" i="54"/>
  <c r="O11" i="54"/>
  <c r="AB14" i="55"/>
  <c r="Z14" i="55"/>
  <c r="K13" i="54"/>
  <c r="O13" i="54"/>
  <c r="AB16" i="55"/>
  <c r="Z16" i="55"/>
  <c r="K15" i="54"/>
  <c r="O15" i="54"/>
  <c r="AB18" i="55"/>
  <c r="Z18" i="55"/>
  <c r="K17" i="54"/>
  <c r="O17" i="54"/>
  <c r="AB20" i="55"/>
  <c r="Z20" i="55"/>
  <c r="K19" i="54"/>
  <c r="O19" i="54"/>
  <c r="Z22" i="55"/>
  <c r="AB22" i="55"/>
  <c r="K21" i="54"/>
  <c r="O21" i="54"/>
  <c r="Z24" i="55"/>
  <c r="AB24" i="55"/>
  <c r="K23" i="54"/>
  <c r="O23" i="54"/>
  <c r="Z26" i="55"/>
  <c r="AB26" i="55"/>
  <c r="K25" i="54"/>
  <c r="O25" i="54"/>
  <c r="Z28" i="55"/>
  <c r="AB28" i="55"/>
  <c r="K27" i="54"/>
  <c r="O27" i="54"/>
  <c r="Z30" i="55"/>
  <c r="AB30" i="55"/>
  <c r="F33" i="54"/>
  <c r="F35" i="54"/>
  <c r="F37" i="54"/>
  <c r="F39" i="54"/>
  <c r="F41" i="54"/>
  <c r="G23" i="71"/>
  <c r="G27" i="71"/>
  <c r="I5" i="100"/>
  <c r="M5" i="100" s="1"/>
  <c r="C18" i="107" l="1"/>
  <c r="C23" i="107" s="1"/>
  <c r="C36" i="107" s="1"/>
  <c r="K44" i="107"/>
  <c r="G5" i="100"/>
  <c r="G16" i="100"/>
  <c r="C15" i="100"/>
  <c r="L15" i="107"/>
  <c r="L20" i="107" s="1"/>
  <c r="L33" i="107" s="1"/>
  <c r="G22" i="71"/>
  <c r="K27" i="53"/>
  <c r="C5" i="103"/>
  <c r="C6" i="103" s="1"/>
  <c r="C7" i="103" s="1"/>
  <c r="C28" i="103" s="1"/>
  <c r="C27" i="53"/>
  <c r="G26" i="71"/>
  <c r="G5" i="71"/>
  <c r="N40" i="63"/>
  <c r="E15" i="100"/>
  <c r="C21" i="71"/>
  <c r="G21" i="71" s="1"/>
  <c r="G31" i="100"/>
  <c r="L24" i="53"/>
  <c r="L9" i="105" s="1"/>
  <c r="H6" i="33"/>
  <c r="H8" i="115" s="1"/>
  <c r="H28" i="115" s="1"/>
  <c r="K24" i="62"/>
  <c r="C35" i="62" s="1"/>
  <c r="G35" i="62" s="1"/>
  <c r="G15" i="97"/>
  <c r="K43" i="33"/>
  <c r="I17" i="33"/>
  <c r="I9" i="115" s="1"/>
  <c r="I29" i="115" s="1"/>
  <c r="N5" i="32"/>
  <c r="N9" i="32"/>
  <c r="N14" i="53"/>
  <c r="N37" i="53" s="1"/>
  <c r="E16" i="107"/>
  <c r="E21" i="107" s="1"/>
  <c r="E34" i="107" s="1"/>
  <c r="F15" i="107"/>
  <c r="F20" i="107" s="1"/>
  <c r="F33" i="107" s="1"/>
  <c r="B45" i="107"/>
  <c r="H24" i="53"/>
  <c r="H13" i="53" s="1"/>
  <c r="H36" i="53" s="1"/>
  <c r="C24" i="53"/>
  <c r="C9" i="105" s="1"/>
  <c r="D44" i="107"/>
  <c r="F43" i="107"/>
  <c r="I6" i="33"/>
  <c r="I8" i="115" s="1"/>
  <c r="I28" i="115" s="1"/>
  <c r="M16" i="107"/>
  <c r="M21" i="107" s="1"/>
  <c r="M34" i="107" s="1"/>
  <c r="I45" i="107"/>
  <c r="K16" i="107"/>
  <c r="K21" i="107" s="1"/>
  <c r="K34" i="107" s="1"/>
  <c r="J15" i="107"/>
  <c r="J20" i="107" s="1"/>
  <c r="J33" i="107" s="1"/>
  <c r="C16" i="107"/>
  <c r="C21" i="107" s="1"/>
  <c r="C34" i="107" s="1"/>
  <c r="D42" i="107"/>
  <c r="L44" i="107"/>
  <c r="F27" i="53"/>
  <c r="K22" i="62"/>
  <c r="C33" i="62" s="1"/>
  <c r="F33" i="62" s="1"/>
  <c r="K23" i="62"/>
  <c r="C34" i="62" s="1"/>
  <c r="G34" i="62" s="1"/>
  <c r="K21" i="62"/>
  <c r="C32" i="62" s="1"/>
  <c r="G32" i="62" s="1"/>
  <c r="K20" i="62"/>
  <c r="C31" i="62" s="1"/>
  <c r="F31" i="62" s="1"/>
  <c r="K19" i="62"/>
  <c r="C30" i="62" s="1"/>
  <c r="G30" i="62" s="1"/>
  <c r="K18" i="62"/>
  <c r="C29" i="62" s="1"/>
  <c r="I20" i="53"/>
  <c r="I23" i="53" s="1"/>
  <c r="K18" i="107"/>
  <c r="K23" i="107" s="1"/>
  <c r="K36" i="107" s="1"/>
  <c r="E21" i="103"/>
  <c r="F40" i="63"/>
  <c r="E27" i="53"/>
  <c r="D24" i="53"/>
  <c r="D9" i="105" s="1"/>
  <c r="K24" i="53"/>
  <c r="K9" i="105" s="1"/>
  <c r="H38" i="33"/>
  <c r="L45" i="107"/>
  <c r="J34" i="33"/>
  <c r="H18" i="107"/>
  <c r="H23" i="107" s="1"/>
  <c r="H36" i="107" s="1"/>
  <c r="D18" i="107"/>
  <c r="D23" i="107" s="1"/>
  <c r="D36" i="107" s="1"/>
  <c r="G44" i="107"/>
  <c r="K29" i="33"/>
  <c r="G5" i="103"/>
  <c r="G21" i="103" s="1"/>
  <c r="M21" i="103"/>
  <c r="D20" i="53"/>
  <c r="B27" i="53"/>
  <c r="H20" i="53"/>
  <c r="M20" i="53"/>
  <c r="M23" i="53" s="1"/>
  <c r="L20" i="53"/>
  <c r="N21" i="53"/>
  <c r="I5" i="103"/>
  <c r="I6" i="103" s="1"/>
  <c r="I7" i="103" s="1"/>
  <c r="I28" i="103" s="1"/>
  <c r="J27" i="53"/>
  <c r="D17" i="109"/>
  <c r="L17" i="33"/>
  <c r="L9" i="115" s="1"/>
  <c r="L29" i="115" s="1"/>
  <c r="M17" i="107"/>
  <c r="M22" i="107" s="1"/>
  <c r="M35" i="107" s="1"/>
  <c r="N22" i="53"/>
  <c r="N43" i="53" s="1"/>
  <c r="B43" i="107"/>
  <c r="M45" i="107"/>
  <c r="F45" i="107"/>
  <c r="G20" i="100"/>
  <c r="F28" i="7"/>
  <c r="G41" i="63" s="1"/>
  <c r="M4" i="22"/>
  <c r="M9" i="107" s="1"/>
  <c r="M14" i="107" s="1"/>
  <c r="M19" i="107" s="1"/>
  <c r="J16" i="31"/>
  <c r="C17" i="33"/>
  <c r="C9" i="115" s="1"/>
  <c r="C29" i="115" s="1"/>
  <c r="J6" i="33"/>
  <c r="J8" i="115" s="1"/>
  <c r="J28" i="115" s="1"/>
  <c r="J45" i="107"/>
  <c r="C44" i="107"/>
  <c r="J17" i="107"/>
  <c r="J22" i="107" s="1"/>
  <c r="J35" i="107" s="1"/>
  <c r="I17" i="107"/>
  <c r="I22" i="107" s="1"/>
  <c r="I35" i="107" s="1"/>
  <c r="F6" i="109"/>
  <c r="F7" i="109" s="1"/>
  <c r="H6" i="109"/>
  <c r="H7" i="109" s="1"/>
  <c r="N18" i="33"/>
  <c r="K19" i="115" s="1"/>
  <c r="E4" i="22"/>
  <c r="E9" i="107" s="1"/>
  <c r="E14" i="107" s="1"/>
  <c r="E19" i="107" s="1"/>
  <c r="N33" i="7"/>
  <c r="F6" i="33"/>
  <c r="F8" i="115" s="1"/>
  <c r="F28" i="115" s="1"/>
  <c r="H17" i="33"/>
  <c r="H9" i="115" s="1"/>
  <c r="H29" i="115" s="1"/>
  <c r="D17" i="33"/>
  <c r="D9" i="115" s="1"/>
  <c r="D29" i="115" s="1"/>
  <c r="E28" i="7"/>
  <c r="F41" i="63" s="1"/>
  <c r="K28" i="7"/>
  <c r="K9" i="103" s="1"/>
  <c r="G36" i="62"/>
  <c r="G42" i="33"/>
  <c r="N34" i="7"/>
  <c r="E5" i="33"/>
  <c r="E7" i="115" s="1"/>
  <c r="E10" i="115" s="1"/>
  <c r="E11" i="115" s="1"/>
  <c r="E33" i="115" s="1"/>
  <c r="M5" i="33"/>
  <c r="M7" i="115" s="1"/>
  <c r="M10" i="115" s="1"/>
  <c r="M11" i="115" s="1"/>
  <c r="M33" i="115" s="1"/>
  <c r="I28" i="7"/>
  <c r="J41" i="63" s="1"/>
  <c r="C28" i="7"/>
  <c r="C9" i="103" s="1"/>
  <c r="M4" i="53"/>
  <c r="G28" i="7"/>
  <c r="G9" i="103" s="1"/>
  <c r="J28" i="7"/>
  <c r="J9" i="103" s="1"/>
  <c r="M44" i="33"/>
  <c r="F25" i="47"/>
  <c r="N36" i="7"/>
  <c r="J16" i="107"/>
  <c r="J21" i="107" s="1"/>
  <c r="J34" i="107" s="1"/>
  <c r="M28" i="7"/>
  <c r="N41" i="63" s="1"/>
  <c r="N35" i="7"/>
  <c r="K17" i="33"/>
  <c r="K9" i="115" s="1"/>
  <c r="K29" i="115" s="1"/>
  <c r="I4" i="22"/>
  <c r="I9" i="107" s="1"/>
  <c r="I14" i="107" s="1"/>
  <c r="I19" i="107" s="1"/>
  <c r="N31" i="7"/>
  <c r="N30" i="7"/>
  <c r="L43" i="33"/>
  <c r="N32" i="7"/>
  <c r="E4" i="53"/>
  <c r="G17" i="33"/>
  <c r="G9" i="115" s="1"/>
  <c r="G29" i="115" s="1"/>
  <c r="J4" i="22"/>
  <c r="J9" i="107" s="1"/>
  <c r="J14" i="107" s="1"/>
  <c r="J19" i="107" s="1"/>
  <c r="B24" i="53"/>
  <c r="J47" i="33"/>
  <c r="H28" i="7"/>
  <c r="I41" i="63" s="1"/>
  <c r="G4" i="22"/>
  <c r="G9" i="107" s="1"/>
  <c r="G14" i="107" s="1"/>
  <c r="G19" i="107" s="1"/>
  <c r="D4" i="22"/>
  <c r="D9" i="107" s="1"/>
  <c r="D14" i="107" s="1"/>
  <c r="D19" i="107" s="1"/>
  <c r="N5" i="53"/>
  <c r="N28" i="53" s="1"/>
  <c r="F4" i="22"/>
  <c r="F9" i="107" s="1"/>
  <c r="F14" i="107" s="1"/>
  <c r="F19" i="107" s="1"/>
  <c r="D28" i="7"/>
  <c r="E41" i="63" s="1"/>
  <c r="L4" i="22"/>
  <c r="L9" i="107" s="1"/>
  <c r="L14" i="107" s="1"/>
  <c r="L19" i="107" s="1"/>
  <c r="N4" i="22"/>
  <c r="N9" i="107" s="1"/>
  <c r="N14" i="107" s="1"/>
  <c r="N19" i="107" s="1"/>
  <c r="H4" i="22"/>
  <c r="H9" i="107" s="1"/>
  <c r="H14" i="107" s="1"/>
  <c r="H19" i="107" s="1"/>
  <c r="L28" i="7"/>
  <c r="L9" i="103" s="1"/>
  <c r="N25" i="32"/>
  <c r="J4" i="53"/>
  <c r="F4" i="53"/>
  <c r="C4" i="22"/>
  <c r="C9" i="107" s="1"/>
  <c r="C14" i="107" s="1"/>
  <c r="C19" i="107" s="1"/>
  <c r="B4" i="22"/>
  <c r="B9" i="107" s="1"/>
  <c r="B14" i="107" s="1"/>
  <c r="B19" i="107" s="1"/>
  <c r="N14" i="7"/>
  <c r="N27" i="53" s="1"/>
  <c r="N12" i="33"/>
  <c r="B8" i="53"/>
  <c r="N23" i="7"/>
  <c r="N19" i="32"/>
  <c r="K4" i="22"/>
  <c r="K9" i="107" s="1"/>
  <c r="K14" i="107" s="1"/>
  <c r="K19" i="107" s="1"/>
  <c r="I4" i="53"/>
  <c r="G6" i="33"/>
  <c r="G8" i="115" s="1"/>
  <c r="G28" i="115" s="1"/>
  <c r="G7" i="53"/>
  <c r="L4" i="53"/>
  <c r="L28" i="53"/>
  <c r="C6" i="33"/>
  <c r="C8" i="115" s="1"/>
  <c r="C28" i="115" s="1"/>
  <c r="C7" i="53"/>
  <c r="H28" i="53"/>
  <c r="H4" i="53"/>
  <c r="D4" i="53"/>
  <c r="D28" i="53"/>
  <c r="K6" i="33"/>
  <c r="K8" i="115" s="1"/>
  <c r="K28" i="115" s="1"/>
  <c r="K7" i="53"/>
  <c r="AC26" i="55"/>
  <c r="W24" i="70"/>
  <c r="M24" i="54"/>
  <c r="AE26" i="55" s="1"/>
  <c r="W16" i="70"/>
  <c r="AC18" i="55"/>
  <c r="M16" i="54"/>
  <c r="AE18" i="55" s="1"/>
  <c r="W8" i="70"/>
  <c r="AC10" i="55"/>
  <c r="M8" i="54"/>
  <c r="AE10" i="55" s="1"/>
  <c r="M27" i="55"/>
  <c r="K25" i="70"/>
  <c r="M26" i="36"/>
  <c r="O27" i="55" s="1"/>
  <c r="M19" i="55"/>
  <c r="K17" i="70"/>
  <c r="M18" i="36"/>
  <c r="O19" i="55" s="1"/>
  <c r="M11" i="55"/>
  <c r="K9" i="70"/>
  <c r="M10" i="36"/>
  <c r="O11" i="55" s="1"/>
  <c r="N7" i="33"/>
  <c r="B6" i="33"/>
  <c r="B8" i="115" s="1"/>
  <c r="B28" i="115" s="1"/>
  <c r="B7" i="53"/>
  <c r="G42" i="107"/>
  <c r="G15" i="107"/>
  <c r="G20" i="107" s="1"/>
  <c r="G33" i="107" s="1"/>
  <c r="D16" i="107"/>
  <c r="D21" i="107" s="1"/>
  <c r="D34" i="107" s="1"/>
  <c r="D43" i="107"/>
  <c r="F9" i="105"/>
  <c r="F45" i="53"/>
  <c r="F13" i="53"/>
  <c r="F36" i="53" s="1"/>
  <c r="F23" i="53"/>
  <c r="G43" i="63"/>
  <c r="G40" i="63"/>
  <c r="F5" i="103"/>
  <c r="J43" i="63"/>
  <c r="I13" i="53"/>
  <c r="I36" i="53" s="1"/>
  <c r="I9" i="105"/>
  <c r="I45" i="53"/>
  <c r="I40" i="63"/>
  <c r="H5" i="103"/>
  <c r="H43" i="63"/>
  <c r="G9" i="105"/>
  <c r="G45" i="53"/>
  <c r="G13" i="53"/>
  <c r="G36" i="53" s="1"/>
  <c r="M30" i="55"/>
  <c r="K28" i="70"/>
  <c r="M29" i="36"/>
  <c r="O30" i="55" s="1"/>
  <c r="M26" i="55"/>
  <c r="K24" i="70"/>
  <c r="M25" i="36"/>
  <c r="O26" i="55" s="1"/>
  <c r="M22" i="55"/>
  <c r="K20" i="70"/>
  <c r="M21" i="36"/>
  <c r="O22" i="55" s="1"/>
  <c r="M18" i="55"/>
  <c r="K16" i="70"/>
  <c r="M17" i="36"/>
  <c r="O18" i="55" s="1"/>
  <c r="M14" i="55"/>
  <c r="M13" i="36"/>
  <c r="O14" i="55" s="1"/>
  <c r="K12" i="70"/>
  <c r="M12" i="55"/>
  <c r="K10" i="70"/>
  <c r="M11" i="36"/>
  <c r="O12" i="55" s="1"/>
  <c r="M10" i="55"/>
  <c r="K8" i="70"/>
  <c r="M9" i="36"/>
  <c r="O10" i="55" s="1"/>
  <c r="M8" i="55"/>
  <c r="K6" i="70"/>
  <c r="M7" i="36"/>
  <c r="O8" i="55" s="1"/>
  <c r="AC28" i="55"/>
  <c r="W26" i="70"/>
  <c r="M26" i="54"/>
  <c r="AE28" i="55" s="1"/>
  <c r="W18" i="70"/>
  <c r="AC20" i="55"/>
  <c r="M18" i="54"/>
  <c r="AE20" i="55" s="1"/>
  <c r="W10" i="70"/>
  <c r="AC12" i="55"/>
  <c r="M10" i="54"/>
  <c r="AE12" i="55" s="1"/>
  <c r="M29" i="55"/>
  <c r="K27" i="70"/>
  <c r="M28" i="36"/>
  <c r="O29" i="55" s="1"/>
  <c r="M21" i="55"/>
  <c r="K19" i="70"/>
  <c r="M20" i="36"/>
  <c r="O21" i="55" s="1"/>
  <c r="M13" i="55"/>
  <c r="M12" i="36"/>
  <c r="O13" i="55" s="1"/>
  <c r="K11" i="70"/>
  <c r="C42" i="107"/>
  <c r="C15" i="107"/>
  <c r="C20" i="107" s="1"/>
  <c r="C33" i="107" s="1"/>
  <c r="I15" i="107"/>
  <c r="I20" i="107" s="1"/>
  <c r="I33" i="107" s="1"/>
  <c r="I42" i="107"/>
  <c r="I6" i="109"/>
  <c r="I7" i="109" s="1"/>
  <c r="I17" i="109"/>
  <c r="J5" i="47"/>
  <c r="J4" i="57"/>
  <c r="J5" i="109" s="1"/>
  <c r="C40" i="63"/>
  <c r="B5" i="103"/>
  <c r="E40" i="63"/>
  <c r="D5" i="103"/>
  <c r="N5" i="7"/>
  <c r="K4" i="62" s="1"/>
  <c r="M28" i="55"/>
  <c r="K26" i="70"/>
  <c r="M27" i="36"/>
  <c r="O28" i="55" s="1"/>
  <c r="M24" i="55"/>
  <c r="K22" i="70"/>
  <c r="M23" i="36"/>
  <c r="O24" i="55" s="1"/>
  <c r="M20" i="55"/>
  <c r="K18" i="70"/>
  <c r="M19" i="36"/>
  <c r="O20" i="55" s="1"/>
  <c r="M16" i="55"/>
  <c r="K14" i="70"/>
  <c r="M15" i="36"/>
  <c r="O16" i="55" s="1"/>
  <c r="AC29" i="55"/>
  <c r="W27" i="70"/>
  <c r="M27" i="54"/>
  <c r="AE29" i="55" s="1"/>
  <c r="AC27" i="55"/>
  <c r="W25" i="70"/>
  <c r="M25" i="54"/>
  <c r="AE27" i="55" s="1"/>
  <c r="AC25" i="55"/>
  <c r="W23" i="70"/>
  <c r="M23" i="54"/>
  <c r="AE25" i="55" s="1"/>
  <c r="AC23" i="55"/>
  <c r="W21" i="70"/>
  <c r="M21" i="54"/>
  <c r="AE23" i="55" s="1"/>
  <c r="AC21" i="55"/>
  <c r="M19" i="54"/>
  <c r="AE21" i="55" s="1"/>
  <c r="W19" i="70"/>
  <c r="AC19" i="55"/>
  <c r="W17" i="70"/>
  <c r="M17" i="54"/>
  <c r="AE19" i="55" s="1"/>
  <c r="AC17" i="55"/>
  <c r="W15" i="70"/>
  <c r="M15" i="54"/>
  <c r="AE17" i="55" s="1"/>
  <c r="AC15" i="55"/>
  <c r="W13" i="70"/>
  <c r="M13" i="54"/>
  <c r="AE15" i="55" s="1"/>
  <c r="AC13" i="55"/>
  <c r="W11" i="70"/>
  <c r="M11" i="54"/>
  <c r="AE13" i="55" s="1"/>
  <c r="AC11" i="55"/>
  <c r="M9" i="54"/>
  <c r="AE11" i="55" s="1"/>
  <c r="W9" i="70"/>
  <c r="AC9" i="55"/>
  <c r="W7" i="70"/>
  <c r="M7" i="54"/>
  <c r="AE9" i="55" s="1"/>
  <c r="AC7" i="55"/>
  <c r="W5" i="70"/>
  <c r="M5" i="54"/>
  <c r="AE7" i="55" s="1"/>
  <c r="AC30" i="55"/>
  <c r="W28" i="70"/>
  <c r="M28" i="54"/>
  <c r="AE30" i="55" s="1"/>
  <c r="AC22" i="55"/>
  <c r="W20" i="70"/>
  <c r="M20" i="54"/>
  <c r="AE22" i="55" s="1"/>
  <c r="W12" i="70"/>
  <c r="AC14" i="55"/>
  <c r="M12" i="54"/>
  <c r="AE14" i="55" s="1"/>
  <c r="M23" i="55"/>
  <c r="K21" i="70"/>
  <c r="M22" i="36"/>
  <c r="O23" i="55" s="1"/>
  <c r="M15" i="55"/>
  <c r="M14" i="36"/>
  <c r="O15" i="55" s="1"/>
  <c r="K13" i="70"/>
  <c r="M7" i="55"/>
  <c r="M6" i="36"/>
  <c r="O7" i="55" s="1"/>
  <c r="K5" i="70"/>
  <c r="L16" i="107"/>
  <c r="L21" i="107" s="1"/>
  <c r="L34" i="107" s="1"/>
  <c r="L43" i="107"/>
  <c r="E17" i="109"/>
  <c r="E6" i="109"/>
  <c r="E7" i="109" s="1"/>
  <c r="G17" i="109"/>
  <c r="G6" i="109"/>
  <c r="G7" i="109" s="1"/>
  <c r="B17" i="109"/>
  <c r="B6" i="109"/>
  <c r="B7" i="109" s="1"/>
  <c r="K6" i="103"/>
  <c r="K7" i="103" s="1"/>
  <c r="K28" i="103" s="1"/>
  <c r="K21" i="103"/>
  <c r="N29" i="7"/>
  <c r="B28" i="7"/>
  <c r="N43" i="63"/>
  <c r="M9" i="105"/>
  <c r="M45" i="53"/>
  <c r="M13" i="53"/>
  <c r="M36" i="53" s="1"/>
  <c r="G20" i="53"/>
  <c r="G27" i="53"/>
  <c r="AC24" i="55"/>
  <c r="W22" i="70"/>
  <c r="M22" i="54"/>
  <c r="AE24" i="55" s="1"/>
  <c r="W14" i="70"/>
  <c r="AC16" i="55"/>
  <c r="M14" i="54"/>
  <c r="AE16" i="55" s="1"/>
  <c r="W6" i="70"/>
  <c r="AC8" i="55"/>
  <c r="M6" i="54"/>
  <c r="AE8" i="55" s="1"/>
  <c r="M25" i="55"/>
  <c r="K23" i="70"/>
  <c r="M24" i="36"/>
  <c r="O25" i="55" s="1"/>
  <c r="M17" i="55"/>
  <c r="M16" i="36"/>
  <c r="O17" i="55" s="1"/>
  <c r="K15" i="70"/>
  <c r="M9" i="55"/>
  <c r="M8" i="36"/>
  <c r="O9" i="55" s="1"/>
  <c r="K7" i="70"/>
  <c r="N23" i="33"/>
  <c r="K20" i="115" s="1"/>
  <c r="B6" i="53"/>
  <c r="K42" i="107"/>
  <c r="K15" i="107"/>
  <c r="K20" i="107" s="1"/>
  <c r="K33" i="107" s="1"/>
  <c r="H16" i="107"/>
  <c r="H21" i="107" s="1"/>
  <c r="H34" i="107" s="1"/>
  <c r="H43" i="107"/>
  <c r="M15" i="107"/>
  <c r="M20" i="107" s="1"/>
  <c r="M33" i="107" s="1"/>
  <c r="M42" i="107"/>
  <c r="E15" i="107"/>
  <c r="E20" i="107" s="1"/>
  <c r="E33" i="107" s="1"/>
  <c r="E42" i="107"/>
  <c r="C17" i="109"/>
  <c r="C6" i="109"/>
  <c r="C7" i="109" s="1"/>
  <c r="J9" i="105"/>
  <c r="J45" i="53"/>
  <c r="K43" i="63"/>
  <c r="J23" i="53"/>
  <c r="J13" i="53"/>
  <c r="J36" i="53" s="1"/>
  <c r="K40" i="63"/>
  <c r="J5" i="103"/>
  <c r="F43" i="63"/>
  <c r="E9" i="105"/>
  <c r="E45" i="53"/>
  <c r="E13" i="53"/>
  <c r="E36" i="53" s="1"/>
  <c r="E23" i="53"/>
  <c r="B32" i="53"/>
  <c r="N9" i="53"/>
  <c r="M40" i="63"/>
  <c r="L5" i="103"/>
  <c r="C21" i="103" l="1"/>
  <c r="G15" i="100"/>
  <c r="C43" i="63"/>
  <c r="B23" i="53"/>
  <c r="B44" i="53" s="1"/>
  <c r="F32" i="62"/>
  <c r="L23" i="53"/>
  <c r="L44" i="53" s="1"/>
  <c r="F35" i="62"/>
  <c r="L13" i="53"/>
  <c r="L36" i="53" s="1"/>
  <c r="M43" i="63"/>
  <c r="L45" i="53"/>
  <c r="C23" i="53"/>
  <c r="C5" i="105" s="1"/>
  <c r="C13" i="53"/>
  <c r="C36" i="53" s="1"/>
  <c r="C45" i="53"/>
  <c r="G31" i="62"/>
  <c r="D43" i="63"/>
  <c r="I43" i="63"/>
  <c r="H45" i="53"/>
  <c r="H9" i="105"/>
  <c r="H23" i="105" s="1"/>
  <c r="H23" i="53"/>
  <c r="H5" i="105" s="1"/>
  <c r="F30" i="62"/>
  <c r="J25" i="53"/>
  <c r="I5" i="33"/>
  <c r="I7" i="115" s="1"/>
  <c r="I10" i="115" s="1"/>
  <c r="I11" i="115" s="1"/>
  <c r="I33" i="115" s="1"/>
  <c r="L5" i="33"/>
  <c r="L7" i="115" s="1"/>
  <c r="L10" i="115" s="1"/>
  <c r="L11" i="115" s="1"/>
  <c r="L33" i="115" s="1"/>
  <c r="L43" i="63"/>
  <c r="D23" i="53"/>
  <c r="D5" i="105" s="1"/>
  <c r="D13" i="53"/>
  <c r="D36" i="53" s="1"/>
  <c r="E43" i="63"/>
  <c r="D45" i="53"/>
  <c r="K13" i="53"/>
  <c r="K36" i="53" s="1"/>
  <c r="K23" i="53"/>
  <c r="K44" i="53" s="1"/>
  <c r="F34" i="62"/>
  <c r="G33" i="62"/>
  <c r="K12" i="62"/>
  <c r="K45" i="62" s="1"/>
  <c r="K45" i="53"/>
  <c r="K17" i="62"/>
  <c r="C37" i="62" s="1"/>
  <c r="D37" i="62" s="1"/>
  <c r="K41" i="63"/>
  <c r="G6" i="103"/>
  <c r="G7" i="103" s="1"/>
  <c r="G28" i="103" s="1"/>
  <c r="N20" i="53"/>
  <c r="I21" i="103"/>
  <c r="B13" i="53"/>
  <c r="B36" i="53" s="1"/>
  <c r="F9" i="103"/>
  <c r="F10" i="103" s="1"/>
  <c r="F11" i="103" s="1"/>
  <c r="F29" i="103" s="1"/>
  <c r="F5" i="33"/>
  <c r="F7" i="115" s="1"/>
  <c r="F10" i="115" s="1"/>
  <c r="F11" i="115" s="1"/>
  <c r="F33" i="115" s="1"/>
  <c r="H5" i="33"/>
  <c r="H7" i="115" s="1"/>
  <c r="H10" i="115" s="1"/>
  <c r="H11" i="115" s="1"/>
  <c r="H33" i="115" s="1"/>
  <c r="L41" i="63"/>
  <c r="H41" i="63"/>
  <c r="M9" i="103"/>
  <c r="M10" i="103" s="1"/>
  <c r="M11" i="103" s="1"/>
  <c r="M29" i="103" s="1"/>
  <c r="I9" i="103"/>
  <c r="I10" i="103" s="1"/>
  <c r="I11" i="103" s="1"/>
  <c r="I29" i="103" s="1"/>
  <c r="J5" i="33"/>
  <c r="J7" i="115" s="1"/>
  <c r="J10" i="115" s="1"/>
  <c r="J11" i="115" s="1"/>
  <c r="J33" i="115" s="1"/>
  <c r="K10" i="62"/>
  <c r="D9" i="103"/>
  <c r="D23" i="103" s="1"/>
  <c r="D41" i="63"/>
  <c r="E9" i="103"/>
  <c r="E23" i="103" s="1"/>
  <c r="N17" i="33"/>
  <c r="N9" i="115" s="1"/>
  <c r="D5" i="33"/>
  <c r="D7" i="115" s="1"/>
  <c r="D10" i="115" s="1"/>
  <c r="D11" i="115" s="1"/>
  <c r="D33" i="115" s="1"/>
  <c r="F25" i="53"/>
  <c r="N28" i="7"/>
  <c r="K5" i="62" s="1"/>
  <c r="K40" i="62" s="1"/>
  <c r="B45" i="53"/>
  <c r="B9" i="105"/>
  <c r="B10" i="105" s="1"/>
  <c r="B11" i="105" s="1"/>
  <c r="B29" i="105" s="1"/>
  <c r="K7" i="62"/>
  <c r="K43" i="62" s="1"/>
  <c r="H9" i="103"/>
  <c r="N24" i="53"/>
  <c r="N9" i="105" s="1"/>
  <c r="N10" i="105" s="1"/>
  <c r="N11" i="105" s="1"/>
  <c r="M41" i="63"/>
  <c r="E36" i="62"/>
  <c r="E30" i="62"/>
  <c r="E32" i="62"/>
  <c r="E31" i="62"/>
  <c r="E35" i="62"/>
  <c r="E33" i="62"/>
  <c r="L23" i="103"/>
  <c r="L10" i="103"/>
  <c r="L11" i="103" s="1"/>
  <c r="L29" i="103" s="1"/>
  <c r="B31" i="53"/>
  <c r="N8" i="53"/>
  <c r="C30" i="53"/>
  <c r="C4" i="53"/>
  <c r="K30" i="53"/>
  <c r="K4" i="53"/>
  <c r="C5" i="33"/>
  <c r="C7" i="115" s="1"/>
  <c r="C10" i="115" s="1"/>
  <c r="C11" i="115" s="1"/>
  <c r="C33" i="115" s="1"/>
  <c r="G30" i="53"/>
  <c r="G4" i="53"/>
  <c r="K5" i="33"/>
  <c r="K7" i="115" s="1"/>
  <c r="K10" i="115" s="1"/>
  <c r="K11" i="115" s="1"/>
  <c r="K33" i="115" s="1"/>
  <c r="G5" i="33"/>
  <c r="G7" i="115" s="1"/>
  <c r="G10" i="115" s="1"/>
  <c r="G11" i="115" s="1"/>
  <c r="G33" i="115" s="1"/>
  <c r="J21" i="103"/>
  <c r="J6" i="103"/>
  <c r="J7" i="103" s="1"/>
  <c r="J28" i="103" s="1"/>
  <c r="M5" i="105"/>
  <c r="M44" i="53"/>
  <c r="N42" i="63"/>
  <c r="M25" i="53"/>
  <c r="G23" i="53"/>
  <c r="L5" i="105"/>
  <c r="I10" i="105"/>
  <c r="I11" i="105" s="1"/>
  <c r="I29" i="105" s="1"/>
  <c r="I23" i="105"/>
  <c r="F21" i="103"/>
  <c r="F6" i="103"/>
  <c r="F7" i="103" s="1"/>
  <c r="F28" i="103" s="1"/>
  <c r="G10" i="103"/>
  <c r="G11" i="103" s="1"/>
  <c r="G29" i="103" s="1"/>
  <c r="G23" i="103"/>
  <c r="E23" i="105"/>
  <c r="E10" i="105"/>
  <c r="E11" i="105" s="1"/>
  <c r="E29" i="105" s="1"/>
  <c r="C41" i="63"/>
  <c r="B9" i="103"/>
  <c r="K23" i="103"/>
  <c r="K10" i="103"/>
  <c r="K11" i="103" s="1"/>
  <c r="K29" i="103" s="1"/>
  <c r="N5" i="103"/>
  <c r="N6" i="103" s="1"/>
  <c r="N7" i="103" s="1"/>
  <c r="B21" i="103"/>
  <c r="B6" i="103"/>
  <c r="B7" i="103" s="1"/>
  <c r="B28" i="103" s="1"/>
  <c r="J17" i="109"/>
  <c r="J6" i="109"/>
  <c r="J7" i="109" s="1"/>
  <c r="H21" i="103"/>
  <c r="H6" i="103"/>
  <c r="H7" i="103" s="1"/>
  <c r="H28" i="103" s="1"/>
  <c r="N7" i="53"/>
  <c r="N30" i="53" s="1"/>
  <c r="B30" i="53"/>
  <c r="L21" i="103"/>
  <c r="L6" i="103"/>
  <c r="L7" i="103" s="1"/>
  <c r="L28" i="103" s="1"/>
  <c r="B29" i="53"/>
  <c r="N6" i="53"/>
  <c r="B4" i="53"/>
  <c r="J10" i="103"/>
  <c r="J11" i="103" s="1"/>
  <c r="J29" i="103" s="1"/>
  <c r="J23" i="103"/>
  <c r="E5" i="105"/>
  <c r="E44" i="53"/>
  <c r="F42" i="63"/>
  <c r="E25" i="53"/>
  <c r="J23" i="105"/>
  <c r="J10" i="105"/>
  <c r="J11" i="105" s="1"/>
  <c r="J29" i="105" s="1"/>
  <c r="O40" i="63"/>
  <c r="S10" i="101" s="1"/>
  <c r="AK4" i="101" s="1"/>
  <c r="I5" i="105"/>
  <c r="I44" i="53"/>
  <c r="J42" i="63"/>
  <c r="I25" i="53"/>
  <c r="F23" i="105"/>
  <c r="F10" i="105"/>
  <c r="F11" i="105" s="1"/>
  <c r="F29" i="105" s="1"/>
  <c r="B5" i="33"/>
  <c r="B7" i="115" s="1"/>
  <c r="B10" i="115" s="1"/>
  <c r="B11" i="115" s="1"/>
  <c r="B33" i="115" s="1"/>
  <c r="N6" i="33"/>
  <c r="C10" i="105"/>
  <c r="C11" i="105" s="1"/>
  <c r="C29" i="105" s="1"/>
  <c r="C23" i="105"/>
  <c r="K42" i="63"/>
  <c r="J44" i="53"/>
  <c r="J5" i="105"/>
  <c r="F29" i="62"/>
  <c r="E34" i="62"/>
  <c r="G29" i="62"/>
  <c r="E29" i="62"/>
  <c r="C23" i="103"/>
  <c r="C10" i="103"/>
  <c r="C11" i="103" s="1"/>
  <c r="C29" i="103" s="1"/>
  <c r="K10" i="105"/>
  <c r="K11" i="105" s="1"/>
  <c r="K29" i="105" s="1"/>
  <c r="K23" i="105"/>
  <c r="D23" i="105"/>
  <c r="D10" i="105"/>
  <c r="D11" i="105" s="1"/>
  <c r="D29" i="105" s="1"/>
  <c r="M23" i="105"/>
  <c r="M10" i="105"/>
  <c r="M11" i="105" s="1"/>
  <c r="M29" i="105" s="1"/>
  <c r="D21" i="103"/>
  <c r="D6" i="103"/>
  <c r="D7" i="103" s="1"/>
  <c r="D28" i="103" s="1"/>
  <c r="G10" i="105"/>
  <c r="G11" i="105" s="1"/>
  <c r="G29" i="105" s="1"/>
  <c r="G23" i="105"/>
  <c r="L23" i="105"/>
  <c r="L10" i="105"/>
  <c r="L11" i="105" s="1"/>
  <c r="L29" i="105" s="1"/>
  <c r="G42" i="63"/>
  <c r="F44" i="53"/>
  <c r="F5" i="105"/>
  <c r="K11" i="62"/>
  <c r="K44" i="62" s="1"/>
  <c r="N32" i="53"/>
  <c r="M42" i="63" l="1"/>
  <c r="C44" i="53"/>
  <c r="C25" i="53"/>
  <c r="L25" i="53"/>
  <c r="H10" i="105"/>
  <c r="H11" i="105" s="1"/>
  <c r="H29" i="105" s="1"/>
  <c r="D42" i="63"/>
  <c r="K25" i="53"/>
  <c r="H44" i="53"/>
  <c r="H25" i="53"/>
  <c r="I42" i="63"/>
  <c r="E42" i="63"/>
  <c r="D25" i="53"/>
  <c r="D44" i="53"/>
  <c r="O43" i="63"/>
  <c r="S13" i="101" s="1"/>
  <c r="AK7" i="101" s="1"/>
  <c r="F23" i="103"/>
  <c r="K5" i="105"/>
  <c r="K21" i="105" s="1"/>
  <c r="L42" i="63"/>
  <c r="N29" i="53"/>
  <c r="N31" i="53"/>
  <c r="N13" i="53"/>
  <c r="N36" i="53" s="1"/>
  <c r="I23" i="103"/>
  <c r="B23" i="105"/>
  <c r="C42" i="63"/>
  <c r="M23" i="103"/>
  <c r="E10" i="103"/>
  <c r="E11" i="103" s="1"/>
  <c r="E29" i="103" s="1"/>
  <c r="O41" i="63"/>
  <c r="S11" i="101" s="1"/>
  <c r="AK5" i="101" s="1"/>
  <c r="D10" i="103"/>
  <c r="D11" i="103" s="1"/>
  <c r="D29" i="103" s="1"/>
  <c r="K41" i="62"/>
  <c r="N45" i="53"/>
  <c r="B25" i="53"/>
  <c r="B5" i="105"/>
  <c r="B6" i="105" s="1"/>
  <c r="B7" i="105" s="1"/>
  <c r="B28" i="105" s="1"/>
  <c r="K9" i="62"/>
  <c r="K42" i="62" s="1"/>
  <c r="H10" i="103"/>
  <c r="H11" i="103" s="1"/>
  <c r="H29" i="103" s="1"/>
  <c r="H23" i="103"/>
  <c r="N23" i="53"/>
  <c r="K14" i="66" s="1"/>
  <c r="K15" i="66" s="1"/>
  <c r="K18" i="115"/>
  <c r="K17" i="115" s="1"/>
  <c r="N8" i="115"/>
  <c r="I21" i="105"/>
  <c r="I6" i="105"/>
  <c r="I7" i="105" s="1"/>
  <c r="I28" i="105" s="1"/>
  <c r="N4" i="53"/>
  <c r="K13" i="62" s="1"/>
  <c r="K46" i="62" s="1"/>
  <c r="B10" i="103"/>
  <c r="B11" i="103" s="1"/>
  <c r="B29" i="103" s="1"/>
  <c r="B23" i="103"/>
  <c r="N9" i="103"/>
  <c r="N10" i="103" s="1"/>
  <c r="N11" i="103" s="1"/>
  <c r="K6" i="105"/>
  <c r="K7" i="105" s="1"/>
  <c r="K28" i="105" s="1"/>
  <c r="M21" i="105"/>
  <c r="M6" i="105"/>
  <c r="M7" i="105" s="1"/>
  <c r="M28" i="105" s="1"/>
  <c r="N5" i="33"/>
  <c r="N7" i="115" s="1"/>
  <c r="N10" i="115" s="1"/>
  <c r="N11" i="115" s="1"/>
  <c r="F21" i="105"/>
  <c r="F6" i="105"/>
  <c r="F7" i="105" s="1"/>
  <c r="F28" i="105" s="1"/>
  <c r="E21" i="105"/>
  <c r="E6" i="105"/>
  <c r="E7" i="105" s="1"/>
  <c r="E28" i="105" s="1"/>
  <c r="L21" i="105"/>
  <c r="L6" i="105"/>
  <c r="L7" i="105" s="1"/>
  <c r="L28" i="105" s="1"/>
  <c r="G44" i="53"/>
  <c r="G5" i="105"/>
  <c r="H42" i="63"/>
  <c r="G25" i="53"/>
  <c r="D21" i="105"/>
  <c r="D6" i="105"/>
  <c r="D7" i="105" s="1"/>
  <c r="D28" i="105" s="1"/>
  <c r="J21" i="105"/>
  <c r="J6" i="105"/>
  <c r="J7" i="105" s="1"/>
  <c r="J28" i="105" s="1"/>
  <c r="H21" i="105"/>
  <c r="H6" i="105"/>
  <c r="H7" i="105" s="1"/>
  <c r="H28" i="105" s="1"/>
  <c r="C21" i="105"/>
  <c r="C6" i="105"/>
  <c r="C7" i="105" s="1"/>
  <c r="C28" i="105" s="1"/>
  <c r="O42" i="63" l="1"/>
  <c r="S12" i="101" s="1"/>
  <c r="AK6" i="101" s="1"/>
  <c r="B21" i="105"/>
  <c r="N5" i="105"/>
  <c r="N6" i="105" s="1"/>
  <c r="N7" i="105" s="1"/>
  <c r="N44" i="53"/>
  <c r="K8" i="62"/>
  <c r="G21" i="105"/>
  <c r="G6" i="105"/>
  <c r="G7" i="105" s="1"/>
  <c r="G28" i="105" s="1"/>
  <c r="K39" i="33"/>
  <c r="N25" i="53"/>
  <c r="N4" i="98" l="1"/>
  <c r="O4" i="98"/>
  <c r="M4" i="98"/>
  <c r="J4" i="98"/>
  <c r="K4" i="98"/>
  <c r="L4" i="98"/>
  <c r="I4" i="98"/>
  <c r="F4" i="98"/>
  <c r="G4" i="98"/>
  <c r="H4" i="98"/>
  <c r="E4" i="98"/>
  <c r="B4" i="98"/>
  <c r="C4" i="98"/>
  <c r="D4" i="98"/>
  <c r="G4" i="97"/>
  <c r="P14" i="98" l="1"/>
  <c r="P4" i="98"/>
</calcChain>
</file>

<file path=xl/sharedStrings.xml><?xml version="1.0" encoding="utf-8"?>
<sst xmlns="http://schemas.openxmlformats.org/spreadsheetml/2006/main" count="1886" uniqueCount="716">
  <si>
    <t>Jaderné (JE)</t>
  </si>
  <si>
    <t>Větrné (VTE)</t>
  </si>
  <si>
    <t>Fotovoltaické (FVE)</t>
  </si>
  <si>
    <t>Vodní (VE)</t>
  </si>
  <si>
    <t xml:space="preserve"> [GWh]</t>
  </si>
  <si>
    <t>[MW]</t>
  </si>
  <si>
    <t>[MWh]</t>
  </si>
  <si>
    <t>Výroba elektřiny netto</t>
  </si>
  <si>
    <t>do 10 kW včetně</t>
  </si>
  <si>
    <t>do 0,5 MW včetně</t>
  </si>
  <si>
    <t>nad 2 MW</t>
  </si>
  <si>
    <t>nad 5 MW</t>
  </si>
  <si>
    <t>JE</t>
  </si>
  <si>
    <t>VO z vvn</t>
  </si>
  <si>
    <t>VO z vn</t>
  </si>
  <si>
    <t>Celkem ČR</t>
  </si>
  <si>
    <t>Praha</t>
  </si>
  <si>
    <t>Jihomoravský</t>
  </si>
  <si>
    <t>Jihočeský</t>
  </si>
  <si>
    <t>Pardubický</t>
  </si>
  <si>
    <t>Vysočina</t>
  </si>
  <si>
    <t>Karlovarský</t>
  </si>
  <si>
    <t>Liberecký</t>
  </si>
  <si>
    <t>Olomoucký</t>
  </si>
  <si>
    <t>Plzeňský</t>
  </si>
  <si>
    <t>Středočeský</t>
  </si>
  <si>
    <t>Moravskoslezský</t>
  </si>
  <si>
    <t>Ústecký</t>
  </si>
  <si>
    <t>Zlínský</t>
  </si>
  <si>
    <t>Energetika</t>
  </si>
  <si>
    <t>Doprava</t>
  </si>
  <si>
    <t>Stavebnictví</t>
  </si>
  <si>
    <t>Ostatní</t>
  </si>
  <si>
    <t>Parní (PE)</t>
  </si>
  <si>
    <t>Paroplynové (PPE)</t>
  </si>
  <si>
    <t>Plynové a spalovací (PSE)</t>
  </si>
  <si>
    <t>Přečerpávací (PVE)</t>
  </si>
  <si>
    <t>Výroba elektřiny brutto</t>
  </si>
  <si>
    <t>Jaderné elektrárny (JE)</t>
  </si>
  <si>
    <t>Parní elektrárny (PE)</t>
  </si>
  <si>
    <t>Plynové a spalovací elektrárny (PSE)</t>
  </si>
  <si>
    <t>PE</t>
  </si>
  <si>
    <t>PPE</t>
  </si>
  <si>
    <t>PSE</t>
  </si>
  <si>
    <t>Dodávka elektřiny ze sítě PPS</t>
  </si>
  <si>
    <t>Dodávka elektřiny ze sousedních regionálních PDS</t>
  </si>
  <si>
    <t>Dodávka elektřiny od výrobců</t>
  </si>
  <si>
    <t>Dodávka elektřiny z LDS</t>
  </si>
  <si>
    <t>Dodávka elektřiny do sítě PPS</t>
  </si>
  <si>
    <t>Dodávka elektřiny sousedním regionálním PDS</t>
  </si>
  <si>
    <t>Dodávka elektřiny do LDS</t>
  </si>
  <si>
    <t>Dodávka elektřiny výrobcům (kromě PVE)</t>
  </si>
  <si>
    <t xml:space="preserve">Odběr elektřiny PVE v režimu čerpání </t>
  </si>
  <si>
    <t>Dodávka elektřiny zákazníkům VO na hladině vvn</t>
  </si>
  <si>
    <t>Dodávka elektřiny zákazníkům VO na hladině vn</t>
  </si>
  <si>
    <t>Dodávka elektřiny zákazníkům MOP</t>
  </si>
  <si>
    <t>Dodávka elektřiny zákazníkům MOO</t>
  </si>
  <si>
    <t>Ostatní spotřeba elektřiny PDS</t>
  </si>
  <si>
    <t>Dodávka elektřiny ze sítí RDS</t>
  </si>
  <si>
    <t>Dodávka elektřiny do sítí RDS</t>
  </si>
  <si>
    <t>Export elektřiny (dodávka do zahraničí)</t>
  </si>
  <si>
    <t>Import elektřiny (dodávka ze zahraničí)</t>
  </si>
  <si>
    <t>Dodávka elektřiny zákazníkům připojeným do PS</t>
  </si>
  <si>
    <t>Saldo</t>
  </si>
  <si>
    <t>VE</t>
  </si>
  <si>
    <t>PVE</t>
  </si>
  <si>
    <t>VTE</t>
  </si>
  <si>
    <t>FVE</t>
  </si>
  <si>
    <t>Obchod, služby, školství, zdravotnictví</t>
  </si>
  <si>
    <t>Zemědělství a lesnictví</t>
  </si>
  <si>
    <t>Datum</t>
  </si>
  <si>
    <t>hodina</t>
  </si>
  <si>
    <t>Import elektřiny na úrovni PS</t>
  </si>
  <si>
    <t>Import elektřiny na úrovni DS</t>
  </si>
  <si>
    <t>Export elektřiny na úrovni PS</t>
  </si>
  <si>
    <t>Export elektřiny na úrovni DS</t>
  </si>
  <si>
    <t>Celkem</t>
  </si>
  <si>
    <t>Vodní elektrárny (VE)</t>
  </si>
  <si>
    <t>Přečerpávací vodní el. (PVE)</t>
  </si>
  <si>
    <t>Saldo zahraničí</t>
  </si>
  <si>
    <t>-</t>
  </si>
  <si>
    <t>Celkový instalovaný elektrický výkon</t>
  </si>
  <si>
    <t>Celkový instalovaný výkon</t>
  </si>
  <si>
    <t>Měsíční maximum [MW]</t>
  </si>
  <si>
    <t>Struktura pokrytí denního minima zatížení</t>
  </si>
  <si>
    <t>Struktura pokrytí denního maxima zatížení</t>
  </si>
  <si>
    <t>Spotřeba elektřiny brutto [MWh]</t>
  </si>
  <si>
    <t>E.ON Distribuce, a.s.</t>
  </si>
  <si>
    <t>ČEZ Distribuce, a.s.</t>
  </si>
  <si>
    <t>PREdistribuce, a.s.</t>
  </si>
  <si>
    <t>Měsíční minimum [MW]</t>
  </si>
  <si>
    <t>v přenosové soustavě</t>
  </si>
  <si>
    <t>v distribučních soustavách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</si>
  <si>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</si>
  <si>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</si>
  <si>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</si>
  <si>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</si>
  <si>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</si>
  <si>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</si>
  <si>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</si>
  <si>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</si>
  <si>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</si>
  <si>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</si>
  <si>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</si>
  <si>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</si>
  <si>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Export na úrovni PS</t>
  </si>
  <si>
    <t>do Polska</t>
  </si>
  <si>
    <t>do Německa</t>
  </si>
  <si>
    <t>do Rakouska</t>
  </si>
  <si>
    <t>na Slovensko</t>
  </si>
  <si>
    <t>Export na úrovni DS</t>
  </si>
  <si>
    <t>Import na úrovni PS</t>
  </si>
  <si>
    <t>Import na úrovni DS</t>
  </si>
  <si>
    <t>z Polska</t>
  </si>
  <si>
    <t>z Německa</t>
  </si>
  <si>
    <t>z Rakouska</t>
  </si>
  <si>
    <t>ze Slovenska</t>
  </si>
  <si>
    <t>Export celkem</t>
  </si>
  <si>
    <t>Import celkem</t>
  </si>
  <si>
    <t>Celkem RDS</t>
  </si>
  <si>
    <t>Brikety a pelety</t>
  </si>
  <si>
    <t>Kapalná biopaliva</t>
  </si>
  <si>
    <t>Ostatní biomasa</t>
  </si>
  <si>
    <t>Palivové dříví</t>
  </si>
  <si>
    <t>Piliny, kůra, štěpky, dřevní odpad</t>
  </si>
  <si>
    <t>PSE + PPE</t>
  </si>
  <si>
    <t>Čerpání PVE</t>
  </si>
  <si>
    <t>Bilance fyzikálních toků PS a RDS</t>
  </si>
  <si>
    <t>Paroplynové, plynové el (PPE+PSE)</t>
  </si>
  <si>
    <t>Fotovoltaické el. (FVE)</t>
  </si>
  <si>
    <t>Větrné el. (VTE)</t>
  </si>
  <si>
    <t>do 1 MW</t>
  </si>
  <si>
    <t>Paroplynové elektrárny (PPE)</t>
  </si>
  <si>
    <t>Celkové ztráty v sítích</t>
  </si>
  <si>
    <t>Domácnosti</t>
  </si>
  <si>
    <t>Průmysl</t>
  </si>
  <si>
    <t>zdroj dat: výkaz ERÚ-3</t>
  </si>
  <si>
    <t>PPE+PSE</t>
  </si>
  <si>
    <t>Spotřeba brutto</t>
  </si>
  <si>
    <t>Vstup do PS [GWh]</t>
  </si>
  <si>
    <t>Výstup z PS  [GWh]</t>
  </si>
  <si>
    <t>Vstup do DS  [GWh]</t>
  </si>
  <si>
    <t>Výstup z DS  [GWh]</t>
  </si>
  <si>
    <t>zdroj dat: OTE, a.s.</t>
  </si>
  <si>
    <t>Skládkový plyn</t>
  </si>
  <si>
    <t>Kalový plyn (ČOV)</t>
  </si>
  <si>
    <t>Ostatní bioplyn</t>
  </si>
  <si>
    <t xml:space="preserve"> [MWh]</t>
  </si>
  <si>
    <t>Královéhradecký</t>
  </si>
  <si>
    <t>Spotřeba elektřiny brutto</t>
  </si>
  <si>
    <t>Zkratky, pojmy a základní vztahy</t>
  </si>
  <si>
    <t>ES ČR</t>
  </si>
  <si>
    <t>elektrizační soustava České republiky</t>
  </si>
  <si>
    <t xml:space="preserve">PE </t>
  </si>
  <si>
    <t>parní elektrárny</t>
  </si>
  <si>
    <t xml:space="preserve">PPE </t>
  </si>
  <si>
    <t>paroplynové elektrárny</t>
  </si>
  <si>
    <t>plynové a spalovací elektrárny</t>
  </si>
  <si>
    <t xml:space="preserve">VE </t>
  </si>
  <si>
    <t>vodní elektrárny</t>
  </si>
  <si>
    <t>jaderné elektrárny</t>
  </si>
  <si>
    <t xml:space="preserve">VTE </t>
  </si>
  <si>
    <t>větrné elektrárny</t>
  </si>
  <si>
    <t>fotovoltaické elektrárny</t>
  </si>
  <si>
    <t>přečerpávací vodní elektrárny</t>
  </si>
  <si>
    <t xml:space="preserve">KVET </t>
  </si>
  <si>
    <t>kombinovaná výroba elektřiny a tepla</t>
  </si>
  <si>
    <t>PS</t>
  </si>
  <si>
    <t>přenosová soustava</t>
  </si>
  <si>
    <t>PPS</t>
  </si>
  <si>
    <t>provozovatel přenosové soustavy</t>
  </si>
  <si>
    <t>RDS</t>
  </si>
  <si>
    <t>regionální distribuční soustava</t>
  </si>
  <si>
    <t>LDS</t>
  </si>
  <si>
    <t>lokální distribuční soustava</t>
  </si>
  <si>
    <t xml:space="preserve">VO </t>
  </si>
  <si>
    <t>velkoodběr elektřiny</t>
  </si>
  <si>
    <t>MOO</t>
  </si>
  <si>
    <t>maloodběr elektřiny obyvatelstvo</t>
  </si>
  <si>
    <t>MOP</t>
  </si>
  <si>
    <t>maloodběr elektřiny podnikatelé</t>
  </si>
  <si>
    <t>vysoké napětí od 1 kV do 52 kV (podle ČSN 330010)</t>
  </si>
  <si>
    <t>velmi vysoké napětí nad 52 kV (podle ČSN 330010)</t>
  </si>
  <si>
    <t>NN</t>
  </si>
  <si>
    <t>VN</t>
  </si>
  <si>
    <t>VVN</t>
  </si>
  <si>
    <t>Výroba elektřiny brutto =</t>
  </si>
  <si>
    <t>Instalované výkony =</t>
  </si>
  <si>
    <t>Zemní plyn</t>
  </si>
  <si>
    <t>Topné oleje</t>
  </si>
  <si>
    <t>Ostatní plyny</t>
  </si>
  <si>
    <t>Ostatní pevná paliva</t>
  </si>
  <si>
    <t>Ostatní kapalná paliva</t>
  </si>
  <si>
    <t>Odpadní teplo</t>
  </si>
  <si>
    <t>Koks</t>
  </si>
  <si>
    <t>Hnědé uhlí</t>
  </si>
  <si>
    <t>Černé uhlí</t>
  </si>
  <si>
    <t>Bioplyn</t>
  </si>
  <si>
    <t>Biomasa</t>
  </si>
  <si>
    <t>Velkoodběr (VO) z hladiny vvn</t>
  </si>
  <si>
    <t>Velkoodběr (VO) z hladiny vn</t>
  </si>
  <si>
    <t>Maloodběr podnikatelé (MOP)</t>
  </si>
  <si>
    <t>Maloodběr domácnosti (MOO)</t>
  </si>
  <si>
    <t>Spotřeba PPS a PDS</t>
  </si>
  <si>
    <t>Spotřeba na přečerpávání PVE</t>
  </si>
  <si>
    <t>Tuzemská brutto spotřeba (TBS)</t>
  </si>
  <si>
    <t>Tuzemská netto spotřeba (TNS)</t>
  </si>
  <si>
    <t>Lokální spotřeba</t>
  </si>
  <si>
    <t>Lokální spotřeba =</t>
  </si>
  <si>
    <t>Celkové saldo</t>
  </si>
  <si>
    <t>[%]</t>
  </si>
  <si>
    <t>PDS</t>
  </si>
  <si>
    <t>provozovatel distribuční soustavy</t>
  </si>
  <si>
    <t>+</t>
  </si>
  <si>
    <t>Výroba z bioplynu</t>
  </si>
  <si>
    <t>Zatížení brutto bez čerpání PVE</t>
  </si>
  <si>
    <t>Zatížení brutto s čerpáním PVE</t>
  </si>
  <si>
    <t>Rostlinné materiály neaglomerované (včetně aglomerátů)</t>
  </si>
  <si>
    <t>Spotřeba elektřiny ČR *)</t>
  </si>
  <si>
    <t>KVET celkem</t>
  </si>
  <si>
    <t>[GWh]</t>
  </si>
  <si>
    <t>1. Zkratky, pojmy a základní vztahy</t>
  </si>
  <si>
    <t>Obsah</t>
  </si>
  <si>
    <t>Den maxima zatížení ES ČR</t>
  </si>
  <si>
    <t>Den minima zatížení ES ČR</t>
  </si>
  <si>
    <r>
      <t>[MW</t>
    </r>
    <r>
      <rPr>
        <vertAlign val="subscript"/>
        <sz val="9"/>
        <rFont val="Calibri"/>
        <family val="2"/>
        <charset val="238"/>
        <scheme val="minor"/>
      </rPr>
      <t>e</t>
    </r>
    <r>
      <rPr>
        <sz val="9"/>
        <rFont val="Calibri"/>
        <family val="2"/>
        <charset val="238"/>
        <scheme val="minor"/>
      </rPr>
      <t>]</t>
    </r>
  </si>
  <si>
    <r>
      <t>KVET do 1 MW</t>
    </r>
    <r>
      <rPr>
        <b/>
        <vertAlign val="subscript"/>
        <sz val="9"/>
        <rFont val="Calibri"/>
        <family val="2"/>
        <charset val="238"/>
        <scheme val="minor"/>
      </rPr>
      <t>e</t>
    </r>
    <r>
      <rPr>
        <b/>
        <sz val="9"/>
        <rFont val="Calibri"/>
        <family val="2"/>
        <charset val="238"/>
        <scheme val="minor"/>
      </rPr>
      <t xml:space="preserve"> včetně</t>
    </r>
  </si>
  <si>
    <r>
      <t>KVET nad 5 MW</t>
    </r>
    <r>
      <rPr>
        <b/>
        <vertAlign val="subscript"/>
        <sz val="9"/>
        <rFont val="Calibri"/>
        <family val="2"/>
        <charset val="238"/>
        <scheme val="minor"/>
      </rPr>
      <t>e</t>
    </r>
  </si>
  <si>
    <t>Celkový
instalovaný
výkon</t>
  </si>
  <si>
    <t xml:space="preserve">Výroba
elektřiny
brutto </t>
  </si>
  <si>
    <t>Výroba
elektřiny
netto</t>
  </si>
  <si>
    <t>Dodávka
elektřiny
do ES</t>
  </si>
  <si>
    <t>Celulózové výluhy</t>
  </si>
  <si>
    <t>DS</t>
  </si>
  <si>
    <t>distribuční soustava</t>
  </si>
  <si>
    <t>Celková výroba elektřiny na svorkách generátorů (zdrojů).</t>
  </si>
  <si>
    <t>Spotřeba výrobců a subjektů přímo napojených na danou výrobnu.</t>
  </si>
  <si>
    <t>od 1 MW včetně do 10 MW</t>
  </si>
  <si>
    <t>nad 10 do 30 kW včetně</t>
  </si>
  <si>
    <t>nad 30 kW do 100 kW včetně</t>
  </si>
  <si>
    <t>nad 1 do 5 MW včetně</t>
  </si>
  <si>
    <t>nad 100 kW do 1 MW včetně</t>
  </si>
  <si>
    <t>od 10 MW včetně</t>
  </si>
  <si>
    <t>nad 0,5 do 1 MW včetně</t>
  </si>
  <si>
    <t xml:space="preserve">nad 1 do 2 MW včetně </t>
  </si>
  <si>
    <t>Spotřeba
elektřiny
na přečerpávání</t>
  </si>
  <si>
    <t xml:space="preserve">Dodávka
elektřiny
do ES </t>
  </si>
  <si>
    <r>
      <t>KVET nad 1 MW</t>
    </r>
    <r>
      <rPr>
        <b/>
        <vertAlign val="subscript"/>
        <sz val="9"/>
        <rFont val="Calibri"/>
        <family val="2"/>
        <charset val="238"/>
        <scheme val="minor"/>
      </rPr>
      <t>e</t>
    </r>
    <r>
      <rPr>
        <b/>
        <sz val="9"/>
        <rFont val="Calibri"/>
        <family val="2"/>
        <charset val="238"/>
        <scheme val="minor"/>
      </rPr>
      <t xml:space="preserve"> do 5 MW</t>
    </r>
    <r>
      <rPr>
        <b/>
        <vertAlign val="subscript"/>
        <sz val="9"/>
        <rFont val="Calibri"/>
        <family val="2"/>
        <charset val="238"/>
        <scheme val="minor"/>
      </rPr>
      <t>e</t>
    </r>
    <r>
      <rPr>
        <b/>
        <sz val="9"/>
        <rFont val="Calibri"/>
        <family val="2"/>
        <charset val="238"/>
        <scheme val="minor"/>
      </rPr>
      <t xml:space="preserve"> včetně</t>
    </r>
  </si>
  <si>
    <t xml:space="preserve">Výroba elektřiny brutto </t>
  </si>
  <si>
    <t>Tuzemská netto spotřeba</t>
  </si>
  <si>
    <t>Tuzemská brutto spotřeba</t>
  </si>
  <si>
    <t>Vodní elektrárny nad 10 MW</t>
  </si>
  <si>
    <t>BRKO</t>
  </si>
  <si>
    <t>Celkem OZE [MWh]</t>
  </si>
  <si>
    <t>Export 110, 220 a 400 kV</t>
  </si>
  <si>
    <t>Import 220 a 400 kV</t>
  </si>
  <si>
    <t>Import 110 kV</t>
  </si>
  <si>
    <t>Spotřeba na přečerpání PVE</t>
  </si>
  <si>
    <t>Celkové ztráty</t>
  </si>
  <si>
    <t>Spotřeba elektřiny ČR</t>
  </si>
  <si>
    <t>Napěťová hladina [kV]</t>
  </si>
  <si>
    <t>ČEPS</t>
  </si>
  <si>
    <t>ČEZ Distribuce</t>
  </si>
  <si>
    <t>E.ON Distribuce</t>
  </si>
  <si>
    <t>PREdistribuce</t>
  </si>
  <si>
    <t>Malé vodní elektrárny do 10 MW</t>
  </si>
  <si>
    <t>Větrné elektrárny</t>
  </si>
  <si>
    <t>Fotovoltaika</t>
  </si>
  <si>
    <t>Tuzemská brutto spotřeba [MWh]</t>
  </si>
  <si>
    <t>Délka kabelových vedení [km]</t>
  </si>
  <si>
    <t>Délka venkovních vedení [km]</t>
  </si>
  <si>
    <t>Délka venkovních tras [km]</t>
  </si>
  <si>
    <t>Celkové ztráty =</t>
  </si>
  <si>
    <t>Ztráty v sítích provozovatelů jednotlivých distribučních soustav a provozovatele přenosové soustavy.</t>
  </si>
  <si>
    <t>Zatížení brutto =</t>
  </si>
  <si>
    <t>Počet přerušení přenosu elektřiny v roce [-]</t>
  </si>
  <si>
    <t>Celková doba trvání přerušení přenosu elektřiny v roce [min]</t>
  </si>
  <si>
    <t>Nedodaná elektrická energie v roce [MWh]</t>
  </si>
  <si>
    <t>SAIFI [přerušení/rok]</t>
  </si>
  <si>
    <t>ČEPS, a.s.</t>
  </si>
  <si>
    <t>Tech. vl. spotřeba el. na výrobu elektřiny</t>
  </si>
  <si>
    <t>Bilance elektřiny - zdroje</t>
  </si>
  <si>
    <t>Bilance elektřiny - spotřeba</t>
  </si>
  <si>
    <t>Vývoj výroby a spotřeby elektřiny</t>
  </si>
  <si>
    <t>Vývoj instalovaného výkonu v ES ČR a rozdělení do jednotlivých krajů v ČR</t>
  </si>
  <si>
    <t>Spotřeba brutto bez čerpání PVE</t>
  </si>
  <si>
    <t>Spotřeba brutto bez čerpání PVE [MWh]</t>
  </si>
  <si>
    <t>Výroba elektřiny brutto v krajích ČR podle technologie elektráren</t>
  </si>
  <si>
    <t>Spotřeba elektřiny netto v krajích ČR podle kategorie spotřeb</t>
  </si>
  <si>
    <t xml:space="preserve">Spotřeba elektřiny netto v krajích ČR podle sektorů národního hospodářství </t>
  </si>
  <si>
    <t>Spotřeba elektřiny netto v jednotlivých soustavách RDS</t>
  </si>
  <si>
    <t>Měsíční maxima a minima zatížení ES ČR (brutto bez čerpání PVE)</t>
  </si>
  <si>
    <t>Průběh spotřeby brutto bez čerpání PVE ve dni ročního maxima a minima</t>
  </si>
  <si>
    <t>CAIDI</t>
  </si>
  <si>
    <t xml:space="preserve">průměrná doba trvání jednoho přerušení distribuce elektřiny u zákazníků v hodnoceném období </t>
  </si>
  <si>
    <t>SAIDI</t>
  </si>
  <si>
    <t xml:space="preserve">průměrná souhrnná doba trvání přerušení distribuce elektřiny u zákazníků v hodnoceném období </t>
  </si>
  <si>
    <t>SAIFI</t>
  </si>
  <si>
    <t>průměrný počet přerušení distribuce elektřiny u zákazníků v hodnoceném období</t>
  </si>
  <si>
    <t>Odpovídají skutečnému zapojení zdrojů v PS a DS, nejedná se tedy o součet vydaných licencí na příslušnou kategorii výroby elektřiny.</t>
  </si>
  <si>
    <t>Zatížení brutto
s čerpáním PVE</t>
  </si>
  <si>
    <t>Maloodběr obyvatelstvo (MOO)</t>
  </si>
  <si>
    <t>ČEZ</t>
  </si>
  <si>
    <t>E.ON</t>
  </si>
  <si>
    <t>PRE</t>
  </si>
  <si>
    <t>ČR</t>
  </si>
  <si>
    <t>Ostatní dodávky</t>
  </si>
  <si>
    <t>Hodinová hodnota elektrického výkonu dodávaného do ES ČR připojenými výrobci elektřiny + saldo (uvádí se s a bez hodnoty výkonu čerpání přečerpávacích vodních elektráren).</t>
  </si>
  <si>
    <t>Tech. vl. spotřeba na výrobu elektřiny</t>
  </si>
  <si>
    <t>Tech. vl. spotřeba na výrobu tepla</t>
  </si>
  <si>
    <t>Maloodběr elektřiny obyvatelstvo (MOO)</t>
  </si>
  <si>
    <t>Maloodběr elektřiny podnikatelé (MOP)</t>
  </si>
  <si>
    <t>Velkoodběr elektřiny z vvn (VO z vvn)</t>
  </si>
  <si>
    <t>Velkoodběr elektřiny z vn (VO z vn)</t>
  </si>
  <si>
    <r>
      <t>Technologická vlastní spotřeba elektřiny na výrobu elektřiny (TVS</t>
    </r>
    <r>
      <rPr>
        <b/>
        <vertAlign val="subscript"/>
        <sz val="9"/>
        <rFont val="Calibri"/>
        <family val="2"/>
        <charset val="238"/>
        <scheme val="minor"/>
      </rPr>
      <t>e</t>
    </r>
    <r>
      <rPr>
        <b/>
        <sz val="9"/>
        <rFont val="Calibri"/>
        <family val="2"/>
        <charset val="238"/>
        <scheme val="minor"/>
      </rPr>
      <t>)</t>
    </r>
  </si>
  <si>
    <r>
      <t>Technologická vlastní spotřeba elektřiny na výrobu tepla  (TVS</t>
    </r>
    <r>
      <rPr>
        <b/>
        <vertAlign val="subscript"/>
        <sz val="9"/>
        <rFont val="Calibri"/>
        <family val="2"/>
        <charset val="238"/>
        <scheme val="minor"/>
      </rPr>
      <t>t</t>
    </r>
    <r>
      <rPr>
        <b/>
        <sz val="9"/>
        <rFont val="Calibri"/>
        <family val="2"/>
        <charset val="238"/>
        <scheme val="minor"/>
      </rPr>
      <t>)</t>
    </r>
  </si>
  <si>
    <r>
      <t>Tech. vl. spotřeba na výrobu elektřiny (TVS</t>
    </r>
    <r>
      <rPr>
        <vertAlign val="subscript"/>
        <sz val="9"/>
        <rFont val="Calibri"/>
        <family val="2"/>
        <charset val="238"/>
        <scheme val="minor"/>
      </rPr>
      <t>e</t>
    </r>
    <r>
      <rPr>
        <sz val="9"/>
        <rFont val="Calibri"/>
        <family val="2"/>
        <charset val="238"/>
        <scheme val="minor"/>
      </rPr>
      <t>)</t>
    </r>
  </si>
  <si>
    <t xml:space="preserve">Technologická vlastní spotřeba elektřiny na výrobu elektřiny </t>
  </si>
  <si>
    <t>Technologická vlastní spotřeba elektřiny na výrobu tepla</t>
  </si>
  <si>
    <r>
      <rPr>
        <i/>
        <vertAlign val="superscript"/>
        <sz val="8"/>
        <rFont val="Calibri"/>
        <family val="2"/>
        <charset val="238"/>
        <scheme val="minor"/>
      </rPr>
      <t>*)</t>
    </r>
    <r>
      <rPr>
        <i/>
        <sz val="8"/>
        <rFont val="Calibri"/>
        <family val="2"/>
        <charset val="238"/>
        <scheme val="minor"/>
      </rPr>
      <t xml:space="preserve"> zahrnuty údaje PS, RDS a vybraných LDS (fyzické toky)</t>
    </r>
  </si>
  <si>
    <t>Počet odběrných míst [-]</t>
  </si>
  <si>
    <t>Jaderné palivo</t>
  </si>
  <si>
    <t>biologicky rozložitelná část komunálního odpadu</t>
  </si>
  <si>
    <t>Vývoj bilance a výroby elektřiny</t>
  </si>
  <si>
    <t>Vývoj spotřeby elektřiny podle kategorií spotřeb</t>
  </si>
  <si>
    <t>Jaderné a parní elektrárny</t>
  </si>
  <si>
    <t>Přeshraniční fyzické toky</t>
  </si>
  <si>
    <t xml:space="preserve">OZE </t>
  </si>
  <si>
    <t>obnovitelné zdroje energie</t>
  </si>
  <si>
    <t>Výroba z biomasy</t>
  </si>
  <si>
    <t>nízké napětí do 1 kV (podle ČSN 330010)</t>
  </si>
  <si>
    <t>Bilance, výroba a spotřeba elektřiny</t>
  </si>
  <si>
    <t>Výroba a spotřeba elektřiny v krajích ČR a RDS</t>
  </si>
  <si>
    <t>Přeshraniční toky</t>
  </si>
  <si>
    <t>Maxima a minima zatížení</t>
  </si>
  <si>
    <t>Podíl paliv a technologií na výrobě elektřiny brutto</t>
  </si>
  <si>
    <t>Podíl paliv a technologií na výrobě elektřiny brutto v krajích ČR</t>
  </si>
  <si>
    <t>Výroba elektřiny podle technologií a paliv</t>
  </si>
  <si>
    <t>Vodní a přečerpávací vodní elektrárny</t>
  </si>
  <si>
    <t>Fotovoltaické elektrárny</t>
  </si>
  <si>
    <t>Kombinovaná výroba elektřiny a tepla</t>
  </si>
  <si>
    <t>Vývoj výroby elektřiny brutto z obnovitelných zdrojů energie</t>
  </si>
  <si>
    <t>Přečerpávací vodní elektrárny (PVE)</t>
  </si>
  <si>
    <t>Kombinovaná výroba elektřiny a tepla (KVET)</t>
  </si>
  <si>
    <t>JHM</t>
  </si>
  <si>
    <t>KVK</t>
  </si>
  <si>
    <t>LBK</t>
  </si>
  <si>
    <t>PHA</t>
  </si>
  <si>
    <t>STČ</t>
  </si>
  <si>
    <t>JHČ</t>
  </si>
  <si>
    <t>PLK</t>
  </si>
  <si>
    <t>ULK</t>
  </si>
  <si>
    <t>MSK</t>
  </si>
  <si>
    <t>ZLK</t>
  </si>
  <si>
    <t>OLK</t>
  </si>
  <si>
    <t>VYS</t>
  </si>
  <si>
    <t>PAK</t>
  </si>
  <si>
    <t>HKK</t>
  </si>
  <si>
    <t>Moravskoslezský (MSK)</t>
  </si>
  <si>
    <t>Jihočeský (JHČ)</t>
  </si>
  <si>
    <t>Jihomoravský (JHM)</t>
  </si>
  <si>
    <t>Karlovarský (KVK)</t>
  </si>
  <si>
    <t>Liberecký (LBK)</t>
  </si>
  <si>
    <t>Olomoucký (OLK)</t>
  </si>
  <si>
    <t>Pardubický (PAK)</t>
  </si>
  <si>
    <t>Plzeňský (PLK)</t>
  </si>
  <si>
    <t>Praha (PHA)</t>
  </si>
  <si>
    <t>Středočeský (STČ)</t>
  </si>
  <si>
    <t>Ústecký (ULK)</t>
  </si>
  <si>
    <t>Vysočina (VYS)</t>
  </si>
  <si>
    <t>Zlínský (ZLK)</t>
  </si>
  <si>
    <t>Všechna paliva (údaje před rokem 2014 pouze v souhrnné podobě)</t>
  </si>
  <si>
    <t>Všechny kategorie (údaje před rokem 2014 pouze v souhrnné podobě)</t>
  </si>
  <si>
    <t>Plynové a spalovací elektrárny</t>
  </si>
  <si>
    <t>Paroplynové elektrárny</t>
  </si>
  <si>
    <t>zdroj dat: předchozí roční zprávy, výkaz ERÚ-E4</t>
  </si>
  <si>
    <t>ČEZ Distribuce, a. s.</t>
  </si>
  <si>
    <t>Počet transformátorů [-]</t>
  </si>
  <si>
    <t>Transformační výkon [MVA]</t>
  </si>
  <si>
    <t>400/220</t>
  </si>
  <si>
    <t>400/110</t>
  </si>
  <si>
    <t>220/110</t>
  </si>
  <si>
    <t>110/vn</t>
  </si>
  <si>
    <t>vn/vn</t>
  </si>
  <si>
    <t>vn/nn</t>
  </si>
  <si>
    <t>Královéhradecký (HKK)</t>
  </si>
  <si>
    <t>zdroj dat: výkaz ERÚ-E1, OTE, a.s.</t>
  </si>
  <si>
    <t>zdroj dat: výkaz ERÚ-E1, ERÚ-E2, ERÚ-E3, OTE, a.s.</t>
  </si>
  <si>
    <t>zdroj dat: předchozí roční zprávy, výkaz ERÚ-E1, ERÚ-E2, ERÚ-E3, OTE, a.s.</t>
  </si>
  <si>
    <t>zdroj dat: předchozí roční zprávy, výkaz ERÚ-E1, OTE, a.s.</t>
  </si>
  <si>
    <t>zdroj dat: předchozí roční zprávy, výkaz ERÚ-E2</t>
  </si>
  <si>
    <t>zdroj dat: výkaz ERÚ-E2</t>
  </si>
  <si>
    <t>zdroj dat: výkaz ERÚ-E1, ERÚ-E2</t>
  </si>
  <si>
    <t>zdroj dat: výkaz ERÚ-E1</t>
  </si>
  <si>
    <t>zdroj dat: výkaz ERÚ-E1 (nad 10 MW), OTE, a.s.(do 10 MW)</t>
  </si>
  <si>
    <t>zdroj dat: předchozí roční zprávy, výkaz ERÚ-E1, OTE, a.s. (od roku 2013)</t>
  </si>
  <si>
    <t>zdroj dat: výkaz ERÚ-E2, ERÚ-E3, údaje vybraných LDS</t>
  </si>
  <si>
    <t>zdroj dat: předchozí roční zprávy, výkaz ERÚ-E2, ERÚ-E3, údaje vybraných LDS</t>
  </si>
  <si>
    <t>zdroj dat: výkaz ERÚ-E3</t>
  </si>
  <si>
    <t>zdroj dat: předchozí roční zprávy, výkaz ERÚ-E3</t>
  </si>
  <si>
    <t>zdroj dat: výkaz ERÚ-E4</t>
  </si>
  <si>
    <t>Celkový instalovaný elektrický výkon [MWe]</t>
  </si>
  <si>
    <t>Celkový instalovaný tepelný výkon [MWt]</t>
  </si>
  <si>
    <t>[TJ]</t>
  </si>
  <si>
    <t>Průměrná doba trvání jednoho přerušení přenosu elektřiny v roce [min]</t>
  </si>
  <si>
    <t>Kategorie odběratelů</t>
  </si>
  <si>
    <t>Počet odběrných míst podle kategorie odběratelů [-]</t>
  </si>
  <si>
    <t>Počet odběrných míst podle napěťových hladin [-]</t>
  </si>
  <si>
    <t>Dodávka užitečného tepla</t>
  </si>
  <si>
    <t>Odběrná místa a transformátory v PS a RDS</t>
  </si>
  <si>
    <t>Délky tras a vedení PS a RDS</t>
  </si>
  <si>
    <r>
      <t xml:space="preserve">Vodní elektrárny (VE) </t>
    </r>
    <r>
      <rPr>
        <b/>
        <vertAlign val="superscript"/>
        <sz val="9"/>
        <rFont val="Calibri"/>
        <family val="2"/>
        <charset val="238"/>
        <scheme val="minor"/>
      </rPr>
      <t>*)</t>
    </r>
  </si>
  <si>
    <r>
      <t xml:space="preserve">Větrné elektrárny (VTE) </t>
    </r>
    <r>
      <rPr>
        <b/>
        <vertAlign val="superscript"/>
        <sz val="9"/>
        <rFont val="Calibri"/>
        <family val="2"/>
        <charset val="238"/>
        <scheme val="minor"/>
      </rPr>
      <t>*)</t>
    </r>
  </si>
  <si>
    <r>
      <t xml:space="preserve">Fotovoltaické elektrárny (FVE) </t>
    </r>
    <r>
      <rPr>
        <b/>
        <vertAlign val="superscript"/>
        <sz val="9"/>
        <rFont val="Calibri"/>
        <family val="2"/>
        <charset val="238"/>
        <scheme val="minor"/>
      </rPr>
      <t>*)</t>
    </r>
  </si>
  <si>
    <r>
      <rPr>
        <i/>
        <vertAlign val="superscript"/>
        <sz val="8"/>
        <rFont val="Calibri"/>
        <family val="2"/>
        <charset val="238"/>
        <scheme val="minor"/>
      </rPr>
      <t>*)</t>
    </r>
    <r>
      <rPr>
        <i/>
        <sz val="8"/>
        <rFont val="Calibri"/>
        <family val="2"/>
        <charset val="238"/>
        <scheme val="minor"/>
      </rPr>
      <t xml:space="preserve"> členěno do kategorií dle instalovaného výkonu provozovny</t>
    </r>
  </si>
  <si>
    <r>
      <t xml:space="preserve">Podíl OZE [%] </t>
    </r>
    <r>
      <rPr>
        <b/>
        <vertAlign val="superscript"/>
        <sz val="9"/>
        <rFont val="Calibri"/>
        <family val="2"/>
        <charset val="238"/>
        <scheme val="minor"/>
      </rPr>
      <t>*)</t>
    </r>
  </si>
  <si>
    <r>
      <t xml:space="preserve">Hodina </t>
    </r>
    <r>
      <rPr>
        <b/>
        <vertAlign val="superscript"/>
        <sz val="9"/>
        <rFont val="Calibri"/>
        <family val="2"/>
        <charset val="238"/>
        <scheme val="minor"/>
      </rPr>
      <t>*)</t>
    </r>
  </si>
  <si>
    <r>
      <rPr>
        <i/>
        <vertAlign val="superscript"/>
        <sz val="8"/>
        <rFont val="Calibri"/>
        <family val="2"/>
        <charset val="238"/>
        <scheme val="minor"/>
      </rPr>
      <t>*)</t>
    </r>
    <r>
      <rPr>
        <i/>
        <sz val="8"/>
        <rFont val="Calibri"/>
        <family val="2"/>
        <charset val="238"/>
        <scheme val="minor"/>
      </rPr>
      <t xml:space="preserve"> údaje jsou v SEČ</t>
    </r>
  </si>
  <si>
    <r>
      <rPr>
        <i/>
        <vertAlign val="superscript"/>
        <sz val="8"/>
        <rFont val="Calibri"/>
        <family val="2"/>
        <charset val="238"/>
        <scheme val="minor"/>
      </rPr>
      <t>*)</t>
    </r>
    <r>
      <rPr>
        <i/>
        <sz val="8"/>
        <rFont val="Calibri"/>
        <family val="2"/>
        <charset val="238"/>
        <scheme val="minor"/>
      </rPr>
      <t xml:space="preserve"> údaje jsou v SELČ</t>
    </r>
  </si>
  <si>
    <r>
      <t xml:space="preserve">Hodina </t>
    </r>
    <r>
      <rPr>
        <vertAlign val="superscript"/>
        <sz val="9"/>
        <rFont val="Calibri"/>
        <family val="2"/>
        <charset val="238"/>
        <scheme val="minor"/>
      </rPr>
      <t>*)</t>
    </r>
  </si>
  <si>
    <r>
      <rPr>
        <i/>
        <vertAlign val="superscript"/>
        <sz val="8"/>
        <rFont val="Calibri"/>
        <family val="2"/>
        <charset val="238"/>
        <scheme val="minor"/>
      </rPr>
      <t>*)</t>
    </r>
    <r>
      <rPr>
        <i/>
        <sz val="8"/>
        <rFont val="Calibri"/>
        <family val="2"/>
        <charset val="238"/>
        <scheme val="minor"/>
      </rPr>
      <t xml:space="preserve"> údaje jsou v SEČ, od 26. 3. do 29. 10. v SELČ</t>
    </r>
  </si>
  <si>
    <t>zdroj dat: předchozí roční zprávy ERÚ, výkaz ERÚ-E1, ERÚ-E2, ERÚ-E3, OTE, a.s.</t>
  </si>
  <si>
    <t>zdroj dat: předchozí roční zprávy ERÚ, výkaz ERÚ-E1, OTE, a.s.</t>
  </si>
  <si>
    <t>Meziroční změna</t>
  </si>
  <si>
    <t>Výroba elektřiny brutto 2018</t>
  </si>
  <si>
    <t>Výroba elektřiny netto 2018</t>
  </si>
  <si>
    <t>Výroba elektřiny [GWh]</t>
  </si>
  <si>
    <t>Meziroční změna výroby elektřiny [GWh]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</si>
  <si>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</si>
  <si>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</si>
  <si>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</si>
  <si>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</si>
  <si>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</si>
  <si>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</si>
  <si>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</si>
  <si>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</si>
  <si>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</si>
  <si>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</si>
  <si>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</si>
  <si>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</si>
  <si>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Tuzemská brutto spotřeba 2018</t>
  </si>
  <si>
    <t>Tuzemská netto spotřeba 2018</t>
  </si>
  <si>
    <t>Spotřeba elektřiny [GWh]</t>
  </si>
  <si>
    <t>Meziroční změna spotřeby elektřiny [GWh]</t>
  </si>
  <si>
    <t>Meziroční změna TBS brutto</t>
  </si>
  <si>
    <r>
      <t xml:space="preserve">Přeshraniční saldo </t>
    </r>
    <r>
      <rPr>
        <b/>
        <vertAlign val="superscript"/>
        <sz val="9"/>
        <rFont val="Calibri"/>
        <family val="2"/>
        <charset val="238"/>
        <scheme val="minor"/>
      </rPr>
      <t>*)</t>
    </r>
  </si>
  <si>
    <t>Celkem 2018</t>
  </si>
  <si>
    <t>MOP   změna</t>
  </si>
  <si>
    <t>VO z vn   změna</t>
  </si>
  <si>
    <t>Meziroční změna-výroba brutto</t>
  </si>
  <si>
    <t>Meziroční změna-výroba netto</t>
  </si>
  <si>
    <t>VO z vvn 2017</t>
  </si>
  <si>
    <t>VO z vn 2017</t>
  </si>
  <si>
    <t>MOP 2017</t>
  </si>
  <si>
    <t>MOO 2017</t>
  </si>
  <si>
    <t>VO z vvn 2018</t>
  </si>
  <si>
    <t>VO z vn 2018</t>
  </si>
  <si>
    <t>MOP 2018</t>
  </si>
  <si>
    <t>MOO 2018</t>
  </si>
  <si>
    <t>VO z vvn   změna</t>
  </si>
  <si>
    <t>MOO   změna</t>
  </si>
  <si>
    <t>Meziroční změna salda</t>
  </si>
  <si>
    <t>Export celkem 2018</t>
  </si>
  <si>
    <t>Import celkem 2018</t>
  </si>
  <si>
    <t>Meziroční změna výroby brutto</t>
  </si>
  <si>
    <t>Meziroční změna výroby netto</t>
  </si>
  <si>
    <t>Meziroční změna tuzemské brutto spotřeby</t>
  </si>
  <si>
    <t>Meziroční změna tuzemská netto spotřeby</t>
  </si>
  <si>
    <t>Meziroční změna TBS</t>
  </si>
  <si>
    <t>Meziroční změna TNS</t>
  </si>
  <si>
    <t>Spotřeba elektřiny netto 2018</t>
  </si>
  <si>
    <t>zdroj dat: předchozí roční zprávy ERÚ, výkaz ERÚ-E1, ERÚ-E2</t>
  </si>
  <si>
    <t>Spotřeba elektřiny netto</t>
  </si>
  <si>
    <t>Meziroční změna TNS netto</t>
  </si>
  <si>
    <t>Přeshraniční saldo</t>
  </si>
  <si>
    <t>Meziroční změna
přeshraničního  salda</t>
  </si>
  <si>
    <t>Přeshraniční saldo 2018</t>
  </si>
  <si>
    <t>Pomocné</t>
  </si>
  <si>
    <t>Nárůst</t>
  </si>
  <si>
    <t>Pokles</t>
  </si>
  <si>
    <t>Ukazatele nepřetržitosti distribuce elektřiny</t>
  </si>
  <si>
    <t>Ukazatele nepřetržitosti přenosu elektřiny - ČEPS, a.s.</t>
  </si>
  <si>
    <t>SAIDI [min/rok]</t>
  </si>
  <si>
    <t>CAIDI [min]</t>
  </si>
  <si>
    <t>Vývoj kvality dodávek elektřiny</t>
  </si>
  <si>
    <t>Meziroční změna výroby elektřiny</t>
  </si>
  <si>
    <t>Meziroční změna spotřeby elektřiny</t>
  </si>
  <si>
    <t>Dlouhodobý vývoj výroby a spotřeby elektřiny</t>
  </si>
  <si>
    <t>Meziroční změna spotřeby elektřiny netto v krajích ČR podle sektorů národního hospodářství</t>
  </si>
  <si>
    <t>Meziroční změna spotřeby elektřiny netto v regionálních distribučních soustavách</t>
  </si>
  <si>
    <t>Bilanční rozdíl</t>
  </si>
  <si>
    <t>Počet odběrných míst</t>
  </si>
  <si>
    <t>[-]</t>
  </si>
  <si>
    <t>C 01 d</t>
  </si>
  <si>
    <t>C 02 d</t>
  </si>
  <si>
    <t>C 03 d</t>
  </si>
  <si>
    <t>C 25 d</t>
  </si>
  <si>
    <t>C 26 d</t>
  </si>
  <si>
    <t>C 27 d</t>
  </si>
  <si>
    <t>C 35 d</t>
  </si>
  <si>
    <t>C 45 d</t>
  </si>
  <si>
    <t>C 46 d</t>
  </si>
  <si>
    <t>C 55 d</t>
  </si>
  <si>
    <t>C 56 d</t>
  </si>
  <si>
    <t>C 60 d</t>
  </si>
  <si>
    <t>C 62 d</t>
  </si>
  <si>
    <t>D 01 d</t>
  </si>
  <si>
    <t>D 02 d</t>
  </si>
  <si>
    <t>D 25 d</t>
  </si>
  <si>
    <t>D 26 d</t>
  </si>
  <si>
    <t>D 27 d</t>
  </si>
  <si>
    <t>D 35 d</t>
  </si>
  <si>
    <t>D 45 d</t>
  </si>
  <si>
    <t>D 56 d</t>
  </si>
  <si>
    <t>D 57 d</t>
  </si>
  <si>
    <t>D 61 d</t>
  </si>
  <si>
    <t>zdroj dat: výkaz 12-T1b), 12-T1c)</t>
  </si>
  <si>
    <t>C 61 d</t>
  </si>
  <si>
    <t>D 55 d</t>
  </si>
  <si>
    <t>Spotřeba elektřiny ve vysokém tarifu [MWh]</t>
  </si>
  <si>
    <t>Spotřeba elektřiny v nízkém tarifu [MWh]</t>
  </si>
  <si>
    <t>Spotřeba elektřiny celkem [MWh]</t>
  </si>
  <si>
    <t>Bilance, technické údaje, kvalita dodávek v PS a RDS a tarifní statistika</t>
  </si>
  <si>
    <t>Vývoj tarifní statistiky</t>
  </si>
  <si>
    <t>Spotřeba el. ve vysokém tarifu</t>
  </si>
  <si>
    <t>Spotřeba el. v
nízkém tarifu</t>
  </si>
  <si>
    <t>Spotřeba el. celkem</t>
  </si>
  <si>
    <t>Meziroční změna přeshraničních fyzických toků</t>
  </si>
  <si>
    <t>Vývoj přeshraničních fyzických toků</t>
  </si>
  <si>
    <t>Hodina měsíčního maxima</t>
  </si>
  <si>
    <t>Hodina měsíčního minima</t>
  </si>
  <si>
    <t>Bilanční rozdíl =</t>
  </si>
  <si>
    <t>Výroba elektřiny brutto + přeshraniční saldo - tuzemská brutto spotřeba (TBS).</t>
  </si>
  <si>
    <t>Poznámka: Tarifní statistika v kapitolách č. 23 a 24 je získávána z regulačního výkaznictví podle § 20 zákona č. 458/2000 Sb., energetický zákon, ve znění pozdějších předpisů a zahrnuje pouze tři největší regionální distribuční soustavy. Údaje o počtu odběrných míst se vztahují k 31. 12. daného roku a zahrnují předávací místa výrobců elektřiny, která nemusí být odběrnými místy. Údaje o spotřebě představují vyfakturované množství elektřiny z dokladů vystavených v daném roce, a proto neodpovídají údajům o spotřebě v jiných kapitolách zprávy.</t>
  </si>
  <si>
    <t>UCED Chomutov s.r.o.</t>
  </si>
  <si>
    <t>2019</t>
  </si>
  <si>
    <t>Tuzemská brutto spotřeba 2019</t>
  </si>
  <si>
    <t>Tuzemská netto spotřeba 2019</t>
  </si>
  <si>
    <t>Spotřeba elektřiny netto 2019</t>
  </si>
  <si>
    <t>Celkem 2019</t>
  </si>
  <si>
    <t>VO z vvn 2019</t>
  </si>
  <si>
    <t>VO z vn 2019</t>
  </si>
  <si>
    <t>MOP 2019</t>
  </si>
  <si>
    <t>MOO 2019</t>
  </si>
  <si>
    <t>Výroba elektřiny brutto 2019</t>
  </si>
  <si>
    <t>Výroba elektřiny netto 2019</t>
  </si>
  <si>
    <t>Přeshraniční saldo 2019</t>
  </si>
  <si>
    <t>Export celkem 2019</t>
  </si>
  <si>
    <t>Import celkem 2019</t>
  </si>
  <si>
    <t>výkon</t>
  </si>
  <si>
    <t>výroba</t>
  </si>
  <si>
    <t>3.  Bilance, výroba a spotřeba elektřiny</t>
  </si>
  <si>
    <t>3.1.  Bilance elektřiny - zdroje [GWh]</t>
  </si>
  <si>
    <t>1.</t>
  </si>
  <si>
    <t>2.</t>
  </si>
  <si>
    <t>3.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</si>
  <si>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</si>
  <si>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</si>
  <si>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</si>
  <si>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</si>
  <si>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</si>
  <si>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</si>
  <si>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</si>
  <si>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</si>
  <si>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</si>
  <si>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4.</t>
  </si>
  <si>
    <t>4.1.</t>
  </si>
  <si>
    <t>4.2.</t>
  </si>
  <si>
    <t>4.3.</t>
  </si>
  <si>
    <t>4.4.</t>
  </si>
  <si>
    <t>4.5.</t>
  </si>
  <si>
    <t>4.6.</t>
  </si>
  <si>
    <t>4.7.</t>
  </si>
  <si>
    <t>5.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</si>
  <si>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</si>
  <si>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</si>
  <si>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</si>
  <si>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</si>
  <si>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</si>
  <si>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</si>
  <si>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</si>
  <si>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</si>
  <si>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</si>
  <si>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</si>
  <si>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6.</t>
  </si>
  <si>
    <t>7.</t>
  </si>
  <si>
    <t>7.1.</t>
  </si>
  <si>
    <t>7.2.</t>
  </si>
  <si>
    <t>7.3.</t>
  </si>
  <si>
    <t>8.</t>
  </si>
  <si>
    <t>8.1.</t>
  </si>
  <si>
    <t>8.2.</t>
  </si>
  <si>
    <t>8.3.</t>
  </si>
  <si>
    <t>8.4.</t>
  </si>
  <si>
    <t>9.</t>
  </si>
  <si>
    <t>9.1.</t>
  </si>
  <si>
    <t>9.2.</t>
  </si>
  <si>
    <t>9.3.</t>
  </si>
  <si>
    <t>9.4.</t>
  </si>
  <si>
    <t>9.5.</t>
  </si>
  <si>
    <t>9.6.</t>
  </si>
  <si>
    <t>9.7.</t>
  </si>
  <si>
    <t>10.</t>
  </si>
  <si>
    <t>3.2.  Bilance elektřiny - spotřeba [GWh]</t>
  </si>
  <si>
    <t>3.3. Vývoj bilance a výroby elektřiny [GWh]</t>
  </si>
  <si>
    <t>3.4.  Meziroční změna výroby elektřiny [GWh]</t>
  </si>
  <si>
    <t>3.5.  Podíl paliv a technologií na výrobě elektřiny brutto [GWh]</t>
  </si>
  <si>
    <t>3.6.  Vývoj výroby a spotřeby elektřiny [GWh]</t>
  </si>
  <si>
    <t>3.7.  Meziroční změna spotřeby elektřiny [GWh]</t>
  </si>
  <si>
    <t>3.8.  Dlouhodobý vývoj výroby a spotřeby elektřiny [TWh]</t>
  </si>
  <si>
    <t>3.9.  Vývoj spotřeby elektřiny podle kategorií spotřeb [GWh]</t>
  </si>
  <si>
    <t>4.1.  Výroba elektřiny brutto v krajích ČR podle technologie elektráren [MWh]</t>
  </si>
  <si>
    <t>4.2.  Spotřeba elektřiny netto v krajích ČR podle kategorie spotřeb [MWh]</t>
  </si>
  <si>
    <t>4. Výroba a spotřeba elektřiny v krajích ČR a RDS</t>
  </si>
  <si>
    <t>4.3.  Spotřeba elektřiny netto v krajích ČR podle sektorů národního hospodářství [MWh]</t>
  </si>
  <si>
    <t>4.4.  Meziroční změna spotřeby elektřiny netto podle sektorů národního hospodářství [GWh]</t>
  </si>
  <si>
    <t>4.5.  Podíl paliv a technologií na výrobě elektřiny brutto v krajích ČR [GWh]</t>
  </si>
  <si>
    <t>4.6.  Spotřeba elektřiny netto v jednotlivých soustavách RDS [MWh]</t>
  </si>
  <si>
    <t>4.7. Meziroční změna spotřeby elektřiny netto v regionálních distribučních soustavách [GWh]</t>
  </si>
  <si>
    <t>5. Výroba elektřiny podle technologií a paliv</t>
  </si>
  <si>
    <t>5.1.  Jaderné a parní elektrárny</t>
  </si>
  <si>
    <t>5.2.  Paroplynové elektrárny</t>
  </si>
  <si>
    <t>5.3  Plynové a spalovací elektrárny</t>
  </si>
  <si>
    <t>5.4. Vodní a přečerpávací vodní elektrárny</t>
  </si>
  <si>
    <t>5.5. Větrné elektrárny</t>
  </si>
  <si>
    <t>5.6. Fotovoltaické elektrárny</t>
  </si>
  <si>
    <t>5.7. Kombinovaná výroba elektřiny a tepla</t>
  </si>
  <si>
    <t>5.9. Výroba z bioplynu</t>
  </si>
  <si>
    <t>5.10.  Vývoj výroby elektřiny brutto z obnovitelných zdrojů energie (OZE)</t>
  </si>
  <si>
    <t>7.  Přeshraniční toky</t>
  </si>
  <si>
    <t>7.1.  Přeshraniční fyzické toky [GWh]</t>
  </si>
  <si>
    <t>7.2.  Meziroční změna přeshraničních fyzických toků [GWh]</t>
  </si>
  <si>
    <t>7.3.  Vývoj přeshraničních fyzických toků [TWh]</t>
  </si>
  <si>
    <t>8. Maxima a minima zatížení</t>
  </si>
  <si>
    <t>8.1.  Den maxima zatížení ES ČR v roce 2019 (24. 1. 2019 13:00)</t>
  </si>
  <si>
    <t>8.3.  Měsíční maxima a minima zatížení ES ČR (brutto bez čerpání PVE)</t>
  </si>
  <si>
    <t>9. Bilance, technické údaje, kvalita dodávek v PS a RDS a tarifní statistika</t>
  </si>
  <si>
    <t>9.1. Bilance fyzikálních toků PS a RDS</t>
  </si>
  <si>
    <t>8.4.  Průběh spotřeby brutto bez čerpání PVE ve dni ročního maxima a minima [MW]</t>
  </si>
  <si>
    <t>9.2. Délky tras a vedení PS a RDS</t>
  </si>
  <si>
    <t>9.3. Odběrná místa a transformátory v PS a RDS</t>
  </si>
  <si>
    <t>9.4. Vývoj vybraných technických údajů o PS a RDS</t>
  </si>
  <si>
    <t>9.5. Vývoj kvality dodávek elektřiny</t>
  </si>
  <si>
    <t>9.7. Vývoj tarifní statistiky</t>
  </si>
  <si>
    <t>Vývoj vybraných technických údajů o PS a RDS</t>
  </si>
  <si>
    <t>Doplňující grafy, diagram bilance elektřiny a mapa elektrizační soustavy ČR</t>
  </si>
  <si>
    <t>10. Doplňující grafy, diagram bilance elektřiny a mapa elektrizační soustavy ČR</t>
  </si>
  <si>
    <t>Úvod</t>
  </si>
  <si>
    <t>2. Komentář</t>
  </si>
  <si>
    <t>Komentář</t>
  </si>
  <si>
    <r>
      <t>Přeshraniční saldo</t>
    </r>
    <r>
      <rPr>
        <sz val="11"/>
        <rFont val="Calibri"/>
        <family val="2"/>
        <charset val="238"/>
        <scheme val="minor"/>
      </rPr>
      <t xml:space="preserve"> =</t>
    </r>
  </si>
  <si>
    <r>
      <t xml:space="preserve">Spotřeba elektřiny v ČR </t>
    </r>
    <r>
      <rPr>
        <sz val="11"/>
        <rFont val="Calibri"/>
        <family val="2"/>
        <charset val="238"/>
        <scheme val="minor"/>
      </rPr>
      <t>=</t>
    </r>
  </si>
  <si>
    <r>
      <t>Technologická vlastní spotřeba elektřiny na výrobu elektřiny (TVS</t>
    </r>
    <r>
      <rPr>
        <b/>
        <vertAlign val="subscript"/>
        <sz val="11"/>
        <rFont val="Calibri"/>
        <family val="2"/>
        <charset val="238"/>
        <scheme val="minor"/>
      </rPr>
      <t>e</t>
    </r>
    <r>
      <rPr>
        <b/>
        <sz val="11"/>
        <rFont val="Calibri"/>
        <family val="2"/>
        <charset val="238"/>
        <scheme val="minor"/>
      </rPr>
      <t>) =</t>
    </r>
  </si>
  <si>
    <r>
      <t>Technologická vlastní spotřeba elektřiny na výrobu tepla (TVS</t>
    </r>
    <r>
      <rPr>
        <b/>
        <vertAlign val="subscript"/>
        <sz val="11"/>
        <rFont val="Calibri"/>
        <family val="2"/>
        <charset val="238"/>
        <scheme val="minor"/>
      </rPr>
      <t>t</t>
    </r>
    <r>
      <rPr>
        <b/>
        <sz val="11"/>
        <rFont val="Calibri"/>
        <family val="2"/>
        <charset val="238"/>
        <scheme val="minor"/>
      </rPr>
      <t>) =</t>
    </r>
  </si>
  <si>
    <r>
      <t>Tuzemská brutto spotřeba (TBS)</t>
    </r>
    <r>
      <rPr>
        <sz val="11"/>
        <rFont val="Calibri"/>
        <family val="2"/>
        <charset val="238"/>
        <scheme val="minor"/>
      </rPr>
      <t xml:space="preserve"> =</t>
    </r>
  </si>
  <si>
    <r>
      <t>Tuzemská netto spotřeba (TNS)</t>
    </r>
    <r>
      <rPr>
        <sz val="11"/>
        <rFont val="Calibri"/>
        <family val="2"/>
        <charset val="238"/>
        <scheme val="minor"/>
      </rPr>
      <t xml:space="preserve"> =</t>
    </r>
  </si>
  <si>
    <r>
      <t>Výroba elektřiny netto</t>
    </r>
    <r>
      <rPr>
        <sz val="11"/>
        <rFont val="Calibri"/>
        <family val="2"/>
        <charset val="238"/>
        <scheme val="minor"/>
      </rPr>
      <t xml:space="preserve"> =</t>
    </r>
  </si>
  <si>
    <r>
      <t>TNS - TVS</t>
    </r>
    <r>
      <rPr>
        <vertAlign val="subscript"/>
        <sz val="11"/>
        <rFont val="Calibri"/>
        <family val="2"/>
        <charset val="238"/>
        <scheme val="minor"/>
      </rPr>
      <t>t</t>
    </r>
    <r>
      <rPr>
        <sz val="11"/>
        <rFont val="Calibri"/>
        <family val="2"/>
        <charset val="238"/>
        <scheme val="minor"/>
      </rPr>
      <t>.</t>
    </r>
  </si>
  <si>
    <r>
      <t>Výroba elektřiny brutto – TVS</t>
    </r>
    <r>
      <rPr>
        <vertAlign val="subscript"/>
        <sz val="11"/>
        <rFont val="Calibri"/>
        <family val="2"/>
        <charset val="238"/>
        <scheme val="minor"/>
      </rPr>
      <t>e</t>
    </r>
    <r>
      <rPr>
        <sz val="11"/>
        <rFont val="Calibri"/>
        <family val="2"/>
        <charset val="238"/>
        <scheme val="minor"/>
      </rPr>
      <t>.</t>
    </r>
  </si>
  <si>
    <t>Bilanční suma zahraničních výměn elektrické energie v daném období. Je to rozdíl mezi celkovým dovozem elektřiny a celkovým vývozem elektřiny v daném období. Kladná hodnota představuje převahu dovozu elektřiny nad vývozem a záporná převahu vývozu nad dovozem.</t>
  </si>
  <si>
    <r>
      <rPr>
        <b/>
        <sz val="12"/>
        <rFont val="Calibri"/>
        <family val="2"/>
        <charset val="238"/>
        <scheme val="minor"/>
      </rPr>
      <t>Celková výroba elektřiny brutto</t>
    </r>
    <r>
      <rPr>
        <sz val="12"/>
        <rFont val="Calibri"/>
        <family val="2"/>
        <charset val="238"/>
        <scheme val="minor"/>
      </rPr>
      <t xml:space="preserve"> v roce 2019 dosáhla téměř hodnoty </t>
    </r>
    <r>
      <rPr>
        <b/>
        <sz val="12"/>
        <rFont val="Calibri"/>
        <family val="2"/>
        <charset val="238"/>
        <scheme val="minor"/>
      </rPr>
      <t>87,0 TWh</t>
    </r>
    <r>
      <rPr>
        <sz val="12"/>
        <rFont val="Calibri"/>
        <family val="2"/>
        <charset val="238"/>
        <scheme val="minor"/>
      </rPr>
      <t xml:space="preserve">, což představuje meziroční pokles o 1 TWh (- 1,1 %) proti roku 2018. Nejvíce elektřiny bylo vyrobeno v lednu: 8,6 TWh, což bylo způsobeno mimo jiné vyšší spotřebou v souvislosti s chladnějším počasím. Největší meziroční relativní změnu výroby elektřiny brutto zaznamenaly paroplynové elektrárny, které vyrobily meziročně o 1,8 TWh více (+ 49,5 %). Výroba elektřiny brutto naopak nejvíce klesla v parních elektrárnách o 3,7 TWh (- 8,2 %) a jejich instalovaný výkon poklesl na hodnotu 10,7 GW, což je pokles o 0,3 GW (- 3,1 %). Výroba elektřiny brutto z hnědého uhlí poklesla o 2,6 TWh (- 6,8 %), výroba z černého uhlí meziročně klesla o 0,9 TWh (- 26,8 %). Výroba elektřiny ze zemního plynu vzrostla oproti roku 2018 o 2,0 TWh (+ 58,1 %). Výroba elektřiny ve vodních elektrárnách vzrostla meziročně o 0,4 TWh (+23,4 %).
Výroba elektřiny brutto z obnovitelných zdrojů vzrostla meziročně o 619 GWh (+ 6,6 %) a poprvé tak překročila hranici 10 TWh. Klesala výroba elektřiny z fotovoltaických elektráren o 54 GWh (- 2,3 %), zatímco jejich instalovaný výkon se téměř nezměnil. Rovněž klesla výroba elektřiny z bioplynu o 80 GWh (- 3,1 %). Naopak u ostatních obnovitelných zdrojů výroba elektřiny vzrostla oproti roku 2018 nejvíce u velkých vodních elektráren o 231 GWh (+ 30,7 %) a malých vodních elektráren o 149 GWh (+ 17,1 %), což bylo způsobeno příznivějšími hydrometeorologickými podmínkami. U větrných elektráren vzrostla výroba elektřiny o 91 GWh (+ 14,9 %) při nárůstu instalovaného výkonu o 23,2 MW (+ 7,3 %), u biomasy o 277 GWh (+ 13,1 %) a u biologicky rozložitelného komunálního odpadu o 5 GWh (+ 4,6 %).
</t>
    </r>
    <r>
      <rPr>
        <b/>
        <sz val="12"/>
        <rFont val="Calibri"/>
        <family val="2"/>
        <charset val="238"/>
        <scheme val="minor"/>
      </rPr>
      <t>Tuzemská brutto spotřeba elektřiny</t>
    </r>
    <r>
      <rPr>
        <sz val="12"/>
        <rFont val="Calibri"/>
        <family val="2"/>
        <charset val="238"/>
        <scheme val="minor"/>
      </rPr>
      <t xml:space="preserve"> za rok 2019 stagnovala a zůstala na hodnotě </t>
    </r>
    <r>
      <rPr>
        <b/>
        <sz val="12"/>
        <rFont val="Calibri"/>
        <family val="2"/>
        <charset val="238"/>
        <scheme val="minor"/>
      </rPr>
      <t>73,9 TWh</t>
    </r>
    <r>
      <rPr>
        <sz val="12"/>
        <rFont val="Calibri"/>
        <family val="2"/>
        <charset val="238"/>
        <scheme val="minor"/>
      </rPr>
      <t xml:space="preserve"> (- 0,01 %). K nárůstu spotřeby elektřiny došlo zejména u domácností o 207 GWh (+ 1,4 %) a u velkoodběru z vvn o 24 GWh (+ 0,3 %). Spotřeba elektřiny naopak meziročně klesla u velkoodběru z vn o 390 GWh (- 1,6 %) a u maloodběru podnikatelů o 44 GWh (- 0,6 %). V krajském členění byl největší nárůst spotřeby domácností ve Středočeském kraji, a to o 86 GWh (+ 3,3 %). V ostatních krajích byla spotřeba domácností meziročně rovněž vyšší (nárůst mezi 0,1 až 2,3 %).
Stejně jako v předchozích letech bylo i v roce 2019 trvale záporné saldo importu a exportu elektřiny, které za celý rok činilo 13,1 TWh. To představuje meziroční pokles o 810 GWh (- 5,8 %). Export meziročně klesl o 1,4 TWh (- 5,3 %), import o 0,5 TWh (- 4,7 %).
Ročního maxima zatížení v soustavě bylo dosaženo dne 24. ledna 2019 ve 13 hodin (11 895 MW) a ročního minima dne 4. srpna 2019 v 5 hodin (4 831 MW). Zpráva vyhodnocuje i hodinové průběhy zatížení a spotřeby včetně struktury zdrojů pokrývajících maximální a minimální zatížení. Dále jsou uvedeny průběhy spotřeb ve dnech maxima a minima v minulých letech.
Roční zpráva dále prezentuje vybrané technické údaje o přenosové soustavě a regionálních distribučních soustavách včetně ukazatelů kvality dodávek. Z vyhodnocení ukazatelů SAIFI, SAIDI a CAIDI vyplývá, že hodnoty za rok 2019 nezaznamenaly z dlouhodobého hlediska výraznější výkyv. Zpráva obsahuje tarifní statistiky včetně jejich vývoje za posledních 10 let. Tyto statistiky podávají přehled o počtu odběrných míst a spotřebě elektřiny dle jednotlivých distribučních sazeb a vycházejí z fakturačních údajů. Na závěr je přiložen Sankeyův diagram znázorňující bilanci elektřiny za rok 2019 a aktuální mapa elektrizační soustavy ČR.</t>
    </r>
  </si>
  <si>
    <r>
      <rPr>
        <i/>
        <vertAlign val="superscript"/>
        <sz val="8"/>
        <rFont val="Calibri"/>
        <family val="2"/>
        <charset val="238"/>
        <scheme val="minor"/>
      </rPr>
      <t>*)</t>
    </r>
    <r>
      <rPr>
        <i/>
        <sz val="8"/>
        <rFont val="Calibri"/>
        <family val="2"/>
        <charset val="238"/>
        <scheme val="minor"/>
      </rPr>
      <t xml:space="preserve"> prostý podíl výroby elektřiny brutto z OZE a celkové tuzemské brutto spotřeby elektřiny</t>
    </r>
  </si>
  <si>
    <t>Bilance elektřiny 2019 (TWh)</t>
  </si>
  <si>
    <t>Systémové ukazatele jsou definovány v příloze č. 5 vyhlášky č. 540/2005 Sb., ve znění pozdějších předpisů, zahrnují veškeré kategorie přerušení dle přílohy č. 4 této vyhlášky. Zdroj dat: výkazy ke kvalitě (PDS) a zprávy o kvalitě (PPS).</t>
  </si>
  <si>
    <t>společnost ČEPS, a.s. - provozovatel přenosové soustavy</t>
  </si>
  <si>
    <t>společnost ČEZ Distribuce, a. s. - provozovatel regionální distribuční soustavy</t>
  </si>
  <si>
    <t>společnost E.ON Distribuce, a.s. - provozovatel regionální distribuční soustavy</t>
  </si>
  <si>
    <t>společnost PREdistribuce, a.s. - provozovatel regionální distribuční soustavy</t>
  </si>
  <si>
    <t xml:space="preserve">Energetický regulační úřad (ERÚ) zveřejňuje Roční zprávu o provozu elektrizační soustavy ČR za rok 2019 v souladu s § 17 odst. 7 písm. m) zákona č. 458/2000 Sb., o podmínkách podnikání a o výkonu státní správy v energetických odvětvích a o změně některých zákonů (energetický zákon), ve znění pozdějších předpisů. Údaje obsažené v této zprávě jsou určeny především pro státní orgány či instituce v rámci ČR nebo Evropské unie a odbornou veřejnost.
ERÚ v této zprávě uvádí všechna dostupná provozně technická data, která představují fyzické toky elektřiny. Údaje pro roční zprávu jsou získávány na základě vyhlášky č. 404/2016 Sb., o náležitostech a členění výkazů nezbytných pro zpracování zpráv o provozu soustav v energetických odvětvích, včetně termínů, rozsahu a pravidel pro sestavování výkazů (statistická vyhláška), ve znění pozdějších předpisů, která nabyla účinnost dnem 1. ledna 2017. V rámci svých kompetencí určených § 20a odst. 4 písm. e) energetického zákona, zpracovává operátor trhu své měsíční a roční statistiky o trhu s elektřinou a o trhu s plynem, které doplňují statistiky Energetického regulačního úřadu o obchodní údaje.
Detaily týkající se metodiky vykazování údajů pro statistiku ERÚ jsou uvedeny ve výkladovém stanovisku ERÚ k metodice vyplňování výkazů podle statistické vyhlášky pro oblast elektroenergetiky a teplárenství číslo 8/2018 ze dne 14. září 2018. Výkladové stanovisko a aktuální výkazy jsou zveřejněny na internetových stránkách ERÚ.
Veškerá data vycházejí z podkladů od licencovaných subjektů: výrobců elektřiny, provozovatelů distribučních soustav a přenosové soustavy, o obnovitelných zdrojích s podporou od OTE, a.s. Zdroje dat jsou uvedeny u jednotlivých tabulek ve zprávě.
Roční zpráva o provozu elektrizační soustavy ČR za rok 2019 navazuje na zprávy vydané v předchozích letech a přináší informace o základních ukazatelích elektroenergetiky za rok 2019 včetně jejich vývoje za posledních deset let. Jednotlivé kapitoly obsahují statistická data o bilanci, výrobě a spotřebě elektřiny podle příslušných kategorií včetně výroby elektřiny z obnovitelných zdrojů a kombinované výroby elektřiny a tepla. Zpráva dále obsahuje vyhodnocení instalovaného výkonu ES ČR, přeshraničních toků elektřiny, některá krajská vyhodnocení a tarifní statistiky. Roční zpráva za rok 2019 vychází z dat zprávy za IV. čtvrtletí 2019 a obsahuje některé zpřesněné údaje.
Případné dotazy či připomínky zasílejte na emailovou adresu elektro.statistika@eru.cz.
</t>
  </si>
  <si>
    <t>5.8. Výroba z biomasy</t>
  </si>
  <si>
    <t>Označuje spotřebu elektřiny, která je nezbytná pro zajištění procesu výroby elektřiny. Jsou zde zahrnuty veškeré provozy, které jsou pro výrobu elektřiny nepostradatelné, včetně ztrát při výrobě elektřiny. Tato definice vychází z technologické vlastní spotřeby uvedené v § 2, písm. u) zákona č. 165/2012 Sb., o podporovaných zdrojích energie a o změně některých zákonů, v platném znění.</t>
  </si>
  <si>
    <r>
      <t>VO z vvn + VO z vn + MOO + MOP + spotřeba PPS a PDS + lokální spotřeba + TVS</t>
    </r>
    <r>
      <rPr>
        <vertAlign val="subscript"/>
        <sz val="11"/>
        <rFont val="Calibri"/>
        <family val="2"/>
        <charset val="238"/>
        <scheme val="minor"/>
      </rPr>
      <t>t</t>
    </r>
    <r>
      <rPr>
        <sz val="11"/>
        <rFont val="Calibri"/>
        <family val="2"/>
        <charset val="238"/>
        <scheme val="minor"/>
      </rPr>
      <t>.</t>
    </r>
  </si>
  <si>
    <r>
      <t>TNS + spotřeba na přečerpávání PVE + celkové ztráty + TVS</t>
    </r>
    <r>
      <rPr>
        <vertAlign val="subscript"/>
        <sz val="11"/>
        <rFont val="Calibri"/>
        <family val="2"/>
        <charset val="238"/>
        <scheme val="minor"/>
      </rPr>
      <t>e</t>
    </r>
    <r>
      <rPr>
        <sz val="11"/>
        <rFont val="Calibri"/>
        <family val="2"/>
        <charset val="238"/>
        <scheme val="minor"/>
      </rPr>
      <t>.</t>
    </r>
  </si>
  <si>
    <r>
      <t>Obdoba viz TVS</t>
    </r>
    <r>
      <rPr>
        <vertAlign val="subscript"/>
        <sz val="11"/>
        <rFont val="Calibri"/>
        <family val="2"/>
        <charset val="238"/>
        <scheme val="minor"/>
      </rPr>
      <t>e</t>
    </r>
    <r>
      <rPr>
        <sz val="11"/>
        <rFont val="Calibri"/>
        <family val="2"/>
        <charset val="238"/>
        <scheme val="minor"/>
      </rPr>
      <t>.</t>
    </r>
  </si>
  <si>
    <t>Fotovoltaické</t>
  </si>
  <si>
    <t>Vodní</t>
  </si>
  <si>
    <t>Přečerpávací</t>
  </si>
  <si>
    <t>Větrné</t>
  </si>
  <si>
    <t>Ostatní pevná paliva (mimo BRKO)</t>
  </si>
  <si>
    <t>24. 1.</t>
  </si>
  <si>
    <t>5. 2.</t>
  </si>
  <si>
    <t>13. 3.</t>
  </si>
  <si>
    <t>12. 4.</t>
  </si>
  <si>
    <t>15. 5.</t>
  </si>
  <si>
    <t>26. 6.</t>
  </si>
  <si>
    <t>1. 7.</t>
  </si>
  <si>
    <t>28. 8.</t>
  </si>
  <si>
    <t>25. 9.</t>
  </si>
  <si>
    <t>31. 10.</t>
  </si>
  <si>
    <t>13. 11.</t>
  </si>
  <si>
    <t>5. 12.</t>
  </si>
  <si>
    <t>13:00</t>
  </si>
  <si>
    <t>9:00</t>
  </si>
  <si>
    <t>12:00</t>
  </si>
  <si>
    <t>17:00</t>
  </si>
  <si>
    <t>16:00</t>
  </si>
  <si>
    <t>1. 1.</t>
  </si>
  <si>
    <t>17. 2.</t>
  </si>
  <si>
    <t>24. 3.</t>
  </si>
  <si>
    <t>22. 4.</t>
  </si>
  <si>
    <t>26. 5.</t>
  </si>
  <si>
    <t>9. 6.</t>
  </si>
  <si>
    <t>28. 7.</t>
  </si>
  <si>
    <t>4. 8.</t>
  </si>
  <si>
    <t>8. 9.</t>
  </si>
  <si>
    <t>27. 10.</t>
  </si>
  <si>
    <t>3. 11.</t>
  </si>
  <si>
    <t>25. 12.</t>
  </si>
  <si>
    <t>6:00</t>
  </si>
  <si>
    <t>1:00</t>
  </si>
  <si>
    <t>5:00</t>
  </si>
  <si>
    <t>2:00</t>
  </si>
  <si>
    <t>3:00</t>
  </si>
  <si>
    <t>Tarifní statistika</t>
  </si>
  <si>
    <t>6. Vývoj instalovaného výkonu v ES ČR a rozdělení do jednotlivých krajů v ČR k 31. 12. 2019 [MW]</t>
  </si>
  <si>
    <t>9.6. Tarifní statistika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</si>
</sst>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164" formatCode="_-* #,##0_-;\-* #,##0_-;_-* &quot;-&quot;_-;_-@_-"/>
    <numFmt numFmtId="165" formatCode="_-* #,##0.00_-;\-* #,##0.00_-;_-* &quot;-&quot;??_-;_-@_-"/>
    <numFmt numFmtId="166" formatCode="#,##0.0"/>
    <numFmt numFmtId="167" formatCode="0.0_ "/>
    <numFmt numFmtId="168" formatCode="\$#,##0.00\ ;\(\$#,##0.00\)"/>
    <numFmt numFmtId="169" formatCode="h:mm;@"/>
    <numFmt numFmtId="170" formatCode="#,##0.0&quot; GWh&quot;"/>
    <numFmt numFmtId="171" formatCode="0.0"/>
    <numFmt numFmtId="172" formatCode="yyyy"/>
    <numFmt numFmtId="173" formatCode="d/\ m/"/>
    <numFmt numFmtId="174" formatCode="#,##0.000"/>
    <numFmt numFmtId="175" formatCode="0.0%"/>
    <numFmt numFmtId="176" formatCode="0.00%;[Red]\-0.00%"/>
    <numFmt numFmtId="177" formatCode="#,###,##0.00;[Red]\-#,###,##0.00"/>
    <numFmt numFmtId="178" formatCode="#,###,##0;[Red]\-#,###,##0"/>
    <numFmt numFmtId="179" formatCode="#,##0.0_);[Red]\(#,##0.0\)"/>
    <numFmt numFmtId="180" formatCode="&quot;$&quot;#,##0.00"/>
    <numFmt numFmtId="181" formatCode="_-* #,##0\ _C_Z_K_-;\-* #,##0\ _C_Z_K_-;_-* &quot;-&quot;\ _C_Z_K_-;_-@_-"/>
    <numFmt numFmtId="182" formatCode="_-* #,##0\ _F_-;\-* #,##0\ _F_-;_-* &quot;-&quot;\ _F_-;_-@_-"/>
    <numFmt numFmtId="183" formatCode="_-* #,##0.00\ _F_-;\-* #,##0.00\ _F_-;_-* &quot;-&quot;??\ _F_-;_-@_-"/>
    <numFmt numFmtId="184" formatCode="_-* #,##0\ &quot;F&quot;_-;\-* #,##0\ &quot;F&quot;_-;_-* &quot;-&quot;\ &quot;F&quot;_-;_-@_-"/>
    <numFmt numFmtId="185" formatCode="_-* #,##0.00\ &quot;F&quot;_-;\-* #,##0.00\ &quot;F&quot;_-;_-* &quot;-&quot;??\ &quot;F&quot;_-;_-@_-"/>
    <numFmt numFmtId="186" formatCode="#,##0\ &quot;Kc&quot;;\-#,##0\ &quot;Kc&quot;"/>
    <numFmt numFmtId="187" formatCode="0.00_);[Red]\-0.00"/>
    <numFmt numFmtId="188" formatCode="0.000000"/>
  </numFmts>
  <fonts count="137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2"/>
      <name val="System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4"/>
      <name val="Arial CE"/>
      <family val="2"/>
      <charset val="238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System"/>
      <family val="2"/>
      <charset val="238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9"/>
      <color theme="5"/>
      <name val="Calibri"/>
      <family val="2"/>
      <charset val="238"/>
      <scheme val="minor"/>
    </font>
    <font>
      <b/>
      <sz val="9"/>
      <color theme="6" tint="-0.249977111117893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i/>
      <sz val="8"/>
      <color theme="0"/>
      <name val="Calibri"/>
      <family val="2"/>
      <charset val="238"/>
      <scheme val="minor"/>
    </font>
    <font>
      <sz val="10"/>
      <color theme="3"/>
      <name val="Calibri"/>
      <family val="2"/>
      <charset val="238"/>
      <scheme val="minor"/>
    </font>
    <font>
      <sz val="10"/>
      <color rgb="FF005DA2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3"/>
      <name val="Calibri"/>
      <family val="2"/>
      <charset val="238"/>
      <scheme val="minor"/>
    </font>
    <font>
      <sz val="10"/>
      <color theme="4"/>
      <name val="Calibri"/>
      <family val="2"/>
      <charset val="238"/>
      <scheme val="minor"/>
    </font>
    <font>
      <b/>
      <sz val="10"/>
      <color theme="3"/>
      <name val="Arial"/>
      <family val="2"/>
      <charset val="238"/>
    </font>
    <font>
      <b/>
      <sz val="14"/>
      <color theme="2" tint="-0.499984740745262"/>
      <name val="Calibri"/>
      <family val="2"/>
      <charset val="238"/>
      <scheme val="minor"/>
    </font>
    <font>
      <b/>
      <sz val="10"/>
      <color theme="2" tint="-0.49998474074526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vertAlign val="subscript"/>
      <sz val="9"/>
      <name val="Calibri"/>
      <family val="2"/>
      <charset val="238"/>
      <scheme val="minor"/>
    </font>
    <font>
      <i/>
      <vertAlign val="superscript"/>
      <sz val="8"/>
      <name val="Calibri"/>
      <family val="2"/>
      <charset val="238"/>
      <scheme val="minor"/>
    </font>
    <font>
      <b/>
      <vertAlign val="superscript"/>
      <sz val="9"/>
      <name val="Calibri"/>
      <family val="2"/>
      <charset val="238"/>
      <scheme val="minor"/>
    </font>
    <font>
      <b/>
      <sz val="9"/>
      <color rgb="FF0070C0"/>
      <name val="Calibri"/>
      <family val="2"/>
      <charset val="238"/>
      <scheme val="minor"/>
    </font>
    <font>
      <vertAlign val="subscript"/>
      <sz val="9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10"/>
      <name val="Calibri"/>
      <family val="2"/>
      <charset val="238"/>
    </font>
    <font>
      <i/>
      <sz val="8"/>
      <name val="Calibri"/>
      <family val="2"/>
      <charset val="238"/>
    </font>
    <font>
      <sz val="9"/>
      <color rgb="FFFF0000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sz val="9"/>
      <color theme="0" tint="-0.34998626667073579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10"/>
      <name val="Arial CE"/>
      <family val="2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8"/>
      <name val="Arial CE"/>
      <family val="2"/>
      <charset val="238"/>
    </font>
    <font>
      <sz val="8"/>
      <name val="Times New Roman"/>
      <family val="1"/>
      <charset val="238"/>
    </font>
    <font>
      <b/>
      <sz val="10"/>
      <name val="Univers CE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  <charset val="238"/>
    </font>
    <font>
      <sz val="10"/>
      <name val="MS Serif"/>
      <family val="1"/>
    </font>
    <font>
      <sz val="10"/>
      <name val="Courier"/>
      <family val="1"/>
      <charset val="238"/>
    </font>
    <font>
      <sz val="10"/>
      <name val="Courier"/>
      <family val="3"/>
    </font>
    <font>
      <b/>
      <sz val="11"/>
      <color indexed="8"/>
      <name val="Calibri"/>
      <family val="2"/>
    </font>
    <font>
      <sz val="10"/>
      <color indexed="16"/>
      <name val="MS Serif"/>
      <family val="1"/>
      <charset val="238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1"/>
      <color rgb="FF9C6500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color indexed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color indexed="39"/>
      <name val="Arial"/>
      <family val="2"/>
    </font>
    <font>
      <b/>
      <sz val="16"/>
      <color indexed="23"/>
      <name val="Arial"/>
      <family val="2"/>
      <charset val="238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rgb="FF006100"/>
      <name val="Calibri"/>
      <family val="2"/>
      <charset val="238"/>
      <scheme val="minor"/>
    </font>
    <font>
      <sz val="10"/>
      <name val="Helv"/>
    </font>
    <font>
      <b/>
      <sz val="8"/>
      <color indexed="8"/>
      <name val="Helv"/>
    </font>
    <font>
      <b/>
      <sz val="11"/>
      <color indexed="52"/>
      <name val="Calibri"/>
      <family val="2"/>
      <charset val="238"/>
    </font>
    <font>
      <i/>
      <sz val="8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0"/>
      <color rgb="FF005DA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3" tint="0.39997558519241921"/>
      <name val="Calibri"/>
      <family val="2"/>
      <charset val="238"/>
      <scheme val="minor"/>
    </font>
    <font>
      <b/>
      <vertAlign val="subscript"/>
      <sz val="11"/>
      <name val="Calibri"/>
      <family val="2"/>
      <charset val="238"/>
      <scheme val="minor"/>
    </font>
    <font>
      <vertAlign val="subscript"/>
      <sz val="11"/>
      <name val="Calibri"/>
      <family val="2"/>
      <charset val="238"/>
      <scheme val="minor"/>
    </font>
    <font>
      <b/>
      <sz val="9"/>
      <color theme="2" tint="-0.499984740745262"/>
      <name val="Calibri"/>
      <family val="2"/>
      <charset val="238"/>
      <scheme val="minor"/>
    </font>
  </fonts>
  <fills count="6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rgb="FFFFEB9C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0"/>
      </patternFill>
    </fill>
    <fill>
      <patternFill patternType="solid">
        <fgColor rgb="FFC6EFCE"/>
      </patternFill>
    </fill>
    <fill>
      <patternFill patternType="solid">
        <fgColor theme="6" tint="0.39994506668294322"/>
        <bgColor auto="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2" tint="-0.249977111117893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ck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ck">
        <color theme="0"/>
      </right>
      <top style="hair">
        <color auto="1"/>
      </top>
      <bottom style="hair">
        <color auto="1"/>
      </bottom>
      <diagonal/>
    </border>
    <border>
      <left style="thick">
        <color theme="0"/>
      </left>
      <right style="thick">
        <color theme="0"/>
      </right>
      <top style="hair">
        <color auto="1"/>
      </top>
      <bottom style="hair">
        <color auto="1"/>
      </bottom>
      <diagonal/>
    </border>
    <border>
      <left style="thick">
        <color theme="0"/>
      </left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ck">
        <color theme="0"/>
      </right>
      <top style="hair">
        <color auto="1"/>
      </top>
      <bottom/>
      <diagonal/>
    </border>
    <border>
      <left style="thick">
        <color theme="0"/>
      </left>
      <right style="thick">
        <color theme="0"/>
      </right>
      <top style="hair">
        <color auto="1"/>
      </top>
      <bottom/>
      <diagonal/>
    </border>
    <border>
      <left style="thick">
        <color theme="0"/>
      </left>
      <right/>
      <top style="hair">
        <color auto="1"/>
      </top>
      <bottom/>
      <diagonal/>
    </border>
    <border>
      <left/>
      <right style="thick">
        <color theme="0"/>
      </right>
      <top/>
      <bottom style="hair">
        <color auto="1"/>
      </bottom>
      <diagonal/>
    </border>
    <border>
      <left style="thick">
        <color theme="0"/>
      </left>
      <right style="thick">
        <color theme="0"/>
      </right>
      <top/>
      <bottom style="hair">
        <color auto="1"/>
      </bottom>
      <diagonal/>
    </border>
    <border>
      <left style="thick">
        <color theme="0"/>
      </left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thick">
        <color theme="0"/>
      </right>
      <top style="hair">
        <color theme="1"/>
      </top>
      <bottom style="hair">
        <color theme="1"/>
      </bottom>
      <diagonal/>
    </border>
    <border>
      <left style="thick">
        <color theme="0"/>
      </left>
      <right style="thick">
        <color theme="0"/>
      </right>
      <top style="hair">
        <color theme="1"/>
      </top>
      <bottom style="hair">
        <color theme="1"/>
      </bottom>
      <diagonal/>
    </border>
    <border>
      <left style="thick">
        <color theme="0"/>
      </left>
      <right/>
      <top style="hair">
        <color theme="1"/>
      </top>
      <bottom style="hair">
        <color theme="1"/>
      </bottom>
      <diagonal/>
    </border>
    <border>
      <left/>
      <right/>
      <top style="thin">
        <color auto="1"/>
      </top>
      <bottom style="hair">
        <color auto="1"/>
      </bottom>
      <diagonal/>
    </border>
  </borders>
  <cellStyleXfs count="2862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6" borderId="0" applyNumberFormat="0" applyBorder="0" applyAlignment="0" applyProtection="0"/>
    <xf numFmtId="0" fontId="11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3" borderId="0" applyNumberFormat="0" applyBorder="0" applyAlignment="0" applyProtection="0"/>
    <xf numFmtId="0" fontId="13" fillId="0" borderId="1" applyNumberFormat="0" applyFill="0" applyAlignment="0" applyProtection="0"/>
    <xf numFmtId="0" fontId="30" fillId="0" borderId="1" applyNumberFormat="0" applyFill="0" applyAlignment="0" applyProtection="0"/>
    <xf numFmtId="4" fontId="30" fillId="0" borderId="0" applyFill="0" applyBorder="0" applyAlignment="0" applyProtection="0"/>
    <xf numFmtId="0" fontId="1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4" fillId="11" borderId="0" applyNumberFormat="0" applyBorder="0" applyAlignment="0" applyProtection="0"/>
    <xf numFmtId="0" fontId="15" fillId="12" borderId="2" applyNumberFormat="0" applyAlignment="0" applyProtection="0"/>
    <xf numFmtId="168" fontId="30" fillId="0" borderId="0" applyFill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9" fillId="0" borderId="0"/>
    <xf numFmtId="0" fontId="35" fillId="0" borderId="0"/>
    <xf numFmtId="0" fontId="10" fillId="0" borderId="0"/>
    <xf numFmtId="0" fontId="10" fillId="0" borderId="0"/>
    <xf numFmtId="2" fontId="13" fillId="0" borderId="0" applyFill="0" applyBorder="0" applyAlignment="0" applyProtection="0"/>
    <xf numFmtId="2" fontId="30" fillId="0" borderId="0" applyFill="0" applyBorder="0" applyAlignment="0" applyProtection="0"/>
    <xf numFmtId="0" fontId="10" fillId="4" borderId="6" applyNumberFormat="0" applyFont="0" applyAlignment="0" applyProtection="0"/>
    <xf numFmtId="10" fontId="30" fillId="0" borderId="0" applyFill="0" applyBorder="0" applyAlignment="0" applyProtection="0"/>
    <xf numFmtId="0" fontId="24" fillId="0" borderId="7" applyNumberFormat="0" applyFill="0" applyAlignment="0" applyProtection="0"/>
    <xf numFmtId="0" fontId="25" fillId="6" borderId="0" applyNumberFormat="0" applyBorder="0" applyAlignment="0" applyProtection="0"/>
    <xf numFmtId="0" fontId="24" fillId="0" borderId="0" applyNumberFormat="0" applyFill="0" applyBorder="0" applyAlignment="0" applyProtection="0"/>
    <xf numFmtId="0" fontId="26" fillId="7" borderId="8" applyNumberFormat="0" applyAlignment="0" applyProtection="0"/>
    <xf numFmtId="0" fontId="27" fillId="13" borderId="8" applyNumberFormat="0" applyAlignment="0" applyProtection="0"/>
    <xf numFmtId="0" fontId="28" fillId="13" borderId="9" applyNumberFormat="0" applyAlignment="0" applyProtection="0"/>
    <xf numFmtId="0" fontId="29" fillId="0" borderId="0" applyNumberFormat="0" applyFill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9" fontId="37" fillId="0" borderId="0" applyFont="0" applyFill="0" applyBorder="0" applyAlignment="0" applyProtection="0"/>
    <xf numFmtId="0" fontId="9" fillId="0" borderId="0"/>
    <xf numFmtId="0" fontId="13" fillId="0" borderId="1" applyNumberFormat="0" applyFill="0" applyAlignment="0" applyProtection="0"/>
    <xf numFmtId="0" fontId="13" fillId="0" borderId="1" applyNumberFormat="0" applyFill="0" applyAlignment="0" applyProtection="0"/>
    <xf numFmtId="4" fontId="13" fillId="0" borderId="0" applyFill="0" applyBorder="0" applyAlignment="0" applyProtection="0"/>
    <xf numFmtId="4" fontId="1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68" fontId="13" fillId="0" borderId="0" applyFill="0" applyBorder="0" applyAlignment="0" applyProtection="0"/>
    <xf numFmtId="168" fontId="13" fillId="0" borderId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0" fillId="0" borderId="0"/>
    <xf numFmtId="0" fontId="8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2" fontId="13" fillId="0" borderId="0" applyFill="0" applyBorder="0" applyAlignment="0" applyProtection="0"/>
    <xf numFmtId="2" fontId="13" fillId="0" borderId="0" applyFill="0" applyBorder="0" applyAlignment="0" applyProtection="0"/>
    <xf numFmtId="10" fontId="13" fillId="0" borderId="0" applyFill="0" applyBorder="0" applyAlignment="0" applyProtection="0"/>
    <xf numFmtId="10" fontId="13" fillId="0" borderId="0" applyFill="0" applyBorder="0" applyAlignment="0" applyProtection="0"/>
    <xf numFmtId="0" fontId="7" fillId="0" borderId="0"/>
    <xf numFmtId="0" fontId="9" fillId="0" borderId="0"/>
    <xf numFmtId="0" fontId="6" fillId="0" borderId="0"/>
    <xf numFmtId="0" fontId="5" fillId="0" borderId="0"/>
    <xf numFmtId="0" fontId="9" fillId="0" borderId="0"/>
    <xf numFmtId="0" fontId="4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6" borderId="0" applyNumberFormat="0" applyBorder="0" applyAlignment="0" applyProtection="0"/>
    <xf numFmtId="0" fontId="11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3" borderId="0" applyNumberFormat="0" applyBorder="0" applyAlignment="0" applyProtection="0"/>
    <xf numFmtId="0" fontId="13" fillId="0" borderId="1" applyNumberFormat="0" applyFill="0" applyAlignment="0" applyProtection="0"/>
    <xf numFmtId="0" fontId="14" fillId="11" borderId="0" applyNumberFormat="0" applyBorder="0" applyAlignment="0" applyProtection="0"/>
    <xf numFmtId="0" fontId="15" fillId="12" borderId="2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4" fillId="0" borderId="0"/>
    <xf numFmtId="0" fontId="10" fillId="4" borderId="6" applyNumberFormat="0" applyFont="0" applyAlignment="0" applyProtection="0"/>
    <xf numFmtId="0" fontId="24" fillId="0" borderId="7" applyNumberFormat="0" applyFill="0" applyAlignment="0" applyProtection="0"/>
    <xf numFmtId="0" fontId="25" fillId="6" borderId="0" applyNumberFormat="0" applyBorder="0" applyAlignment="0" applyProtection="0"/>
    <xf numFmtId="0" fontId="24" fillId="0" borderId="0" applyNumberFormat="0" applyFill="0" applyBorder="0" applyAlignment="0" applyProtection="0"/>
    <xf numFmtId="0" fontId="26" fillId="7" borderId="8" applyNumberFormat="0" applyAlignment="0" applyProtection="0"/>
    <xf numFmtId="0" fontId="27" fillId="13" borderId="8" applyNumberFormat="0" applyAlignment="0" applyProtection="0"/>
    <xf numFmtId="0" fontId="28" fillId="13" borderId="9" applyNumberFormat="0" applyAlignment="0" applyProtection="0"/>
    <xf numFmtId="0" fontId="29" fillId="0" borderId="0" applyNumberFormat="0" applyFill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9" fillId="0" borderId="0"/>
    <xf numFmtId="0" fontId="3" fillId="0" borderId="0"/>
    <xf numFmtId="176" fontId="84" fillId="0" borderId="11">
      <alignment horizontal="right"/>
      <protection hidden="1"/>
    </xf>
    <xf numFmtId="176" fontId="84" fillId="0" borderId="11">
      <alignment horizontal="right"/>
      <protection hidden="1"/>
    </xf>
    <xf numFmtId="176" fontId="84" fillId="0" borderId="11">
      <alignment horizontal="right"/>
      <protection hidden="1"/>
    </xf>
    <xf numFmtId="176" fontId="84" fillId="0" borderId="11">
      <alignment horizontal="right"/>
      <protection hidden="1"/>
    </xf>
    <xf numFmtId="176" fontId="84" fillId="0" borderId="11">
      <alignment horizontal="right"/>
      <protection hidden="1"/>
    </xf>
    <xf numFmtId="176" fontId="84" fillId="0" borderId="11">
      <alignment horizontal="right"/>
      <protection hidden="1"/>
    </xf>
    <xf numFmtId="176" fontId="84" fillId="0" borderId="11">
      <alignment horizontal="right"/>
      <protection hidden="1"/>
    </xf>
    <xf numFmtId="176" fontId="84" fillId="0" borderId="11">
      <alignment horizontal="right"/>
      <protection hidden="1"/>
    </xf>
    <xf numFmtId="176" fontId="84" fillId="0" borderId="11">
      <alignment horizontal="right"/>
      <protection hidden="1"/>
    </xf>
    <xf numFmtId="176" fontId="84" fillId="0" borderId="11">
      <alignment horizontal="right"/>
      <protection hidden="1"/>
    </xf>
    <xf numFmtId="176" fontId="84" fillId="0" borderId="11">
      <alignment horizontal="right"/>
      <protection hidden="1"/>
    </xf>
    <xf numFmtId="176" fontId="84" fillId="0" borderId="11">
      <alignment horizontal="right"/>
      <protection hidden="1"/>
    </xf>
    <xf numFmtId="176" fontId="84" fillId="0" borderId="11">
      <alignment horizontal="right"/>
      <protection hidden="1"/>
    </xf>
    <xf numFmtId="176" fontId="84" fillId="0" borderId="11">
      <alignment horizontal="right"/>
      <protection hidden="1"/>
    </xf>
    <xf numFmtId="176" fontId="84" fillId="0" borderId="11">
      <alignment horizontal="right"/>
      <protection hidden="1"/>
    </xf>
    <xf numFmtId="176" fontId="84" fillId="0" borderId="11">
      <alignment horizontal="right"/>
      <protection hidden="1"/>
    </xf>
    <xf numFmtId="176" fontId="84" fillId="0" borderId="11">
      <alignment horizontal="right"/>
      <protection hidden="1"/>
    </xf>
    <xf numFmtId="176" fontId="84" fillId="0" borderId="11">
      <alignment horizontal="right"/>
      <protection hidden="1"/>
    </xf>
    <xf numFmtId="176" fontId="84" fillId="0" borderId="11">
      <alignment horizontal="right"/>
      <protection hidden="1"/>
    </xf>
    <xf numFmtId="176" fontId="84" fillId="0" borderId="11">
      <alignment horizontal="right"/>
      <protection hidden="1"/>
    </xf>
    <xf numFmtId="176" fontId="84" fillId="0" borderId="11">
      <alignment horizontal="right"/>
      <protection hidden="1"/>
    </xf>
    <xf numFmtId="177" fontId="84" fillId="0" borderId="11">
      <alignment horizontal="right"/>
      <protection hidden="1"/>
    </xf>
    <xf numFmtId="177" fontId="84" fillId="0" borderId="11">
      <alignment horizontal="right"/>
      <protection hidden="1"/>
    </xf>
    <xf numFmtId="177" fontId="84" fillId="0" borderId="11">
      <alignment horizontal="right"/>
      <protection hidden="1"/>
    </xf>
    <xf numFmtId="177" fontId="84" fillId="0" borderId="11">
      <alignment horizontal="right"/>
      <protection hidden="1"/>
    </xf>
    <xf numFmtId="177" fontId="84" fillId="0" borderId="11">
      <alignment horizontal="right"/>
      <protection hidden="1"/>
    </xf>
    <xf numFmtId="177" fontId="84" fillId="0" borderId="11">
      <alignment horizontal="right"/>
      <protection hidden="1"/>
    </xf>
    <xf numFmtId="177" fontId="84" fillId="0" borderId="11">
      <alignment horizontal="right"/>
      <protection hidden="1"/>
    </xf>
    <xf numFmtId="177" fontId="84" fillId="0" borderId="11">
      <alignment horizontal="right"/>
      <protection hidden="1"/>
    </xf>
    <xf numFmtId="177" fontId="84" fillId="0" borderId="11">
      <alignment horizontal="right"/>
      <protection hidden="1"/>
    </xf>
    <xf numFmtId="177" fontId="84" fillId="0" borderId="11">
      <alignment horizontal="right"/>
      <protection hidden="1"/>
    </xf>
    <xf numFmtId="177" fontId="84" fillId="0" borderId="11">
      <alignment horizontal="right"/>
      <protection hidden="1"/>
    </xf>
    <xf numFmtId="177" fontId="84" fillId="0" borderId="11">
      <alignment horizontal="right"/>
      <protection hidden="1"/>
    </xf>
    <xf numFmtId="177" fontId="84" fillId="0" borderId="11">
      <alignment horizontal="right"/>
      <protection hidden="1"/>
    </xf>
    <xf numFmtId="177" fontId="84" fillId="0" borderId="11">
      <alignment horizontal="right"/>
      <protection hidden="1"/>
    </xf>
    <xf numFmtId="177" fontId="84" fillId="0" borderId="11">
      <alignment horizontal="right"/>
      <protection hidden="1"/>
    </xf>
    <xf numFmtId="177" fontId="84" fillId="0" borderId="11">
      <alignment horizontal="right"/>
      <protection hidden="1"/>
    </xf>
    <xf numFmtId="177" fontId="84" fillId="0" borderId="11">
      <alignment horizontal="right"/>
      <protection hidden="1"/>
    </xf>
    <xf numFmtId="177" fontId="84" fillId="0" borderId="11">
      <alignment horizontal="right"/>
      <protection hidden="1"/>
    </xf>
    <xf numFmtId="177" fontId="84" fillId="0" borderId="11">
      <alignment horizontal="right"/>
      <protection hidden="1"/>
    </xf>
    <xf numFmtId="177" fontId="84" fillId="0" borderId="11">
      <alignment horizontal="right"/>
      <protection hidden="1"/>
    </xf>
    <xf numFmtId="177" fontId="84" fillId="0" borderId="11">
      <alignment horizontal="right"/>
      <protection hidden="1"/>
    </xf>
    <xf numFmtId="178" fontId="84" fillId="0" borderId="11">
      <alignment horizontal="right"/>
      <protection hidden="1"/>
    </xf>
    <xf numFmtId="178" fontId="84" fillId="0" borderId="11">
      <alignment horizontal="right"/>
      <protection hidden="1"/>
    </xf>
    <xf numFmtId="178" fontId="84" fillId="0" borderId="11">
      <alignment horizontal="right"/>
      <protection hidden="1"/>
    </xf>
    <xf numFmtId="178" fontId="84" fillId="0" borderId="11">
      <alignment horizontal="right"/>
      <protection hidden="1"/>
    </xf>
    <xf numFmtId="178" fontId="84" fillId="0" borderId="11">
      <alignment horizontal="right"/>
      <protection hidden="1"/>
    </xf>
    <xf numFmtId="178" fontId="84" fillId="0" borderId="11">
      <alignment horizontal="right"/>
      <protection hidden="1"/>
    </xf>
    <xf numFmtId="178" fontId="84" fillId="0" borderId="11">
      <alignment horizontal="right"/>
      <protection hidden="1"/>
    </xf>
    <xf numFmtId="178" fontId="84" fillId="0" borderId="11">
      <alignment horizontal="right"/>
      <protection hidden="1"/>
    </xf>
    <xf numFmtId="178" fontId="84" fillId="0" borderId="11">
      <alignment horizontal="right"/>
      <protection hidden="1"/>
    </xf>
    <xf numFmtId="178" fontId="84" fillId="0" borderId="11">
      <alignment horizontal="right"/>
      <protection hidden="1"/>
    </xf>
    <xf numFmtId="178" fontId="84" fillId="0" borderId="11">
      <alignment horizontal="right"/>
      <protection hidden="1"/>
    </xf>
    <xf numFmtId="178" fontId="84" fillId="0" borderId="11">
      <alignment horizontal="right"/>
      <protection hidden="1"/>
    </xf>
    <xf numFmtId="178" fontId="84" fillId="0" borderId="11">
      <alignment horizontal="right"/>
      <protection hidden="1"/>
    </xf>
    <xf numFmtId="178" fontId="84" fillId="0" borderId="11">
      <alignment horizontal="right"/>
      <protection hidden="1"/>
    </xf>
    <xf numFmtId="178" fontId="84" fillId="0" borderId="11">
      <alignment horizontal="right"/>
      <protection hidden="1"/>
    </xf>
    <xf numFmtId="178" fontId="84" fillId="0" borderId="11">
      <alignment horizontal="right"/>
      <protection hidden="1"/>
    </xf>
    <xf numFmtId="178" fontId="84" fillId="0" borderId="11">
      <alignment horizontal="right"/>
      <protection hidden="1"/>
    </xf>
    <xf numFmtId="178" fontId="84" fillId="0" borderId="11">
      <alignment horizontal="right"/>
      <protection hidden="1"/>
    </xf>
    <xf numFmtId="178" fontId="84" fillId="0" borderId="11">
      <alignment horizontal="right"/>
      <protection hidden="1"/>
    </xf>
    <xf numFmtId="178" fontId="84" fillId="0" borderId="11">
      <alignment horizontal="right"/>
      <protection hidden="1"/>
    </xf>
    <xf numFmtId="178" fontId="84" fillId="0" borderId="11">
      <alignment horizontal="right"/>
      <protection hidden="1"/>
    </xf>
    <xf numFmtId="1" fontId="84" fillId="0" borderId="0">
      <alignment horizontal="left"/>
      <protection hidden="1"/>
    </xf>
    <xf numFmtId="176" fontId="85" fillId="0" borderId="11">
      <alignment horizontal="right"/>
      <protection hidden="1"/>
    </xf>
    <xf numFmtId="176" fontId="85" fillId="0" borderId="11">
      <alignment horizontal="right"/>
      <protection hidden="1"/>
    </xf>
    <xf numFmtId="176" fontId="85" fillId="0" borderId="11">
      <alignment horizontal="right"/>
      <protection hidden="1"/>
    </xf>
    <xf numFmtId="176" fontId="85" fillId="0" borderId="11">
      <alignment horizontal="right"/>
      <protection hidden="1"/>
    </xf>
    <xf numFmtId="176" fontId="85" fillId="0" borderId="11">
      <alignment horizontal="right"/>
      <protection hidden="1"/>
    </xf>
    <xf numFmtId="176" fontId="85" fillId="0" borderId="11">
      <alignment horizontal="right"/>
      <protection hidden="1"/>
    </xf>
    <xf numFmtId="176" fontId="85" fillId="0" borderId="11">
      <alignment horizontal="right"/>
      <protection hidden="1"/>
    </xf>
    <xf numFmtId="176" fontId="85" fillId="0" borderId="11">
      <alignment horizontal="right"/>
      <protection hidden="1"/>
    </xf>
    <xf numFmtId="176" fontId="85" fillId="0" borderId="11">
      <alignment horizontal="right"/>
      <protection hidden="1"/>
    </xf>
    <xf numFmtId="176" fontId="85" fillId="0" borderId="11">
      <alignment horizontal="right"/>
      <protection hidden="1"/>
    </xf>
    <xf numFmtId="176" fontId="85" fillId="0" borderId="11">
      <alignment horizontal="right"/>
      <protection hidden="1"/>
    </xf>
    <xf numFmtId="176" fontId="85" fillId="0" borderId="11">
      <alignment horizontal="right"/>
      <protection hidden="1"/>
    </xf>
    <xf numFmtId="176" fontId="85" fillId="0" borderId="11">
      <alignment horizontal="right"/>
      <protection hidden="1"/>
    </xf>
    <xf numFmtId="176" fontId="85" fillId="0" borderId="11">
      <alignment horizontal="right"/>
      <protection hidden="1"/>
    </xf>
    <xf numFmtId="176" fontId="85" fillId="0" borderId="11">
      <alignment horizontal="right"/>
      <protection hidden="1"/>
    </xf>
    <xf numFmtId="176" fontId="85" fillId="0" borderId="11">
      <alignment horizontal="right"/>
      <protection hidden="1"/>
    </xf>
    <xf numFmtId="176" fontId="85" fillId="0" borderId="11">
      <alignment horizontal="right"/>
      <protection hidden="1"/>
    </xf>
    <xf numFmtId="176" fontId="85" fillId="0" borderId="11">
      <alignment horizontal="right"/>
      <protection hidden="1"/>
    </xf>
    <xf numFmtId="176" fontId="85" fillId="0" borderId="11">
      <alignment horizontal="right"/>
      <protection hidden="1"/>
    </xf>
    <xf numFmtId="176" fontId="85" fillId="0" borderId="11">
      <alignment horizontal="right"/>
      <protection hidden="1"/>
    </xf>
    <xf numFmtId="176" fontId="85" fillId="0" borderId="11">
      <alignment horizontal="right"/>
      <protection hidden="1"/>
    </xf>
    <xf numFmtId="178" fontId="85" fillId="0" borderId="11">
      <alignment horizontal="right"/>
      <protection hidden="1"/>
    </xf>
    <xf numFmtId="178" fontId="85" fillId="0" borderId="11">
      <alignment horizontal="right"/>
      <protection hidden="1"/>
    </xf>
    <xf numFmtId="178" fontId="85" fillId="0" borderId="11">
      <alignment horizontal="right"/>
      <protection hidden="1"/>
    </xf>
    <xf numFmtId="178" fontId="85" fillId="0" borderId="11">
      <alignment horizontal="right"/>
      <protection hidden="1"/>
    </xf>
    <xf numFmtId="178" fontId="85" fillId="0" borderId="11">
      <alignment horizontal="right"/>
      <protection hidden="1"/>
    </xf>
    <xf numFmtId="178" fontId="85" fillId="0" borderId="11">
      <alignment horizontal="right"/>
      <protection hidden="1"/>
    </xf>
    <xf numFmtId="178" fontId="85" fillId="0" borderId="11">
      <alignment horizontal="right"/>
      <protection hidden="1"/>
    </xf>
    <xf numFmtId="178" fontId="85" fillId="0" borderId="11">
      <alignment horizontal="right"/>
      <protection hidden="1"/>
    </xf>
    <xf numFmtId="178" fontId="85" fillId="0" borderId="11">
      <alignment horizontal="right"/>
      <protection hidden="1"/>
    </xf>
    <xf numFmtId="178" fontId="85" fillId="0" borderId="11">
      <alignment horizontal="right"/>
      <protection hidden="1"/>
    </xf>
    <xf numFmtId="178" fontId="85" fillId="0" borderId="11">
      <alignment horizontal="right"/>
      <protection hidden="1"/>
    </xf>
    <xf numFmtId="178" fontId="85" fillId="0" borderId="11">
      <alignment horizontal="right"/>
      <protection hidden="1"/>
    </xf>
    <xf numFmtId="178" fontId="85" fillId="0" borderId="11">
      <alignment horizontal="right"/>
      <protection hidden="1"/>
    </xf>
    <xf numFmtId="178" fontId="85" fillId="0" borderId="11">
      <alignment horizontal="right"/>
      <protection hidden="1"/>
    </xf>
    <xf numFmtId="178" fontId="85" fillId="0" borderId="11">
      <alignment horizontal="right"/>
      <protection hidden="1"/>
    </xf>
    <xf numFmtId="178" fontId="85" fillId="0" borderId="11">
      <alignment horizontal="right"/>
      <protection hidden="1"/>
    </xf>
    <xf numFmtId="178" fontId="85" fillId="0" borderId="11">
      <alignment horizontal="right"/>
      <protection hidden="1"/>
    </xf>
    <xf numFmtId="178" fontId="85" fillId="0" borderId="11">
      <alignment horizontal="right"/>
      <protection hidden="1"/>
    </xf>
    <xf numFmtId="178" fontId="85" fillId="0" borderId="11">
      <alignment horizontal="right"/>
      <protection hidden="1"/>
    </xf>
    <xf numFmtId="178" fontId="85" fillId="0" borderId="11">
      <alignment horizontal="right"/>
      <protection hidden="1"/>
    </xf>
    <xf numFmtId="178" fontId="85" fillId="0" borderId="11">
      <alignment horizontal="right"/>
      <protection hidden="1"/>
    </xf>
    <xf numFmtId="1" fontId="85" fillId="0" borderId="0">
      <protection hidden="1"/>
    </xf>
    <xf numFmtId="176" fontId="85" fillId="0" borderId="11">
      <alignment horizontal="right"/>
      <protection hidden="1"/>
    </xf>
    <xf numFmtId="176" fontId="85" fillId="0" borderId="11">
      <alignment horizontal="right"/>
      <protection hidden="1"/>
    </xf>
    <xf numFmtId="176" fontId="85" fillId="0" borderId="11">
      <alignment horizontal="right"/>
      <protection hidden="1"/>
    </xf>
    <xf numFmtId="176" fontId="85" fillId="0" borderId="11">
      <alignment horizontal="right"/>
      <protection hidden="1"/>
    </xf>
    <xf numFmtId="176" fontId="85" fillId="0" borderId="11">
      <alignment horizontal="right"/>
      <protection hidden="1"/>
    </xf>
    <xf numFmtId="176" fontId="85" fillId="0" borderId="11">
      <alignment horizontal="right"/>
      <protection hidden="1"/>
    </xf>
    <xf numFmtId="176" fontId="85" fillId="0" borderId="11">
      <alignment horizontal="right"/>
      <protection hidden="1"/>
    </xf>
    <xf numFmtId="176" fontId="85" fillId="0" borderId="11">
      <alignment horizontal="right"/>
      <protection hidden="1"/>
    </xf>
    <xf numFmtId="176" fontId="85" fillId="0" borderId="11">
      <alignment horizontal="right"/>
      <protection hidden="1"/>
    </xf>
    <xf numFmtId="176" fontId="85" fillId="0" borderId="11">
      <alignment horizontal="right"/>
      <protection hidden="1"/>
    </xf>
    <xf numFmtId="176" fontId="85" fillId="0" borderId="11">
      <alignment horizontal="right"/>
      <protection hidden="1"/>
    </xf>
    <xf numFmtId="176" fontId="85" fillId="0" borderId="11">
      <alignment horizontal="right"/>
      <protection hidden="1"/>
    </xf>
    <xf numFmtId="176" fontId="85" fillId="0" borderId="11">
      <alignment horizontal="right"/>
      <protection hidden="1"/>
    </xf>
    <xf numFmtId="176" fontId="85" fillId="0" borderId="11">
      <alignment horizontal="right"/>
      <protection hidden="1"/>
    </xf>
    <xf numFmtId="176" fontId="85" fillId="0" borderId="11">
      <alignment horizontal="right"/>
      <protection hidden="1"/>
    </xf>
    <xf numFmtId="176" fontId="85" fillId="0" borderId="11">
      <alignment horizontal="right"/>
      <protection hidden="1"/>
    </xf>
    <xf numFmtId="176" fontId="85" fillId="0" borderId="11">
      <alignment horizontal="right"/>
      <protection hidden="1"/>
    </xf>
    <xf numFmtId="176" fontId="85" fillId="0" borderId="11">
      <alignment horizontal="right"/>
      <protection hidden="1"/>
    </xf>
    <xf numFmtId="176" fontId="85" fillId="0" borderId="11">
      <alignment horizontal="right"/>
      <protection hidden="1"/>
    </xf>
    <xf numFmtId="176" fontId="85" fillId="0" borderId="11">
      <alignment horizontal="right"/>
      <protection hidden="1"/>
    </xf>
    <xf numFmtId="176" fontId="85" fillId="0" borderId="11">
      <alignment horizontal="right"/>
      <protection hidden="1"/>
    </xf>
    <xf numFmtId="178" fontId="85" fillId="0" borderId="11">
      <alignment horizontal="right"/>
      <protection hidden="1"/>
    </xf>
    <xf numFmtId="178" fontId="85" fillId="0" borderId="11">
      <alignment horizontal="right"/>
      <protection hidden="1"/>
    </xf>
    <xf numFmtId="178" fontId="85" fillId="0" borderId="11">
      <alignment horizontal="right"/>
      <protection hidden="1"/>
    </xf>
    <xf numFmtId="178" fontId="85" fillId="0" borderId="11">
      <alignment horizontal="right"/>
      <protection hidden="1"/>
    </xf>
    <xf numFmtId="178" fontId="85" fillId="0" borderId="11">
      <alignment horizontal="right"/>
      <protection hidden="1"/>
    </xf>
    <xf numFmtId="178" fontId="85" fillId="0" borderId="11">
      <alignment horizontal="right"/>
      <protection hidden="1"/>
    </xf>
    <xf numFmtId="178" fontId="85" fillId="0" borderId="11">
      <alignment horizontal="right"/>
      <protection hidden="1"/>
    </xf>
    <xf numFmtId="178" fontId="85" fillId="0" borderId="11">
      <alignment horizontal="right"/>
      <protection hidden="1"/>
    </xf>
    <xf numFmtId="178" fontId="85" fillId="0" borderId="11">
      <alignment horizontal="right"/>
      <protection hidden="1"/>
    </xf>
    <xf numFmtId="178" fontId="85" fillId="0" borderId="11">
      <alignment horizontal="right"/>
      <protection hidden="1"/>
    </xf>
    <xf numFmtId="178" fontId="85" fillId="0" borderId="11">
      <alignment horizontal="right"/>
      <protection hidden="1"/>
    </xf>
    <xf numFmtId="178" fontId="85" fillId="0" borderId="11">
      <alignment horizontal="right"/>
      <protection hidden="1"/>
    </xf>
    <xf numFmtId="178" fontId="85" fillId="0" borderId="11">
      <alignment horizontal="right"/>
      <protection hidden="1"/>
    </xf>
    <xf numFmtId="178" fontId="85" fillId="0" borderId="11">
      <alignment horizontal="right"/>
      <protection hidden="1"/>
    </xf>
    <xf numFmtId="178" fontId="85" fillId="0" borderId="11">
      <alignment horizontal="right"/>
      <protection hidden="1"/>
    </xf>
    <xf numFmtId="178" fontId="85" fillId="0" borderId="11">
      <alignment horizontal="right"/>
      <protection hidden="1"/>
    </xf>
    <xf numFmtId="178" fontId="85" fillId="0" borderId="11">
      <alignment horizontal="right"/>
      <protection hidden="1"/>
    </xf>
    <xf numFmtId="178" fontId="85" fillId="0" borderId="11">
      <alignment horizontal="right"/>
      <protection hidden="1"/>
    </xf>
    <xf numFmtId="178" fontId="85" fillId="0" borderId="11">
      <alignment horizontal="right"/>
      <protection hidden="1"/>
    </xf>
    <xf numFmtId="178" fontId="85" fillId="0" borderId="11">
      <alignment horizontal="right"/>
      <protection hidden="1"/>
    </xf>
    <xf numFmtId="178" fontId="85" fillId="0" borderId="11">
      <alignment horizontal="right"/>
      <protection hidden="1"/>
    </xf>
    <xf numFmtId="1" fontId="85" fillId="0" borderId="12">
      <alignment horizontal="left"/>
      <protection hidden="1"/>
    </xf>
    <xf numFmtId="1" fontId="85" fillId="0" borderId="12">
      <alignment horizontal="left"/>
      <protection hidden="1"/>
    </xf>
    <xf numFmtId="1" fontId="85" fillId="0" borderId="12">
      <alignment horizontal="left"/>
      <protection hidden="1"/>
    </xf>
    <xf numFmtId="1" fontId="85" fillId="0" borderId="12">
      <alignment horizontal="left"/>
      <protection hidden="1"/>
    </xf>
    <xf numFmtId="1" fontId="85" fillId="0" borderId="12">
      <alignment horizontal="left"/>
      <protection hidden="1"/>
    </xf>
    <xf numFmtId="1" fontId="85" fillId="0" borderId="12">
      <alignment horizontal="left"/>
      <protection hidden="1"/>
    </xf>
    <xf numFmtId="1" fontId="85" fillId="0" borderId="12">
      <alignment horizontal="left"/>
      <protection hidden="1"/>
    </xf>
    <xf numFmtId="1" fontId="85" fillId="0" borderId="12">
      <alignment horizontal="left"/>
      <protection hidden="1"/>
    </xf>
    <xf numFmtId="1" fontId="85" fillId="0" borderId="12">
      <alignment horizontal="left"/>
      <protection hidden="1"/>
    </xf>
    <xf numFmtId="1" fontId="85" fillId="0" borderId="12">
      <alignment horizontal="left"/>
      <protection hidden="1"/>
    </xf>
    <xf numFmtId="1" fontId="85" fillId="0" borderId="12">
      <alignment horizontal="left"/>
      <protection hidden="1"/>
    </xf>
    <xf numFmtId="1" fontId="85" fillId="0" borderId="12">
      <alignment horizontal="left"/>
      <protection hidden="1"/>
    </xf>
    <xf numFmtId="1" fontId="85" fillId="0" borderId="12">
      <alignment horizontal="left"/>
      <protection hidden="1"/>
    </xf>
    <xf numFmtId="1" fontId="85" fillId="0" borderId="12">
      <alignment horizontal="left"/>
      <protection hidden="1"/>
    </xf>
    <xf numFmtId="1" fontId="85" fillId="0" borderId="12">
      <alignment horizontal="left"/>
      <protection hidden="1"/>
    </xf>
    <xf numFmtId="1" fontId="85" fillId="0" borderId="12">
      <alignment horizontal="left"/>
      <protection hidden="1"/>
    </xf>
    <xf numFmtId="1" fontId="85" fillId="0" borderId="12">
      <alignment horizontal="left"/>
      <protection hidden="1"/>
    </xf>
    <xf numFmtId="1" fontId="85" fillId="0" borderId="12">
      <alignment horizontal="left"/>
      <protection hidden="1"/>
    </xf>
    <xf numFmtId="1" fontId="85" fillId="0" borderId="12">
      <alignment horizontal="left"/>
      <protection hidden="1"/>
    </xf>
    <xf numFmtId="1" fontId="85" fillId="0" borderId="12">
      <alignment horizontal="left"/>
      <protection hidden="1"/>
    </xf>
    <xf numFmtId="1" fontId="85" fillId="0" borderId="12">
      <alignment horizontal="left"/>
      <protection hidden="1"/>
    </xf>
    <xf numFmtId="1" fontId="85" fillId="0" borderId="12">
      <alignment horizontal="left"/>
      <protection hidden="1"/>
    </xf>
    <xf numFmtId="1" fontId="85" fillId="0" borderId="12">
      <alignment horizontal="left"/>
      <protection hidden="1"/>
    </xf>
    <xf numFmtId="1" fontId="85" fillId="0" borderId="12">
      <alignment horizontal="left"/>
      <protection hidden="1"/>
    </xf>
    <xf numFmtId="1" fontId="85" fillId="0" borderId="12">
      <alignment horizontal="left"/>
      <protection hidden="1"/>
    </xf>
    <xf numFmtId="176" fontId="84" fillId="20" borderId="11">
      <alignment horizontal="right"/>
      <protection locked="0"/>
    </xf>
    <xf numFmtId="176" fontId="84" fillId="20" borderId="11">
      <alignment horizontal="right"/>
      <protection locked="0"/>
    </xf>
    <xf numFmtId="176" fontId="84" fillId="20" borderId="11">
      <alignment horizontal="right"/>
      <protection locked="0"/>
    </xf>
    <xf numFmtId="176" fontId="84" fillId="20" borderId="11">
      <alignment horizontal="right"/>
      <protection locked="0"/>
    </xf>
    <xf numFmtId="176" fontId="84" fillId="20" borderId="11">
      <alignment horizontal="right"/>
      <protection locked="0"/>
    </xf>
    <xf numFmtId="176" fontId="84" fillId="20" borderId="11">
      <alignment horizontal="right"/>
      <protection locked="0"/>
    </xf>
    <xf numFmtId="176" fontId="84" fillId="20" borderId="11">
      <alignment horizontal="right"/>
      <protection locked="0"/>
    </xf>
    <xf numFmtId="176" fontId="84" fillId="20" borderId="11">
      <alignment horizontal="right"/>
      <protection locked="0"/>
    </xf>
    <xf numFmtId="176" fontId="84" fillId="20" borderId="11">
      <alignment horizontal="right"/>
      <protection locked="0"/>
    </xf>
    <xf numFmtId="176" fontId="84" fillId="20" borderId="11">
      <alignment horizontal="right"/>
      <protection locked="0"/>
    </xf>
    <xf numFmtId="176" fontId="84" fillId="20" borderId="11">
      <alignment horizontal="right"/>
      <protection locked="0"/>
    </xf>
    <xf numFmtId="176" fontId="84" fillId="20" borderId="11">
      <alignment horizontal="right"/>
      <protection locked="0"/>
    </xf>
    <xf numFmtId="176" fontId="84" fillId="20" borderId="11">
      <alignment horizontal="right"/>
      <protection locked="0"/>
    </xf>
    <xf numFmtId="176" fontId="84" fillId="20" borderId="11">
      <alignment horizontal="right"/>
      <protection locked="0"/>
    </xf>
    <xf numFmtId="176" fontId="84" fillId="20" borderId="11">
      <alignment horizontal="right"/>
      <protection locked="0"/>
    </xf>
    <xf numFmtId="176" fontId="84" fillId="20" borderId="11">
      <alignment horizontal="right"/>
      <protection locked="0"/>
    </xf>
    <xf numFmtId="176" fontId="84" fillId="20" borderId="11">
      <alignment horizontal="right"/>
      <protection locked="0"/>
    </xf>
    <xf numFmtId="176" fontId="84" fillId="20" borderId="11">
      <alignment horizontal="right"/>
      <protection locked="0"/>
    </xf>
    <xf numFmtId="176" fontId="84" fillId="20" borderId="11">
      <alignment horizontal="right"/>
      <protection locked="0"/>
    </xf>
    <xf numFmtId="176" fontId="84" fillId="20" borderId="11">
      <alignment horizontal="right"/>
      <protection locked="0"/>
    </xf>
    <xf numFmtId="176" fontId="84" fillId="20" borderId="11">
      <alignment horizontal="right"/>
      <protection locked="0"/>
    </xf>
    <xf numFmtId="178" fontId="84" fillId="21" borderId="11" applyBorder="0">
      <alignment horizontal="right"/>
      <protection locked="0"/>
    </xf>
    <xf numFmtId="178" fontId="84" fillId="21" borderId="11" applyBorder="0">
      <alignment horizontal="right"/>
      <protection locked="0"/>
    </xf>
    <xf numFmtId="178" fontId="84" fillId="21" borderId="11" applyBorder="0">
      <alignment horizontal="right"/>
      <protection locked="0"/>
    </xf>
    <xf numFmtId="178" fontId="84" fillId="21" borderId="11" applyBorder="0">
      <alignment horizontal="right"/>
      <protection locked="0"/>
    </xf>
    <xf numFmtId="178" fontId="84" fillId="21" borderId="11" applyBorder="0">
      <alignment horizontal="right"/>
      <protection locked="0"/>
    </xf>
    <xf numFmtId="178" fontId="84" fillId="21" borderId="11" applyBorder="0">
      <alignment horizontal="right"/>
      <protection locked="0"/>
    </xf>
    <xf numFmtId="178" fontId="84" fillId="21" borderId="11" applyBorder="0">
      <alignment horizontal="right"/>
      <protection locked="0"/>
    </xf>
    <xf numFmtId="178" fontId="84" fillId="21" borderId="11" applyBorder="0">
      <alignment horizontal="right"/>
      <protection locked="0"/>
    </xf>
    <xf numFmtId="178" fontId="84" fillId="21" borderId="11" applyBorder="0">
      <alignment horizontal="right"/>
      <protection locked="0"/>
    </xf>
    <xf numFmtId="178" fontId="84" fillId="21" borderId="11" applyBorder="0">
      <alignment horizontal="right"/>
      <protection locked="0"/>
    </xf>
    <xf numFmtId="178" fontId="84" fillId="21" borderId="11" applyBorder="0">
      <alignment horizontal="right"/>
      <protection locked="0"/>
    </xf>
    <xf numFmtId="178" fontId="84" fillId="21" borderId="11" applyBorder="0">
      <alignment horizontal="right"/>
      <protection locked="0"/>
    </xf>
    <xf numFmtId="178" fontId="84" fillId="21" borderId="11" applyBorder="0">
      <alignment horizontal="right"/>
      <protection locked="0"/>
    </xf>
    <xf numFmtId="178" fontId="84" fillId="21" borderId="11" applyBorder="0">
      <alignment horizontal="right"/>
      <protection locked="0"/>
    </xf>
    <xf numFmtId="178" fontId="84" fillId="21" borderId="11" applyBorder="0">
      <alignment horizontal="right"/>
      <protection locked="0"/>
    </xf>
    <xf numFmtId="178" fontId="84" fillId="21" borderId="11" applyBorder="0">
      <alignment horizontal="right"/>
      <protection locked="0"/>
    </xf>
    <xf numFmtId="178" fontId="84" fillId="21" borderId="11" applyBorder="0">
      <alignment horizontal="right"/>
      <protection locked="0"/>
    </xf>
    <xf numFmtId="178" fontId="84" fillId="21" borderId="11" applyBorder="0">
      <alignment horizontal="right"/>
      <protection locked="0"/>
    </xf>
    <xf numFmtId="178" fontId="84" fillId="21" borderId="11" applyBorder="0">
      <alignment horizontal="right"/>
      <protection locked="0"/>
    </xf>
    <xf numFmtId="178" fontId="84" fillId="21" borderId="11" applyBorder="0">
      <alignment horizontal="right"/>
      <protection locked="0"/>
    </xf>
    <xf numFmtId="178" fontId="84" fillId="21" borderId="11" applyBorder="0">
      <alignment horizontal="right"/>
      <protection locked="0"/>
    </xf>
    <xf numFmtId="0" fontId="86" fillId="0" borderId="0"/>
    <xf numFmtId="0" fontId="87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88" fillId="0" borderId="0"/>
    <xf numFmtId="0" fontId="88" fillId="0" borderId="0"/>
    <xf numFmtId="0" fontId="89" fillId="22" borderId="0" applyNumberFormat="0" applyBorder="0" applyAlignment="0" applyProtection="0"/>
    <xf numFmtId="0" fontId="89" fillId="23" borderId="0" applyNumberFormat="0" applyBorder="0" applyAlignment="0" applyProtection="0"/>
    <xf numFmtId="0" fontId="90" fillId="24" borderId="0" applyNumberFormat="0" applyBorder="0" applyAlignment="0" applyProtection="0"/>
    <xf numFmtId="0" fontId="89" fillId="25" borderId="0" applyNumberFormat="0" applyBorder="0" applyAlignment="0" applyProtection="0"/>
    <xf numFmtId="0" fontId="89" fillId="26" borderId="0" applyNumberFormat="0" applyBorder="0" applyAlignment="0" applyProtection="0"/>
    <xf numFmtId="0" fontId="90" fillId="27" borderId="0" applyNumberFormat="0" applyBorder="0" applyAlignment="0" applyProtection="0"/>
    <xf numFmtId="0" fontId="89" fillId="28" borderId="0" applyNumberFormat="0" applyBorder="0" applyAlignment="0" applyProtection="0"/>
    <xf numFmtId="0" fontId="89" fillId="29" borderId="0" applyNumberFormat="0" applyBorder="0" applyAlignment="0" applyProtection="0"/>
    <xf numFmtId="0" fontId="90" fillId="30" borderId="0" applyNumberFormat="0" applyBorder="0" applyAlignment="0" applyProtection="0"/>
    <xf numFmtId="0" fontId="89" fillId="25" borderId="0" applyNumberFormat="0" applyBorder="0" applyAlignment="0" applyProtection="0"/>
    <xf numFmtId="0" fontId="89" fillId="31" borderId="0" applyNumberFormat="0" applyBorder="0" applyAlignment="0" applyProtection="0"/>
    <xf numFmtId="0" fontId="90" fillId="26" borderId="0" applyNumberFormat="0" applyBorder="0" applyAlignment="0" applyProtection="0"/>
    <xf numFmtId="0" fontId="89" fillId="32" borderId="0" applyNumberFormat="0" applyBorder="0" applyAlignment="0" applyProtection="0"/>
    <xf numFmtId="0" fontId="89" fillId="33" borderId="0" applyNumberFormat="0" applyBorder="0" applyAlignment="0" applyProtection="0"/>
    <xf numFmtId="0" fontId="90" fillId="24" borderId="0" applyNumberFormat="0" applyBorder="0" applyAlignment="0" applyProtection="0"/>
    <xf numFmtId="0" fontId="89" fillId="21" borderId="0" applyNumberFormat="0" applyBorder="0" applyAlignment="0" applyProtection="0"/>
    <xf numFmtId="0" fontId="89" fillId="34" borderId="0" applyNumberFormat="0" applyBorder="0" applyAlignment="0" applyProtection="0"/>
    <xf numFmtId="0" fontId="90" fillId="35" borderId="0" applyNumberFormat="0" applyBorder="0" applyAlignment="0" applyProtection="0"/>
    <xf numFmtId="0" fontId="91" fillId="36" borderId="13" applyNumberFormat="0" applyFont="0" applyFill="0" applyBorder="0" applyAlignment="0">
      <alignment vertical="center"/>
    </xf>
    <xf numFmtId="0" fontId="91" fillId="36" borderId="13" applyNumberFormat="0" applyFont="0" applyFill="0" applyBorder="0" applyAlignment="0">
      <alignment vertical="center"/>
    </xf>
    <xf numFmtId="0" fontId="91" fillId="36" borderId="13" applyNumberFormat="0" applyFont="0" applyFill="0" applyBorder="0" applyAlignment="0">
      <alignment vertical="center"/>
    </xf>
    <xf numFmtId="0" fontId="91" fillId="36" borderId="13" applyNumberFormat="0" applyFont="0" applyFill="0" applyBorder="0" applyAlignment="0">
      <alignment vertical="center"/>
    </xf>
    <xf numFmtId="0" fontId="91" fillId="36" borderId="13" applyNumberFormat="0" applyFont="0" applyFill="0" applyBorder="0" applyAlignment="0">
      <alignment vertical="center"/>
    </xf>
    <xf numFmtId="0" fontId="91" fillId="36" borderId="13" applyNumberFormat="0" applyFont="0" applyFill="0" applyBorder="0" applyAlignment="0">
      <alignment vertical="center"/>
    </xf>
    <xf numFmtId="0" fontId="91" fillId="36" borderId="13" applyNumberFormat="0" applyFont="0" applyFill="0" applyBorder="0" applyAlignment="0">
      <alignment vertical="center"/>
    </xf>
    <xf numFmtId="0" fontId="91" fillId="36" borderId="13" applyNumberFormat="0" applyFont="0" applyFill="0" applyBorder="0" applyAlignment="0">
      <alignment vertical="center"/>
    </xf>
    <xf numFmtId="0" fontId="91" fillId="36" borderId="13" applyNumberFormat="0" applyFont="0" applyFill="0" applyBorder="0" applyAlignment="0">
      <alignment vertical="center"/>
    </xf>
    <xf numFmtId="0" fontId="91" fillId="36" borderId="13" applyNumberFormat="0" applyFont="0" applyFill="0" applyBorder="0" applyAlignment="0">
      <alignment vertical="center"/>
    </xf>
    <xf numFmtId="0" fontId="91" fillId="36" borderId="13" applyNumberFormat="0" applyFont="0" applyFill="0" applyBorder="0" applyAlignment="0">
      <alignment vertical="center"/>
    </xf>
    <xf numFmtId="0" fontId="91" fillId="36" borderId="13" applyNumberFormat="0" applyFont="0" applyFill="0" applyBorder="0" applyAlignment="0">
      <alignment vertical="center"/>
    </xf>
    <xf numFmtId="0" fontId="91" fillId="36" borderId="13" applyNumberFormat="0" applyFont="0" applyFill="0" applyBorder="0" applyAlignment="0">
      <alignment vertical="center"/>
    </xf>
    <xf numFmtId="0" fontId="91" fillId="36" borderId="13" applyNumberFormat="0" applyFont="0" applyFill="0" applyBorder="0" applyAlignment="0">
      <alignment vertical="center"/>
    </xf>
    <xf numFmtId="0" fontId="91" fillId="36" borderId="13" applyNumberFormat="0" applyFont="0" applyFill="0" applyBorder="0" applyAlignment="0">
      <alignment vertical="center"/>
    </xf>
    <xf numFmtId="0" fontId="91" fillId="36" borderId="13" applyNumberFormat="0" applyFont="0" applyFill="0" applyBorder="0" applyAlignment="0">
      <alignment vertical="center"/>
    </xf>
    <xf numFmtId="0" fontId="91" fillId="36" borderId="13" applyNumberFormat="0" applyFont="0" applyFill="0" applyBorder="0" applyAlignment="0">
      <alignment vertical="center"/>
    </xf>
    <xf numFmtId="0" fontId="91" fillId="36" borderId="13" applyNumberFormat="0" applyFont="0" applyFill="0" applyBorder="0" applyAlignment="0">
      <alignment vertical="center"/>
    </xf>
    <xf numFmtId="0" fontId="91" fillId="36" borderId="13" applyNumberFormat="0" applyFont="0" applyFill="0" applyBorder="0" applyAlignment="0">
      <alignment vertical="center"/>
    </xf>
    <xf numFmtId="0" fontId="91" fillId="36" borderId="13" applyNumberFormat="0" applyFont="0" applyFill="0" applyBorder="0" applyAlignment="0">
      <alignment vertical="center"/>
    </xf>
    <xf numFmtId="0" fontId="91" fillId="36" borderId="13" applyNumberFormat="0" applyFont="0" applyFill="0" applyBorder="0" applyAlignment="0">
      <alignment vertical="center"/>
    </xf>
    <xf numFmtId="0" fontId="92" fillId="0" borderId="0">
      <alignment horizontal="center" wrapText="1"/>
      <protection locked="0"/>
    </xf>
    <xf numFmtId="0" fontId="92" fillId="0" borderId="0">
      <alignment horizontal="center" wrapText="1"/>
      <protection locked="0"/>
    </xf>
    <xf numFmtId="0" fontId="92" fillId="0" borderId="0">
      <alignment horizontal="center" wrapText="1"/>
      <protection locked="0"/>
    </xf>
    <xf numFmtId="0" fontId="92" fillId="0" borderId="0">
      <alignment horizontal="center" wrapText="1"/>
      <protection locked="0"/>
    </xf>
    <xf numFmtId="179" fontId="9" fillId="0" borderId="0" applyFill="0" applyBorder="0" applyAlignment="0"/>
    <xf numFmtId="179" fontId="9" fillId="0" borderId="0" applyFill="0" applyBorder="0" applyAlignment="0"/>
    <xf numFmtId="179" fontId="9" fillId="0" borderId="0" applyFill="0" applyBorder="0" applyAlignment="0"/>
    <xf numFmtId="179" fontId="9" fillId="0" borderId="0" applyFill="0" applyBorder="0" applyAlignment="0"/>
    <xf numFmtId="1" fontId="33" fillId="0" borderId="14" applyAlignment="0">
      <alignment horizontal="left" vertical="center"/>
    </xf>
    <xf numFmtId="180" fontId="93" fillId="37" borderId="15" applyNumberFormat="0" applyFont="0" applyFill="0" applyBorder="0" applyAlignment="0">
      <alignment horizontal="center"/>
    </xf>
    <xf numFmtId="180" fontId="93" fillId="37" borderId="15" applyNumberFormat="0" applyFont="0" applyFill="0" applyBorder="0" applyAlignment="0">
      <alignment horizontal="center"/>
    </xf>
    <xf numFmtId="0" fontId="94" fillId="0" borderId="16" applyNumberFormat="0" applyFill="0" applyAlignment="0" applyProtection="0"/>
    <xf numFmtId="0" fontId="94" fillId="0" borderId="16" applyNumberFormat="0" applyFill="0" applyAlignment="0" applyProtection="0"/>
    <xf numFmtId="0" fontId="94" fillId="0" borderId="16" applyNumberFormat="0" applyFill="0" applyAlignment="0" applyProtection="0"/>
    <xf numFmtId="0" fontId="94" fillId="0" borderId="16" applyNumberFormat="0" applyFill="0" applyAlignment="0" applyProtection="0"/>
    <xf numFmtId="0" fontId="94" fillId="0" borderId="16" applyNumberFormat="0" applyFill="0" applyAlignment="0" applyProtection="0"/>
    <xf numFmtId="0" fontId="94" fillId="0" borderId="16" applyNumberFormat="0" applyFill="0" applyAlignment="0" applyProtection="0"/>
    <xf numFmtId="0" fontId="94" fillId="0" borderId="16" applyNumberFormat="0" applyFill="0" applyAlignment="0" applyProtection="0"/>
    <xf numFmtId="0" fontId="94" fillId="0" borderId="16" applyNumberFormat="0" applyFill="0" applyAlignment="0" applyProtection="0"/>
    <xf numFmtId="0" fontId="94" fillId="0" borderId="16" applyNumberFormat="0" applyFill="0" applyAlignment="0" applyProtection="0"/>
    <xf numFmtId="0" fontId="94" fillId="0" borderId="16" applyNumberFormat="0" applyFill="0" applyAlignment="0" applyProtection="0"/>
    <xf numFmtId="0" fontId="94" fillId="0" borderId="16" applyNumberFormat="0" applyFill="0" applyAlignment="0" applyProtection="0"/>
    <xf numFmtId="0" fontId="94" fillId="0" borderId="16" applyNumberFormat="0" applyFill="0" applyAlignment="0" applyProtection="0"/>
    <xf numFmtId="0" fontId="94" fillId="0" borderId="16" applyNumberFormat="0" applyFill="0" applyAlignment="0" applyProtection="0"/>
    <xf numFmtId="0" fontId="94" fillId="0" borderId="16" applyNumberFormat="0" applyFill="0" applyAlignment="0" applyProtection="0"/>
    <xf numFmtId="0" fontId="94" fillId="0" borderId="16" applyNumberFormat="0" applyFill="0" applyAlignment="0" applyProtection="0"/>
    <xf numFmtId="0" fontId="95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6" fillId="0" borderId="0" applyNumberFormat="0" applyAlignment="0">
      <alignment horizontal="left"/>
    </xf>
    <xf numFmtId="0" fontId="97" fillId="0" borderId="0" applyNumberFormat="0" applyAlignment="0">
      <alignment horizontal="left"/>
    </xf>
    <xf numFmtId="0" fontId="96" fillId="0" borderId="0" applyNumberFormat="0" applyAlignment="0">
      <alignment horizontal="left"/>
    </xf>
    <xf numFmtId="0" fontId="96" fillId="0" borderId="0" applyNumberFormat="0" applyAlignment="0">
      <alignment horizontal="left"/>
    </xf>
    <xf numFmtId="0" fontId="98" fillId="0" borderId="0" applyNumberFormat="0" applyAlignment="0"/>
    <xf numFmtId="0" fontId="99" fillId="0" borderId="0" applyNumberFormat="0" applyAlignment="0"/>
    <xf numFmtId="0" fontId="98" fillId="0" borderId="0" applyNumberFormat="0" applyAlignment="0"/>
    <xf numFmtId="0" fontId="99" fillId="0" borderId="0" applyNumberFormat="0" applyAlignment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5" fontId="88" fillId="0" borderId="0"/>
    <xf numFmtId="15" fontId="88" fillId="0" borderId="0"/>
    <xf numFmtId="15" fontId="88" fillId="0" borderId="0"/>
    <xf numFmtId="15" fontId="88" fillId="0" borderId="0"/>
    <xf numFmtId="0" fontId="100" fillId="38" borderId="0" applyNumberFormat="0" applyBorder="0" applyAlignment="0" applyProtection="0"/>
    <xf numFmtId="0" fontId="100" fillId="39" borderId="0" applyNumberFormat="0" applyBorder="0" applyAlignment="0" applyProtection="0"/>
    <xf numFmtId="0" fontId="100" fillId="40" borderId="0" applyNumberFormat="0" applyBorder="0" applyAlignment="0" applyProtection="0"/>
    <xf numFmtId="0" fontId="101" fillId="0" borderId="0" applyNumberFormat="0" applyAlignment="0">
      <alignment horizontal="left"/>
    </xf>
    <xf numFmtId="0" fontId="102" fillId="0" borderId="0" applyNumberFormat="0" applyAlignment="0">
      <alignment horizontal="left"/>
    </xf>
    <xf numFmtId="0" fontId="101" fillId="0" borderId="0" applyNumberFormat="0" applyAlignment="0">
      <alignment horizontal="left"/>
    </xf>
    <xf numFmtId="0" fontId="101" fillId="0" borderId="0" applyNumberFormat="0" applyAlignment="0">
      <alignment horizontal="left"/>
    </xf>
    <xf numFmtId="38" fontId="103" fillId="41" borderId="0" applyNumberFormat="0" applyBorder="0" applyAlignment="0" applyProtection="0"/>
    <xf numFmtId="0" fontId="104" fillId="0" borderId="17" applyNumberFormat="0" applyAlignment="0" applyProtection="0">
      <alignment horizontal="left" vertical="center"/>
    </xf>
    <xf numFmtId="0" fontId="104" fillId="0" borderId="12">
      <alignment horizontal="left" vertical="center"/>
    </xf>
    <xf numFmtId="0" fontId="104" fillId="0" borderId="12">
      <alignment horizontal="left" vertical="center"/>
    </xf>
    <xf numFmtId="0" fontId="104" fillId="0" borderId="12">
      <alignment horizontal="left" vertical="center"/>
    </xf>
    <xf numFmtId="0" fontId="104" fillId="0" borderId="12">
      <alignment horizontal="left" vertical="center"/>
    </xf>
    <xf numFmtId="0" fontId="104" fillId="0" borderId="12">
      <alignment horizontal="left" vertical="center"/>
    </xf>
    <xf numFmtId="0" fontId="104" fillId="0" borderId="12">
      <alignment horizontal="left" vertical="center"/>
    </xf>
    <xf numFmtId="0" fontId="104" fillId="0" borderId="12">
      <alignment horizontal="left" vertical="center"/>
    </xf>
    <xf numFmtId="0" fontId="104" fillId="0" borderId="12">
      <alignment horizontal="left" vertical="center"/>
    </xf>
    <xf numFmtId="0" fontId="104" fillId="0" borderId="12">
      <alignment horizontal="left" vertical="center"/>
    </xf>
    <xf numFmtId="0" fontId="104" fillId="0" borderId="12">
      <alignment horizontal="left" vertical="center"/>
    </xf>
    <xf numFmtId="0" fontId="104" fillId="0" borderId="12">
      <alignment horizontal="left" vertical="center"/>
    </xf>
    <xf numFmtId="0" fontId="104" fillId="0" borderId="12">
      <alignment horizontal="left" vertical="center"/>
    </xf>
    <xf numFmtId="0" fontId="104" fillId="0" borderId="12">
      <alignment horizontal="left" vertical="center"/>
    </xf>
    <xf numFmtId="0" fontId="104" fillId="0" borderId="12">
      <alignment horizontal="left" vertical="center"/>
    </xf>
    <xf numFmtId="0" fontId="104" fillId="0" borderId="12">
      <alignment horizontal="left" vertical="center"/>
    </xf>
    <xf numFmtId="0" fontId="104" fillId="0" borderId="12">
      <alignment horizontal="left" vertical="center"/>
    </xf>
    <xf numFmtId="0" fontId="104" fillId="0" borderId="12">
      <alignment horizontal="left" vertical="center"/>
    </xf>
    <xf numFmtId="10" fontId="103" fillId="42" borderId="11" applyNumberFormat="0" applyBorder="0" applyAlignment="0" applyProtection="0"/>
    <xf numFmtId="10" fontId="103" fillId="42" borderId="11" applyNumberFormat="0" applyBorder="0" applyAlignment="0" applyProtection="0"/>
    <xf numFmtId="10" fontId="103" fillId="42" borderId="11" applyNumberFormat="0" applyBorder="0" applyAlignment="0" applyProtection="0"/>
    <xf numFmtId="10" fontId="103" fillId="42" borderId="11" applyNumberFormat="0" applyBorder="0" applyAlignment="0" applyProtection="0"/>
    <xf numFmtId="10" fontId="103" fillId="42" borderId="11" applyNumberFormat="0" applyBorder="0" applyAlignment="0" applyProtection="0"/>
    <xf numFmtId="10" fontId="103" fillId="42" borderId="11" applyNumberFormat="0" applyBorder="0" applyAlignment="0" applyProtection="0"/>
    <xf numFmtId="10" fontId="103" fillId="42" borderId="11" applyNumberFormat="0" applyBorder="0" applyAlignment="0" applyProtection="0"/>
    <xf numFmtId="10" fontId="103" fillId="42" borderId="11" applyNumberFormat="0" applyBorder="0" applyAlignment="0" applyProtection="0"/>
    <xf numFmtId="10" fontId="103" fillId="42" borderId="11" applyNumberFormat="0" applyBorder="0" applyAlignment="0" applyProtection="0"/>
    <xf numFmtId="10" fontId="103" fillId="42" borderId="11" applyNumberFormat="0" applyBorder="0" applyAlignment="0" applyProtection="0"/>
    <xf numFmtId="10" fontId="103" fillId="42" borderId="11" applyNumberFormat="0" applyBorder="0" applyAlignment="0" applyProtection="0"/>
    <xf numFmtId="10" fontId="103" fillId="42" borderId="11" applyNumberFormat="0" applyBorder="0" applyAlignment="0" applyProtection="0"/>
    <xf numFmtId="10" fontId="103" fillId="42" borderId="11" applyNumberFormat="0" applyBorder="0" applyAlignment="0" applyProtection="0"/>
    <xf numFmtId="10" fontId="103" fillId="42" borderId="11" applyNumberFormat="0" applyBorder="0" applyAlignment="0" applyProtection="0"/>
    <xf numFmtId="10" fontId="103" fillId="42" borderId="11" applyNumberFormat="0" applyBorder="0" applyAlignment="0" applyProtection="0"/>
    <xf numFmtId="10" fontId="103" fillId="42" borderId="11" applyNumberFormat="0" applyBorder="0" applyAlignment="0" applyProtection="0"/>
    <xf numFmtId="10" fontId="103" fillId="42" borderId="11" applyNumberFormat="0" applyBorder="0" applyAlignment="0" applyProtection="0"/>
    <xf numFmtId="10" fontId="103" fillId="42" borderId="11" applyNumberFormat="0" applyBorder="0" applyAlignment="0" applyProtection="0"/>
    <xf numFmtId="10" fontId="103" fillId="42" borderId="11" applyNumberFormat="0" applyBorder="0" applyAlignment="0" applyProtection="0"/>
    <xf numFmtId="10" fontId="103" fillId="42" borderId="11" applyNumberFormat="0" applyBorder="0" applyAlignment="0" applyProtection="0"/>
    <xf numFmtId="10" fontId="103" fillId="42" borderId="11" applyNumberFormat="0" applyBorder="0" applyAlignment="0" applyProtection="0"/>
    <xf numFmtId="181" fontId="9" fillId="43" borderId="0"/>
    <xf numFmtId="181" fontId="9" fillId="43" borderId="0"/>
    <xf numFmtId="181" fontId="9" fillId="43" borderId="0"/>
    <xf numFmtId="181" fontId="9" fillId="43" borderId="0"/>
    <xf numFmtId="181" fontId="9" fillId="44" borderId="0"/>
    <xf numFmtId="181" fontId="9" fillId="44" borderId="0"/>
    <xf numFmtId="181" fontId="9" fillId="44" borderId="0"/>
    <xf numFmtId="181" fontId="9" fillId="44" borderId="0"/>
    <xf numFmtId="182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5" fontId="9" fillId="0" borderId="0" applyFont="0" applyFill="0" applyBorder="0" applyAlignment="0" applyProtection="0"/>
    <xf numFmtId="0" fontId="105" fillId="45" borderId="0" applyNumberFormat="0" applyBorder="0" applyAlignment="0" applyProtection="0"/>
    <xf numFmtId="0" fontId="106" fillId="0" borderId="0"/>
    <xf numFmtId="0" fontId="106" fillId="0" borderId="0"/>
    <xf numFmtId="0" fontId="106" fillId="0" borderId="0"/>
    <xf numFmtId="0" fontId="106" fillId="0" borderId="0"/>
    <xf numFmtId="186" fontId="9" fillId="0" borderId="0"/>
    <xf numFmtId="186" fontId="9" fillId="0" borderId="0"/>
    <xf numFmtId="186" fontId="9" fillId="0" borderId="0"/>
    <xf numFmtId="186" fontId="9" fillId="0" borderId="0"/>
    <xf numFmtId="0" fontId="9" fillId="0" borderId="0" applyNumberFormat="0" applyFill="0" applyBorder="0" applyAlignment="0" applyProtection="0"/>
    <xf numFmtId="0" fontId="106" fillId="0" borderId="0"/>
    <xf numFmtId="0" fontId="11" fillId="0" borderId="0"/>
    <xf numFmtId="0" fontId="107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10" fillId="0" borderId="0"/>
    <xf numFmtId="0" fontId="10" fillId="0" borderId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4" fontId="92" fillId="0" borderId="0">
      <alignment horizontal="center" wrapText="1"/>
      <protection locked="0"/>
    </xf>
    <xf numFmtId="14" fontId="92" fillId="0" borderId="0">
      <alignment horizontal="center" wrapText="1"/>
      <protection locked="0"/>
    </xf>
    <xf numFmtId="14" fontId="92" fillId="0" borderId="0">
      <alignment horizontal="center" wrapText="1"/>
      <protection locked="0"/>
    </xf>
    <xf numFmtId="14" fontId="92" fillId="0" borderId="0">
      <alignment horizontal="center" wrapText="1"/>
      <protection locked="0"/>
    </xf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0" fontId="10" fillId="4" borderId="6" applyNumberFormat="0" applyFont="0" applyAlignment="0" applyProtection="0"/>
    <xf numFmtId="0" fontId="10" fillId="4" borderId="6" applyNumberFormat="0" applyFont="0" applyAlignment="0" applyProtection="0"/>
    <xf numFmtId="0" fontId="10" fillId="4" borderId="6" applyNumberFormat="0" applyFont="0" applyAlignment="0" applyProtection="0"/>
    <xf numFmtId="0" fontId="10" fillId="4" borderId="6" applyNumberFormat="0" applyFont="0" applyAlignment="0" applyProtection="0"/>
    <xf numFmtId="0" fontId="10" fillId="4" borderId="6" applyNumberFormat="0" applyFont="0" applyAlignment="0" applyProtection="0"/>
    <xf numFmtId="0" fontId="10" fillId="4" borderId="6" applyNumberFormat="0" applyFont="0" applyAlignment="0" applyProtection="0"/>
    <xf numFmtId="0" fontId="10" fillId="4" borderId="6" applyNumberFormat="0" applyFont="0" applyAlignment="0" applyProtection="0"/>
    <xf numFmtId="0" fontId="10" fillId="4" borderId="6" applyNumberFormat="0" applyFont="0" applyAlignment="0" applyProtection="0"/>
    <xf numFmtId="0" fontId="10" fillId="4" borderId="6" applyNumberFormat="0" applyFont="0" applyAlignment="0" applyProtection="0"/>
    <xf numFmtId="0" fontId="10" fillId="4" borderId="6" applyNumberFormat="0" applyFont="0" applyAlignment="0" applyProtection="0"/>
    <xf numFmtId="0" fontId="10" fillId="4" borderId="6" applyNumberFormat="0" applyFont="0" applyAlignment="0" applyProtection="0"/>
    <xf numFmtId="0" fontId="10" fillId="4" borderId="6" applyNumberFormat="0" applyFont="0" applyAlignment="0" applyProtection="0"/>
    <xf numFmtId="0" fontId="10" fillId="4" borderId="6" applyNumberFormat="0" applyFont="0" applyAlignment="0" applyProtection="0"/>
    <xf numFmtId="0" fontId="9" fillId="4" borderId="6" applyNumberFormat="0" applyFont="0" applyAlignment="0" applyProtection="0"/>
    <xf numFmtId="0" fontId="9" fillId="4" borderId="6" applyNumberFormat="0" applyFont="0" applyAlignment="0" applyProtection="0"/>
    <xf numFmtId="0" fontId="9" fillId="4" borderId="6" applyNumberFormat="0" applyFont="0" applyAlignment="0" applyProtection="0"/>
    <xf numFmtId="0" fontId="9" fillId="4" borderId="6" applyNumberFormat="0" applyFont="0" applyAlignment="0" applyProtection="0"/>
    <xf numFmtId="0" fontId="9" fillId="4" borderId="6" applyNumberFormat="0" applyFont="0" applyAlignment="0" applyProtection="0"/>
    <xf numFmtId="0" fontId="9" fillId="4" borderId="6" applyNumberFormat="0" applyFont="0" applyAlignment="0" applyProtection="0"/>
    <xf numFmtId="0" fontId="9" fillId="4" borderId="6" applyNumberFormat="0" applyFont="0" applyAlignment="0" applyProtection="0"/>
    <xf numFmtId="0" fontId="9" fillId="4" borderId="6" applyNumberFormat="0" applyFont="0" applyAlignment="0" applyProtection="0"/>
    <xf numFmtId="0" fontId="9" fillId="4" borderId="6" applyNumberFormat="0" applyFont="0" applyAlignment="0" applyProtection="0"/>
    <xf numFmtId="0" fontId="9" fillId="4" borderId="6" applyNumberFormat="0" applyFont="0" applyAlignment="0" applyProtection="0"/>
    <xf numFmtId="0" fontId="10" fillId="4" borderId="6" applyNumberFormat="0" applyFont="0" applyAlignment="0" applyProtection="0"/>
    <xf numFmtId="0" fontId="10" fillId="4" borderId="6" applyNumberFormat="0" applyFont="0" applyAlignment="0" applyProtection="0"/>
    <xf numFmtId="0" fontId="10" fillId="4" borderId="6" applyNumberFormat="0" applyFont="0" applyAlignment="0" applyProtection="0"/>
    <xf numFmtId="0" fontId="10" fillId="4" borderId="6" applyNumberFormat="0" applyFont="0" applyAlignment="0" applyProtection="0"/>
    <xf numFmtId="0" fontId="10" fillId="4" borderId="6" applyNumberFormat="0" applyFont="0" applyAlignment="0" applyProtection="0"/>
    <xf numFmtId="0" fontId="10" fillId="4" borderId="6" applyNumberFormat="0" applyFont="0" applyAlignment="0" applyProtection="0"/>
    <xf numFmtId="0" fontId="10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8" fillId="0" borderId="0" applyNumberFormat="0" applyFont="0" applyFill="0" applyBorder="0" applyAlignment="0" applyProtection="0">
      <alignment horizontal="left"/>
    </xf>
    <xf numFmtId="0" fontId="88" fillId="0" borderId="0" applyNumberFormat="0" applyFont="0" applyFill="0" applyBorder="0" applyAlignment="0" applyProtection="0">
      <alignment horizontal="left"/>
    </xf>
    <xf numFmtId="0" fontId="88" fillId="0" borderId="0" applyNumberFormat="0" applyFont="0" applyFill="0" applyBorder="0" applyAlignment="0" applyProtection="0">
      <alignment horizontal="left"/>
    </xf>
    <xf numFmtId="187" fontId="9" fillId="0" borderId="0" applyNumberFormat="0" applyFill="0" applyBorder="0" applyAlignment="0" applyProtection="0">
      <alignment horizontal="left"/>
    </xf>
    <xf numFmtId="187" fontId="9" fillId="0" borderId="0" applyNumberFormat="0" applyFill="0" applyBorder="0" applyAlignment="0" applyProtection="0">
      <alignment horizontal="left"/>
    </xf>
    <xf numFmtId="187" fontId="9" fillId="0" borderId="0" applyNumberFormat="0" applyFill="0" applyBorder="0" applyAlignment="0" applyProtection="0">
      <alignment horizontal="left"/>
    </xf>
    <xf numFmtId="187" fontId="9" fillId="0" borderId="0" applyNumberFormat="0" applyFill="0" applyBorder="0" applyAlignment="0" applyProtection="0">
      <alignment horizontal="left"/>
    </xf>
    <xf numFmtId="0" fontId="95" fillId="0" borderId="0" applyNumberFormat="0" applyFill="0" applyBorder="0" applyAlignment="0" applyProtection="0"/>
    <xf numFmtId="4" fontId="108" fillId="37" borderId="9" applyNumberFormat="0" applyProtection="0">
      <alignment vertical="center"/>
    </xf>
    <xf numFmtId="4" fontId="108" fillId="37" borderId="9" applyNumberFormat="0" applyProtection="0">
      <alignment vertical="center"/>
    </xf>
    <xf numFmtId="4" fontId="108" fillId="37" borderId="9" applyNumberFormat="0" applyProtection="0">
      <alignment vertical="center"/>
    </xf>
    <xf numFmtId="4" fontId="108" fillId="37" borderId="9" applyNumberFormat="0" applyProtection="0">
      <alignment vertical="center"/>
    </xf>
    <xf numFmtId="4" fontId="108" fillId="37" borderId="9" applyNumberFormat="0" applyProtection="0">
      <alignment vertical="center"/>
    </xf>
    <xf numFmtId="4" fontId="108" fillId="37" borderId="9" applyNumberFormat="0" applyProtection="0">
      <alignment vertical="center"/>
    </xf>
    <xf numFmtId="4" fontId="108" fillId="37" borderId="9" applyNumberFormat="0" applyProtection="0">
      <alignment vertical="center"/>
    </xf>
    <xf numFmtId="4" fontId="108" fillId="37" borderId="9" applyNumberFormat="0" applyProtection="0">
      <alignment vertical="center"/>
    </xf>
    <xf numFmtId="4" fontId="108" fillId="37" borderId="9" applyNumberFormat="0" applyProtection="0">
      <alignment vertical="center"/>
    </xf>
    <xf numFmtId="4" fontId="108" fillId="37" borderId="9" applyNumberFormat="0" applyProtection="0">
      <alignment vertical="center"/>
    </xf>
    <xf numFmtId="4" fontId="108" fillId="37" borderId="9" applyNumberFormat="0" applyProtection="0">
      <alignment vertical="center"/>
    </xf>
    <xf numFmtId="4" fontId="108" fillId="37" borderId="9" applyNumberFormat="0" applyProtection="0">
      <alignment vertical="center"/>
    </xf>
    <xf numFmtId="4" fontId="108" fillId="37" borderId="9" applyNumberFormat="0" applyProtection="0">
      <alignment vertical="center"/>
    </xf>
    <xf numFmtId="4" fontId="108" fillId="37" borderId="9" applyNumberFormat="0" applyProtection="0">
      <alignment vertical="center"/>
    </xf>
    <xf numFmtId="4" fontId="108" fillId="37" borderId="9" applyNumberFormat="0" applyProtection="0">
      <alignment vertical="center"/>
    </xf>
    <xf numFmtId="4" fontId="108" fillId="37" borderId="9" applyNumberFormat="0" applyProtection="0">
      <alignment vertical="center"/>
    </xf>
    <xf numFmtId="4" fontId="108" fillId="37" borderId="9" applyNumberFormat="0" applyProtection="0">
      <alignment vertical="center"/>
    </xf>
    <xf numFmtId="4" fontId="108" fillId="37" borderId="9" applyNumberFormat="0" applyProtection="0">
      <alignment vertical="center"/>
    </xf>
    <xf numFmtId="4" fontId="108" fillId="37" borderId="9" applyNumberFormat="0" applyProtection="0">
      <alignment vertical="center"/>
    </xf>
    <xf numFmtId="4" fontId="108" fillId="37" borderId="9" applyNumberFormat="0" applyProtection="0">
      <alignment vertical="center"/>
    </xf>
    <xf numFmtId="4" fontId="109" fillId="37" borderId="18" applyNumberFormat="0" applyProtection="0">
      <alignment vertical="center"/>
    </xf>
    <xf numFmtId="4" fontId="109" fillId="37" borderId="18" applyNumberFormat="0" applyProtection="0">
      <alignment vertical="center"/>
    </xf>
    <xf numFmtId="4" fontId="109" fillId="37" borderId="18" applyNumberFormat="0" applyProtection="0">
      <alignment vertical="center"/>
    </xf>
    <xf numFmtId="4" fontId="109" fillId="37" borderId="18" applyNumberFormat="0" applyProtection="0">
      <alignment vertical="center"/>
    </xf>
    <xf numFmtId="4" fontId="109" fillId="37" borderId="18" applyNumberFormat="0" applyProtection="0">
      <alignment vertical="center"/>
    </xf>
    <xf numFmtId="4" fontId="109" fillId="37" borderId="18" applyNumberFormat="0" applyProtection="0">
      <alignment vertical="center"/>
    </xf>
    <xf numFmtId="4" fontId="109" fillId="37" borderId="18" applyNumberFormat="0" applyProtection="0">
      <alignment vertical="center"/>
    </xf>
    <xf numFmtId="4" fontId="109" fillId="37" borderId="18" applyNumberFormat="0" applyProtection="0">
      <alignment vertical="center"/>
    </xf>
    <xf numFmtId="4" fontId="109" fillId="37" borderId="18" applyNumberFormat="0" applyProtection="0">
      <alignment vertical="center"/>
    </xf>
    <xf numFmtId="4" fontId="109" fillId="37" borderId="18" applyNumberFormat="0" applyProtection="0">
      <alignment vertical="center"/>
    </xf>
    <xf numFmtId="4" fontId="109" fillId="37" borderId="18" applyNumberFormat="0" applyProtection="0">
      <alignment vertical="center"/>
    </xf>
    <xf numFmtId="4" fontId="109" fillId="37" borderId="18" applyNumberFormat="0" applyProtection="0">
      <alignment vertical="center"/>
    </xf>
    <xf numFmtId="4" fontId="109" fillId="37" borderId="18" applyNumberFormat="0" applyProtection="0">
      <alignment vertical="center"/>
    </xf>
    <xf numFmtId="4" fontId="109" fillId="37" borderId="18" applyNumberFormat="0" applyProtection="0">
      <alignment vertical="center"/>
    </xf>
    <xf numFmtId="4" fontId="109" fillId="37" borderId="18" applyNumberFormat="0" applyProtection="0">
      <alignment vertical="center"/>
    </xf>
    <xf numFmtId="4" fontId="109" fillId="37" borderId="18" applyNumberFormat="0" applyProtection="0">
      <alignment vertical="center"/>
    </xf>
    <xf numFmtId="4" fontId="109" fillId="37" borderId="18" applyNumberFormat="0" applyProtection="0">
      <alignment vertical="center"/>
    </xf>
    <xf numFmtId="4" fontId="109" fillId="37" borderId="18" applyNumberFormat="0" applyProtection="0">
      <alignment vertical="center"/>
    </xf>
    <xf numFmtId="4" fontId="109" fillId="37" borderId="18" applyNumberFormat="0" applyProtection="0">
      <alignment vertical="center"/>
    </xf>
    <xf numFmtId="4" fontId="109" fillId="37" borderId="18" applyNumberFormat="0" applyProtection="0">
      <alignment vertical="center"/>
    </xf>
    <xf numFmtId="4" fontId="108" fillId="37" borderId="9" applyNumberFormat="0" applyProtection="0">
      <alignment horizontal="left" vertical="center" indent="1"/>
    </xf>
    <xf numFmtId="4" fontId="108" fillId="37" borderId="9" applyNumberFormat="0" applyProtection="0">
      <alignment horizontal="left" vertical="center" indent="1"/>
    </xf>
    <xf numFmtId="4" fontId="108" fillId="37" borderId="9" applyNumberFormat="0" applyProtection="0">
      <alignment horizontal="left" vertical="center" indent="1"/>
    </xf>
    <xf numFmtId="4" fontId="108" fillId="37" borderId="9" applyNumberFormat="0" applyProtection="0">
      <alignment horizontal="left" vertical="center" indent="1"/>
    </xf>
    <xf numFmtId="4" fontId="108" fillId="37" borderId="9" applyNumberFormat="0" applyProtection="0">
      <alignment horizontal="left" vertical="center" indent="1"/>
    </xf>
    <xf numFmtId="4" fontId="108" fillId="37" borderId="9" applyNumberFormat="0" applyProtection="0">
      <alignment horizontal="left" vertical="center" indent="1"/>
    </xf>
    <xf numFmtId="4" fontId="108" fillId="37" borderId="9" applyNumberFormat="0" applyProtection="0">
      <alignment horizontal="left" vertical="center" indent="1"/>
    </xf>
    <xf numFmtId="4" fontId="108" fillId="37" borderId="9" applyNumberFormat="0" applyProtection="0">
      <alignment horizontal="left" vertical="center" indent="1"/>
    </xf>
    <xf numFmtId="4" fontId="108" fillId="37" borderId="9" applyNumberFormat="0" applyProtection="0">
      <alignment horizontal="left" vertical="center" indent="1"/>
    </xf>
    <xf numFmtId="4" fontId="108" fillId="37" borderId="9" applyNumberFormat="0" applyProtection="0">
      <alignment horizontal="left" vertical="center" indent="1"/>
    </xf>
    <xf numFmtId="4" fontId="108" fillId="37" borderId="9" applyNumberFormat="0" applyProtection="0">
      <alignment horizontal="left" vertical="center" indent="1"/>
    </xf>
    <xf numFmtId="4" fontId="108" fillId="37" borderId="9" applyNumberFormat="0" applyProtection="0">
      <alignment horizontal="left" vertical="center" indent="1"/>
    </xf>
    <xf numFmtId="4" fontId="108" fillId="37" borderId="9" applyNumberFormat="0" applyProtection="0">
      <alignment horizontal="left" vertical="center" indent="1"/>
    </xf>
    <xf numFmtId="4" fontId="108" fillId="37" borderId="9" applyNumberFormat="0" applyProtection="0">
      <alignment horizontal="left" vertical="center" indent="1"/>
    </xf>
    <xf numFmtId="4" fontId="108" fillId="37" borderId="9" applyNumberFormat="0" applyProtection="0">
      <alignment horizontal="left" vertical="center" indent="1"/>
    </xf>
    <xf numFmtId="4" fontId="108" fillId="37" borderId="9" applyNumberFormat="0" applyProtection="0">
      <alignment horizontal="left" vertical="center" indent="1"/>
    </xf>
    <xf numFmtId="4" fontId="108" fillId="37" borderId="9" applyNumberFormat="0" applyProtection="0">
      <alignment horizontal="left" vertical="center" indent="1"/>
    </xf>
    <xf numFmtId="4" fontId="108" fillId="37" borderId="9" applyNumberFormat="0" applyProtection="0">
      <alignment horizontal="left" vertical="center" indent="1"/>
    </xf>
    <xf numFmtId="4" fontId="108" fillId="37" borderId="9" applyNumberFormat="0" applyProtection="0">
      <alignment horizontal="left" vertical="center" indent="1"/>
    </xf>
    <xf numFmtId="4" fontId="108" fillId="37" borderId="9" applyNumberFormat="0" applyProtection="0">
      <alignment horizontal="left" vertical="center" indent="1"/>
    </xf>
    <xf numFmtId="0" fontId="110" fillId="7" borderId="19" applyNumberFormat="0" applyProtection="0">
      <alignment horizontal="left" vertical="top" indent="1"/>
    </xf>
    <xf numFmtId="0" fontId="110" fillId="7" borderId="19" applyNumberFormat="0" applyProtection="0">
      <alignment horizontal="left" vertical="top" indent="1"/>
    </xf>
    <xf numFmtId="0" fontId="110" fillId="7" borderId="19" applyNumberFormat="0" applyProtection="0">
      <alignment horizontal="left" vertical="top" indent="1"/>
    </xf>
    <xf numFmtId="0" fontId="110" fillId="7" borderId="19" applyNumberFormat="0" applyProtection="0">
      <alignment horizontal="left" vertical="top" indent="1"/>
    </xf>
    <xf numFmtId="0" fontId="110" fillId="7" borderId="19" applyNumberFormat="0" applyProtection="0">
      <alignment horizontal="left" vertical="top" indent="1"/>
    </xf>
    <xf numFmtId="0" fontId="110" fillId="7" borderId="19" applyNumberFormat="0" applyProtection="0">
      <alignment horizontal="left" vertical="top" indent="1"/>
    </xf>
    <xf numFmtId="0" fontId="110" fillId="7" borderId="19" applyNumberFormat="0" applyProtection="0">
      <alignment horizontal="left" vertical="top" indent="1"/>
    </xf>
    <xf numFmtId="0" fontId="110" fillId="7" borderId="19" applyNumberFormat="0" applyProtection="0">
      <alignment horizontal="left" vertical="top" indent="1"/>
    </xf>
    <xf numFmtId="0" fontId="110" fillId="7" borderId="19" applyNumberFormat="0" applyProtection="0">
      <alignment horizontal="left" vertical="top" indent="1"/>
    </xf>
    <xf numFmtId="0" fontId="110" fillId="7" borderId="19" applyNumberFormat="0" applyProtection="0">
      <alignment horizontal="left" vertical="top" indent="1"/>
    </xf>
    <xf numFmtId="0" fontId="110" fillId="7" borderId="19" applyNumberFormat="0" applyProtection="0">
      <alignment horizontal="left" vertical="top" indent="1"/>
    </xf>
    <xf numFmtId="0" fontId="110" fillId="7" borderId="19" applyNumberFormat="0" applyProtection="0">
      <alignment horizontal="left" vertical="top" indent="1"/>
    </xf>
    <xf numFmtId="0" fontId="110" fillId="7" borderId="19" applyNumberFormat="0" applyProtection="0">
      <alignment horizontal="left" vertical="top" indent="1"/>
    </xf>
    <xf numFmtId="0" fontId="110" fillId="7" borderId="19" applyNumberFormat="0" applyProtection="0">
      <alignment horizontal="left" vertical="top" indent="1"/>
    </xf>
    <xf numFmtId="0" fontId="110" fillId="7" borderId="19" applyNumberFormat="0" applyProtection="0">
      <alignment horizontal="left" vertical="top" indent="1"/>
    </xf>
    <xf numFmtId="0" fontId="110" fillId="7" borderId="19" applyNumberFormat="0" applyProtection="0">
      <alignment horizontal="left" vertical="top" indent="1"/>
    </xf>
    <xf numFmtId="0" fontId="110" fillId="7" borderId="19" applyNumberFormat="0" applyProtection="0">
      <alignment horizontal="left" vertical="top" indent="1"/>
    </xf>
    <xf numFmtId="0" fontId="110" fillId="7" borderId="19" applyNumberFormat="0" applyProtection="0">
      <alignment horizontal="left" vertical="top" indent="1"/>
    </xf>
    <xf numFmtId="0" fontId="110" fillId="7" borderId="19" applyNumberFormat="0" applyProtection="0">
      <alignment horizontal="left" vertical="top" indent="1"/>
    </xf>
    <xf numFmtId="0" fontId="110" fillId="7" borderId="19" applyNumberFormat="0" applyProtection="0">
      <alignment horizontal="left" vertical="top" indent="1"/>
    </xf>
    <xf numFmtId="4" fontId="103" fillId="8" borderId="18" applyNumberFormat="0" applyProtection="0">
      <alignment horizontal="right" vertical="center"/>
    </xf>
    <xf numFmtId="4" fontId="103" fillId="8" borderId="18" applyNumberFormat="0" applyProtection="0">
      <alignment horizontal="right" vertical="center"/>
    </xf>
    <xf numFmtId="4" fontId="103" fillId="8" borderId="18" applyNumberFormat="0" applyProtection="0">
      <alignment horizontal="right" vertical="center"/>
    </xf>
    <xf numFmtId="4" fontId="103" fillId="8" borderId="18" applyNumberFormat="0" applyProtection="0">
      <alignment horizontal="right" vertical="center"/>
    </xf>
    <xf numFmtId="4" fontId="103" fillId="8" borderId="18" applyNumberFormat="0" applyProtection="0">
      <alignment horizontal="right" vertical="center"/>
    </xf>
    <xf numFmtId="4" fontId="103" fillId="8" borderId="18" applyNumberFormat="0" applyProtection="0">
      <alignment horizontal="right" vertical="center"/>
    </xf>
    <xf numFmtId="4" fontId="103" fillId="8" borderId="18" applyNumberFormat="0" applyProtection="0">
      <alignment horizontal="right" vertical="center"/>
    </xf>
    <xf numFmtId="4" fontId="103" fillId="8" borderId="18" applyNumberFormat="0" applyProtection="0">
      <alignment horizontal="right" vertical="center"/>
    </xf>
    <xf numFmtId="4" fontId="103" fillId="8" borderId="18" applyNumberFormat="0" applyProtection="0">
      <alignment horizontal="right" vertical="center"/>
    </xf>
    <xf numFmtId="4" fontId="103" fillId="8" borderId="18" applyNumberFormat="0" applyProtection="0">
      <alignment horizontal="right" vertical="center"/>
    </xf>
    <xf numFmtId="4" fontId="103" fillId="8" borderId="18" applyNumberFormat="0" applyProtection="0">
      <alignment horizontal="right" vertical="center"/>
    </xf>
    <xf numFmtId="4" fontId="103" fillId="8" borderId="18" applyNumberFormat="0" applyProtection="0">
      <alignment horizontal="right" vertical="center"/>
    </xf>
    <xf numFmtId="4" fontId="103" fillId="8" borderId="18" applyNumberFormat="0" applyProtection="0">
      <alignment horizontal="right" vertical="center"/>
    </xf>
    <xf numFmtId="4" fontId="103" fillId="8" borderId="18" applyNumberFormat="0" applyProtection="0">
      <alignment horizontal="right" vertical="center"/>
    </xf>
    <xf numFmtId="4" fontId="103" fillId="8" borderId="18" applyNumberFormat="0" applyProtection="0">
      <alignment horizontal="right" vertical="center"/>
    </xf>
    <xf numFmtId="4" fontId="103" fillId="8" borderId="18" applyNumberFormat="0" applyProtection="0">
      <alignment horizontal="right" vertical="center"/>
    </xf>
    <xf numFmtId="4" fontId="103" fillId="8" borderId="18" applyNumberFormat="0" applyProtection="0">
      <alignment horizontal="right" vertical="center"/>
    </xf>
    <xf numFmtId="4" fontId="103" fillId="8" borderId="18" applyNumberFormat="0" applyProtection="0">
      <alignment horizontal="right" vertical="center"/>
    </xf>
    <xf numFmtId="4" fontId="103" fillId="8" borderId="18" applyNumberFormat="0" applyProtection="0">
      <alignment horizontal="right" vertical="center"/>
    </xf>
    <xf numFmtId="4" fontId="103" fillId="8" borderId="18" applyNumberFormat="0" applyProtection="0">
      <alignment horizontal="right" vertical="center"/>
    </xf>
    <xf numFmtId="4" fontId="103" fillId="44" borderId="18" applyNumberFormat="0" applyProtection="0">
      <alignment horizontal="right" vertical="center"/>
    </xf>
    <xf numFmtId="4" fontId="103" fillId="44" borderId="18" applyNumberFormat="0" applyProtection="0">
      <alignment horizontal="right" vertical="center"/>
    </xf>
    <xf numFmtId="4" fontId="103" fillId="44" borderId="18" applyNumberFormat="0" applyProtection="0">
      <alignment horizontal="right" vertical="center"/>
    </xf>
    <xf numFmtId="4" fontId="103" fillId="44" borderId="18" applyNumberFormat="0" applyProtection="0">
      <alignment horizontal="right" vertical="center"/>
    </xf>
    <xf numFmtId="4" fontId="103" fillId="44" borderId="18" applyNumberFormat="0" applyProtection="0">
      <alignment horizontal="right" vertical="center"/>
    </xf>
    <xf numFmtId="4" fontId="103" fillId="44" borderId="18" applyNumberFormat="0" applyProtection="0">
      <alignment horizontal="right" vertical="center"/>
    </xf>
    <xf numFmtId="4" fontId="103" fillId="44" borderId="18" applyNumberFormat="0" applyProtection="0">
      <alignment horizontal="right" vertical="center"/>
    </xf>
    <xf numFmtId="4" fontId="103" fillId="44" borderId="18" applyNumberFormat="0" applyProtection="0">
      <alignment horizontal="right" vertical="center"/>
    </xf>
    <xf numFmtId="4" fontId="103" fillId="44" borderId="18" applyNumberFormat="0" applyProtection="0">
      <alignment horizontal="right" vertical="center"/>
    </xf>
    <xf numFmtId="4" fontId="103" fillId="44" borderId="18" applyNumberFormat="0" applyProtection="0">
      <alignment horizontal="right" vertical="center"/>
    </xf>
    <xf numFmtId="4" fontId="103" fillId="44" borderId="18" applyNumberFormat="0" applyProtection="0">
      <alignment horizontal="right" vertical="center"/>
    </xf>
    <xf numFmtId="4" fontId="103" fillId="44" borderId="18" applyNumberFormat="0" applyProtection="0">
      <alignment horizontal="right" vertical="center"/>
    </xf>
    <xf numFmtId="4" fontId="103" fillId="44" borderId="18" applyNumberFormat="0" applyProtection="0">
      <alignment horizontal="right" vertical="center"/>
    </xf>
    <xf numFmtId="4" fontId="103" fillId="44" borderId="18" applyNumberFormat="0" applyProtection="0">
      <alignment horizontal="right" vertical="center"/>
    </xf>
    <xf numFmtId="4" fontId="103" fillId="44" borderId="18" applyNumberFormat="0" applyProtection="0">
      <alignment horizontal="right" vertical="center"/>
    </xf>
    <xf numFmtId="4" fontId="103" fillId="44" borderId="18" applyNumberFormat="0" applyProtection="0">
      <alignment horizontal="right" vertical="center"/>
    </xf>
    <xf numFmtId="4" fontId="103" fillId="44" borderId="18" applyNumberFormat="0" applyProtection="0">
      <alignment horizontal="right" vertical="center"/>
    </xf>
    <xf numFmtId="4" fontId="103" fillId="44" borderId="18" applyNumberFormat="0" applyProtection="0">
      <alignment horizontal="right" vertical="center"/>
    </xf>
    <xf numFmtId="4" fontId="103" fillId="44" borderId="18" applyNumberFormat="0" applyProtection="0">
      <alignment horizontal="right" vertical="center"/>
    </xf>
    <xf numFmtId="4" fontId="103" fillId="44" borderId="18" applyNumberFormat="0" applyProtection="0">
      <alignment horizontal="right" vertical="center"/>
    </xf>
    <xf numFmtId="4" fontId="103" fillId="17" borderId="20" applyNumberFormat="0" applyProtection="0">
      <alignment horizontal="right" vertical="center"/>
    </xf>
    <xf numFmtId="4" fontId="103" fillId="17" borderId="20" applyNumberFormat="0" applyProtection="0">
      <alignment horizontal="right" vertical="center"/>
    </xf>
    <xf numFmtId="4" fontId="103" fillId="17" borderId="20" applyNumberFormat="0" applyProtection="0">
      <alignment horizontal="right" vertical="center"/>
    </xf>
    <xf numFmtId="4" fontId="103" fillId="17" borderId="20" applyNumberFormat="0" applyProtection="0">
      <alignment horizontal="right" vertical="center"/>
    </xf>
    <xf numFmtId="4" fontId="103" fillId="17" borderId="20" applyNumberFormat="0" applyProtection="0">
      <alignment horizontal="right" vertical="center"/>
    </xf>
    <xf numFmtId="4" fontId="103" fillId="17" borderId="20" applyNumberFormat="0" applyProtection="0">
      <alignment horizontal="right" vertical="center"/>
    </xf>
    <xf numFmtId="4" fontId="103" fillId="17" borderId="20" applyNumberFormat="0" applyProtection="0">
      <alignment horizontal="right" vertical="center"/>
    </xf>
    <xf numFmtId="4" fontId="103" fillId="17" borderId="20" applyNumberFormat="0" applyProtection="0">
      <alignment horizontal="right" vertical="center"/>
    </xf>
    <xf numFmtId="4" fontId="103" fillId="17" borderId="20" applyNumberFormat="0" applyProtection="0">
      <alignment horizontal="right" vertical="center"/>
    </xf>
    <xf numFmtId="4" fontId="103" fillId="17" borderId="20" applyNumberFormat="0" applyProtection="0">
      <alignment horizontal="right" vertical="center"/>
    </xf>
    <xf numFmtId="4" fontId="103" fillId="17" borderId="20" applyNumberFormat="0" applyProtection="0">
      <alignment horizontal="right" vertical="center"/>
    </xf>
    <xf numFmtId="4" fontId="103" fillId="17" borderId="20" applyNumberFormat="0" applyProtection="0">
      <alignment horizontal="right" vertical="center"/>
    </xf>
    <xf numFmtId="4" fontId="103" fillId="17" borderId="20" applyNumberFormat="0" applyProtection="0">
      <alignment horizontal="right" vertical="center"/>
    </xf>
    <xf numFmtId="4" fontId="103" fillId="17" borderId="20" applyNumberFormat="0" applyProtection="0">
      <alignment horizontal="right" vertical="center"/>
    </xf>
    <xf numFmtId="4" fontId="103" fillId="17" borderId="20" applyNumberFormat="0" applyProtection="0">
      <alignment horizontal="right" vertical="center"/>
    </xf>
    <xf numFmtId="4" fontId="103" fillId="17" borderId="20" applyNumberFormat="0" applyProtection="0">
      <alignment horizontal="right" vertical="center"/>
    </xf>
    <xf numFmtId="4" fontId="103" fillId="17" borderId="20" applyNumberFormat="0" applyProtection="0">
      <alignment horizontal="right" vertical="center"/>
    </xf>
    <xf numFmtId="4" fontId="103" fillId="17" borderId="20" applyNumberFormat="0" applyProtection="0">
      <alignment horizontal="right" vertical="center"/>
    </xf>
    <xf numFmtId="4" fontId="103" fillId="17" borderId="20" applyNumberFormat="0" applyProtection="0">
      <alignment horizontal="right" vertical="center"/>
    </xf>
    <xf numFmtId="4" fontId="103" fillId="17" borderId="20" applyNumberFormat="0" applyProtection="0">
      <alignment horizontal="right" vertical="center"/>
    </xf>
    <xf numFmtId="4" fontId="103" fillId="10" borderId="18" applyNumberFormat="0" applyProtection="0">
      <alignment horizontal="right" vertical="center"/>
    </xf>
    <xf numFmtId="4" fontId="103" fillId="10" borderId="18" applyNumberFormat="0" applyProtection="0">
      <alignment horizontal="right" vertical="center"/>
    </xf>
    <xf numFmtId="4" fontId="103" fillId="10" borderId="18" applyNumberFormat="0" applyProtection="0">
      <alignment horizontal="right" vertical="center"/>
    </xf>
    <xf numFmtId="4" fontId="103" fillId="10" borderId="18" applyNumberFormat="0" applyProtection="0">
      <alignment horizontal="right" vertical="center"/>
    </xf>
    <xf numFmtId="4" fontId="103" fillId="10" borderId="18" applyNumberFormat="0" applyProtection="0">
      <alignment horizontal="right" vertical="center"/>
    </xf>
    <xf numFmtId="4" fontId="103" fillId="10" borderId="18" applyNumberFormat="0" applyProtection="0">
      <alignment horizontal="right" vertical="center"/>
    </xf>
    <xf numFmtId="4" fontId="103" fillId="10" borderId="18" applyNumberFormat="0" applyProtection="0">
      <alignment horizontal="right" vertical="center"/>
    </xf>
    <xf numFmtId="4" fontId="103" fillId="10" borderId="18" applyNumberFormat="0" applyProtection="0">
      <alignment horizontal="right" vertical="center"/>
    </xf>
    <xf numFmtId="4" fontId="103" fillId="10" borderId="18" applyNumberFormat="0" applyProtection="0">
      <alignment horizontal="right" vertical="center"/>
    </xf>
    <xf numFmtId="4" fontId="103" fillId="10" borderId="18" applyNumberFormat="0" applyProtection="0">
      <alignment horizontal="right" vertical="center"/>
    </xf>
    <xf numFmtId="4" fontId="103" fillId="10" borderId="18" applyNumberFormat="0" applyProtection="0">
      <alignment horizontal="right" vertical="center"/>
    </xf>
    <xf numFmtId="4" fontId="103" fillId="10" borderId="18" applyNumberFormat="0" applyProtection="0">
      <alignment horizontal="right" vertical="center"/>
    </xf>
    <xf numFmtId="4" fontId="103" fillId="10" borderId="18" applyNumberFormat="0" applyProtection="0">
      <alignment horizontal="right" vertical="center"/>
    </xf>
    <xf numFmtId="4" fontId="103" fillId="10" borderId="18" applyNumberFormat="0" applyProtection="0">
      <alignment horizontal="right" vertical="center"/>
    </xf>
    <xf numFmtId="4" fontId="103" fillId="10" borderId="18" applyNumberFormat="0" applyProtection="0">
      <alignment horizontal="right" vertical="center"/>
    </xf>
    <xf numFmtId="4" fontId="103" fillId="10" borderId="18" applyNumberFormat="0" applyProtection="0">
      <alignment horizontal="right" vertical="center"/>
    </xf>
    <xf numFmtId="4" fontId="103" fillId="10" borderId="18" applyNumberFormat="0" applyProtection="0">
      <alignment horizontal="right" vertical="center"/>
    </xf>
    <xf numFmtId="4" fontId="103" fillId="10" borderId="18" applyNumberFormat="0" applyProtection="0">
      <alignment horizontal="right" vertical="center"/>
    </xf>
    <xf numFmtId="4" fontId="103" fillId="10" borderId="18" applyNumberFormat="0" applyProtection="0">
      <alignment horizontal="right" vertical="center"/>
    </xf>
    <xf numFmtId="4" fontId="103" fillId="10" borderId="18" applyNumberFormat="0" applyProtection="0">
      <alignment horizontal="right" vertical="center"/>
    </xf>
    <xf numFmtId="4" fontId="103" fillId="46" borderId="18" applyNumberFormat="0" applyProtection="0">
      <alignment horizontal="right" vertical="center"/>
    </xf>
    <xf numFmtId="4" fontId="103" fillId="46" borderId="18" applyNumberFormat="0" applyProtection="0">
      <alignment horizontal="right" vertical="center"/>
    </xf>
    <xf numFmtId="4" fontId="103" fillId="46" borderId="18" applyNumberFormat="0" applyProtection="0">
      <alignment horizontal="right" vertical="center"/>
    </xf>
    <xf numFmtId="4" fontId="103" fillId="46" borderId="18" applyNumberFormat="0" applyProtection="0">
      <alignment horizontal="right" vertical="center"/>
    </xf>
    <xf numFmtId="4" fontId="103" fillId="46" borderId="18" applyNumberFormat="0" applyProtection="0">
      <alignment horizontal="right" vertical="center"/>
    </xf>
    <xf numFmtId="4" fontId="103" fillId="46" borderId="18" applyNumberFormat="0" applyProtection="0">
      <alignment horizontal="right" vertical="center"/>
    </xf>
    <xf numFmtId="4" fontId="103" fillId="46" borderId="18" applyNumberFormat="0" applyProtection="0">
      <alignment horizontal="right" vertical="center"/>
    </xf>
    <xf numFmtId="4" fontId="103" fillId="46" borderId="18" applyNumberFormat="0" applyProtection="0">
      <alignment horizontal="right" vertical="center"/>
    </xf>
    <xf numFmtId="4" fontId="103" fillId="46" borderId="18" applyNumberFormat="0" applyProtection="0">
      <alignment horizontal="right" vertical="center"/>
    </xf>
    <xf numFmtId="4" fontId="103" fillId="46" borderId="18" applyNumberFormat="0" applyProtection="0">
      <alignment horizontal="right" vertical="center"/>
    </xf>
    <xf numFmtId="4" fontId="103" fillId="46" borderId="18" applyNumberFormat="0" applyProtection="0">
      <alignment horizontal="right" vertical="center"/>
    </xf>
    <xf numFmtId="4" fontId="103" fillId="46" borderId="18" applyNumberFormat="0" applyProtection="0">
      <alignment horizontal="right" vertical="center"/>
    </xf>
    <xf numFmtId="4" fontId="103" fillId="46" borderId="18" applyNumberFormat="0" applyProtection="0">
      <alignment horizontal="right" vertical="center"/>
    </xf>
    <xf numFmtId="4" fontId="103" fillId="46" borderId="18" applyNumberFormat="0" applyProtection="0">
      <alignment horizontal="right" vertical="center"/>
    </xf>
    <xf numFmtId="4" fontId="103" fillId="46" borderId="18" applyNumberFormat="0" applyProtection="0">
      <alignment horizontal="right" vertical="center"/>
    </xf>
    <xf numFmtId="4" fontId="103" fillId="46" borderId="18" applyNumberFormat="0" applyProtection="0">
      <alignment horizontal="right" vertical="center"/>
    </xf>
    <xf numFmtId="4" fontId="103" fillId="46" borderId="18" applyNumberFormat="0" applyProtection="0">
      <alignment horizontal="right" vertical="center"/>
    </xf>
    <xf numFmtId="4" fontId="103" fillId="46" borderId="18" applyNumberFormat="0" applyProtection="0">
      <alignment horizontal="right" vertical="center"/>
    </xf>
    <xf numFmtId="4" fontId="103" fillId="46" borderId="18" applyNumberFormat="0" applyProtection="0">
      <alignment horizontal="right" vertical="center"/>
    </xf>
    <xf numFmtId="4" fontId="103" fillId="46" borderId="18" applyNumberFormat="0" applyProtection="0">
      <alignment horizontal="right" vertical="center"/>
    </xf>
    <xf numFmtId="4" fontId="103" fillId="9" borderId="18" applyNumberFormat="0" applyProtection="0">
      <alignment horizontal="right" vertical="center"/>
    </xf>
    <xf numFmtId="4" fontId="103" fillId="9" borderId="18" applyNumberFormat="0" applyProtection="0">
      <alignment horizontal="right" vertical="center"/>
    </xf>
    <xf numFmtId="4" fontId="103" fillId="9" borderId="18" applyNumberFormat="0" applyProtection="0">
      <alignment horizontal="right" vertical="center"/>
    </xf>
    <xf numFmtId="4" fontId="103" fillId="9" borderId="18" applyNumberFormat="0" applyProtection="0">
      <alignment horizontal="right" vertical="center"/>
    </xf>
    <xf numFmtId="4" fontId="103" fillId="9" borderId="18" applyNumberFormat="0" applyProtection="0">
      <alignment horizontal="right" vertical="center"/>
    </xf>
    <xf numFmtId="4" fontId="103" fillId="9" borderId="18" applyNumberFormat="0" applyProtection="0">
      <alignment horizontal="right" vertical="center"/>
    </xf>
    <xf numFmtId="4" fontId="103" fillId="9" borderId="18" applyNumberFormat="0" applyProtection="0">
      <alignment horizontal="right" vertical="center"/>
    </xf>
    <xf numFmtId="4" fontId="103" fillId="9" borderId="18" applyNumberFormat="0" applyProtection="0">
      <alignment horizontal="right" vertical="center"/>
    </xf>
    <xf numFmtId="4" fontId="103" fillId="9" borderId="18" applyNumberFormat="0" applyProtection="0">
      <alignment horizontal="right" vertical="center"/>
    </xf>
    <xf numFmtId="4" fontId="103" fillId="9" borderId="18" applyNumberFormat="0" applyProtection="0">
      <alignment horizontal="right" vertical="center"/>
    </xf>
    <xf numFmtId="4" fontId="103" fillId="9" borderId="18" applyNumberFormat="0" applyProtection="0">
      <alignment horizontal="right" vertical="center"/>
    </xf>
    <xf numFmtId="4" fontId="103" fillId="9" borderId="18" applyNumberFormat="0" applyProtection="0">
      <alignment horizontal="right" vertical="center"/>
    </xf>
    <xf numFmtId="4" fontId="103" fillId="9" borderId="18" applyNumberFormat="0" applyProtection="0">
      <alignment horizontal="right" vertical="center"/>
    </xf>
    <xf numFmtId="4" fontId="103" fillId="9" borderId="18" applyNumberFormat="0" applyProtection="0">
      <alignment horizontal="right" vertical="center"/>
    </xf>
    <xf numFmtId="4" fontId="103" fillId="9" borderId="18" applyNumberFormat="0" applyProtection="0">
      <alignment horizontal="right" vertical="center"/>
    </xf>
    <xf numFmtId="4" fontId="103" fillId="9" borderId="18" applyNumberFormat="0" applyProtection="0">
      <alignment horizontal="right" vertical="center"/>
    </xf>
    <xf numFmtId="4" fontId="103" fillId="9" borderId="18" applyNumberFormat="0" applyProtection="0">
      <alignment horizontal="right" vertical="center"/>
    </xf>
    <xf numFmtId="4" fontId="103" fillId="9" borderId="18" applyNumberFormat="0" applyProtection="0">
      <alignment horizontal="right" vertical="center"/>
    </xf>
    <xf numFmtId="4" fontId="103" fillId="9" borderId="18" applyNumberFormat="0" applyProtection="0">
      <alignment horizontal="right" vertical="center"/>
    </xf>
    <xf numFmtId="4" fontId="103" fillId="9" borderId="18" applyNumberFormat="0" applyProtection="0">
      <alignment horizontal="right" vertical="center"/>
    </xf>
    <xf numFmtId="4" fontId="103" fillId="47" borderId="18" applyNumberFormat="0" applyProtection="0">
      <alignment horizontal="right" vertical="center"/>
    </xf>
    <xf numFmtId="4" fontId="103" fillId="47" borderId="18" applyNumberFormat="0" applyProtection="0">
      <alignment horizontal="right" vertical="center"/>
    </xf>
    <xf numFmtId="4" fontId="103" fillId="47" borderId="18" applyNumberFormat="0" applyProtection="0">
      <alignment horizontal="right" vertical="center"/>
    </xf>
    <xf numFmtId="4" fontId="103" fillId="47" borderId="18" applyNumberFormat="0" applyProtection="0">
      <alignment horizontal="right" vertical="center"/>
    </xf>
    <xf numFmtId="4" fontId="103" fillId="47" borderId="18" applyNumberFormat="0" applyProtection="0">
      <alignment horizontal="right" vertical="center"/>
    </xf>
    <xf numFmtId="4" fontId="103" fillId="47" borderId="18" applyNumberFormat="0" applyProtection="0">
      <alignment horizontal="right" vertical="center"/>
    </xf>
    <xf numFmtId="4" fontId="103" fillId="47" borderId="18" applyNumberFormat="0" applyProtection="0">
      <alignment horizontal="right" vertical="center"/>
    </xf>
    <xf numFmtId="4" fontId="103" fillId="47" borderId="18" applyNumberFormat="0" applyProtection="0">
      <alignment horizontal="right" vertical="center"/>
    </xf>
    <xf numFmtId="4" fontId="103" fillId="47" borderId="18" applyNumberFormat="0" applyProtection="0">
      <alignment horizontal="right" vertical="center"/>
    </xf>
    <xf numFmtId="4" fontId="103" fillId="47" borderId="18" applyNumberFormat="0" applyProtection="0">
      <alignment horizontal="right" vertical="center"/>
    </xf>
    <xf numFmtId="4" fontId="103" fillId="47" borderId="18" applyNumberFormat="0" applyProtection="0">
      <alignment horizontal="right" vertical="center"/>
    </xf>
    <xf numFmtId="4" fontId="103" fillId="47" borderId="18" applyNumberFormat="0" applyProtection="0">
      <alignment horizontal="right" vertical="center"/>
    </xf>
    <xf numFmtId="4" fontId="103" fillId="47" borderId="18" applyNumberFormat="0" applyProtection="0">
      <alignment horizontal="right" vertical="center"/>
    </xf>
    <xf numFmtId="4" fontId="103" fillId="47" borderId="18" applyNumberFormat="0" applyProtection="0">
      <alignment horizontal="right" vertical="center"/>
    </xf>
    <xf numFmtId="4" fontId="103" fillId="47" borderId="18" applyNumberFormat="0" applyProtection="0">
      <alignment horizontal="right" vertical="center"/>
    </xf>
    <xf numFmtId="4" fontId="103" fillId="47" borderId="18" applyNumberFormat="0" applyProtection="0">
      <alignment horizontal="right" vertical="center"/>
    </xf>
    <xf numFmtId="4" fontId="103" fillId="47" borderId="18" applyNumberFormat="0" applyProtection="0">
      <alignment horizontal="right" vertical="center"/>
    </xf>
    <xf numFmtId="4" fontId="103" fillId="47" borderId="18" applyNumberFormat="0" applyProtection="0">
      <alignment horizontal="right" vertical="center"/>
    </xf>
    <xf numFmtId="4" fontId="103" fillId="47" borderId="18" applyNumberFormat="0" applyProtection="0">
      <alignment horizontal="right" vertical="center"/>
    </xf>
    <xf numFmtId="4" fontId="103" fillId="47" borderId="18" applyNumberFormat="0" applyProtection="0">
      <alignment horizontal="right" vertical="center"/>
    </xf>
    <xf numFmtId="4" fontId="103" fillId="48" borderId="18" applyNumberFormat="0" applyProtection="0">
      <alignment horizontal="right" vertical="center"/>
    </xf>
    <xf numFmtId="4" fontId="103" fillId="48" borderId="18" applyNumberFormat="0" applyProtection="0">
      <alignment horizontal="right" vertical="center"/>
    </xf>
    <xf numFmtId="4" fontId="103" fillId="48" borderId="18" applyNumberFormat="0" applyProtection="0">
      <alignment horizontal="right" vertical="center"/>
    </xf>
    <xf numFmtId="4" fontId="103" fillId="48" borderId="18" applyNumberFormat="0" applyProtection="0">
      <alignment horizontal="right" vertical="center"/>
    </xf>
    <xf numFmtId="4" fontId="103" fillId="48" borderId="18" applyNumberFormat="0" applyProtection="0">
      <alignment horizontal="right" vertical="center"/>
    </xf>
    <xf numFmtId="4" fontId="103" fillId="48" borderId="18" applyNumberFormat="0" applyProtection="0">
      <alignment horizontal="right" vertical="center"/>
    </xf>
    <xf numFmtId="4" fontId="103" fillId="48" borderId="18" applyNumberFormat="0" applyProtection="0">
      <alignment horizontal="right" vertical="center"/>
    </xf>
    <xf numFmtId="4" fontId="103" fillId="48" borderId="18" applyNumberFormat="0" applyProtection="0">
      <alignment horizontal="right" vertical="center"/>
    </xf>
    <xf numFmtId="4" fontId="103" fillId="48" borderId="18" applyNumberFormat="0" applyProtection="0">
      <alignment horizontal="right" vertical="center"/>
    </xf>
    <xf numFmtId="4" fontId="103" fillId="48" borderId="18" applyNumberFormat="0" applyProtection="0">
      <alignment horizontal="right" vertical="center"/>
    </xf>
    <xf numFmtId="4" fontId="103" fillId="48" borderId="18" applyNumberFormat="0" applyProtection="0">
      <alignment horizontal="right" vertical="center"/>
    </xf>
    <xf numFmtId="4" fontId="103" fillId="48" borderId="18" applyNumberFormat="0" applyProtection="0">
      <alignment horizontal="right" vertical="center"/>
    </xf>
    <xf numFmtId="4" fontId="103" fillId="48" borderId="18" applyNumberFormat="0" applyProtection="0">
      <alignment horizontal="right" vertical="center"/>
    </xf>
    <xf numFmtId="4" fontId="103" fillId="48" borderId="18" applyNumberFormat="0" applyProtection="0">
      <alignment horizontal="right" vertical="center"/>
    </xf>
    <xf numFmtId="4" fontId="103" fillId="48" borderId="18" applyNumberFormat="0" applyProtection="0">
      <alignment horizontal="right" vertical="center"/>
    </xf>
    <xf numFmtId="4" fontId="103" fillId="48" borderId="18" applyNumberFormat="0" applyProtection="0">
      <alignment horizontal="right" vertical="center"/>
    </xf>
    <xf numFmtId="4" fontId="103" fillId="48" borderId="18" applyNumberFormat="0" applyProtection="0">
      <alignment horizontal="right" vertical="center"/>
    </xf>
    <xf numFmtId="4" fontId="103" fillId="48" borderId="18" applyNumberFormat="0" applyProtection="0">
      <alignment horizontal="right" vertical="center"/>
    </xf>
    <xf numFmtId="4" fontId="103" fillId="48" borderId="18" applyNumberFormat="0" applyProtection="0">
      <alignment horizontal="right" vertical="center"/>
    </xf>
    <xf numFmtId="4" fontId="103" fillId="48" borderId="18" applyNumberFormat="0" applyProtection="0">
      <alignment horizontal="right" vertical="center"/>
    </xf>
    <xf numFmtId="4" fontId="103" fillId="49" borderId="18" applyNumberFormat="0" applyProtection="0">
      <alignment horizontal="right" vertical="center"/>
    </xf>
    <xf numFmtId="4" fontId="103" fillId="49" borderId="18" applyNumberFormat="0" applyProtection="0">
      <alignment horizontal="right" vertical="center"/>
    </xf>
    <xf numFmtId="4" fontId="103" fillId="49" borderId="18" applyNumberFormat="0" applyProtection="0">
      <alignment horizontal="right" vertical="center"/>
    </xf>
    <xf numFmtId="4" fontId="103" fillId="49" borderId="18" applyNumberFormat="0" applyProtection="0">
      <alignment horizontal="right" vertical="center"/>
    </xf>
    <xf numFmtId="4" fontId="103" fillId="49" borderId="18" applyNumberFormat="0" applyProtection="0">
      <alignment horizontal="right" vertical="center"/>
    </xf>
    <xf numFmtId="4" fontId="103" fillId="49" borderId="18" applyNumberFormat="0" applyProtection="0">
      <alignment horizontal="right" vertical="center"/>
    </xf>
    <xf numFmtId="4" fontId="103" fillId="49" borderId="18" applyNumberFormat="0" applyProtection="0">
      <alignment horizontal="right" vertical="center"/>
    </xf>
    <xf numFmtId="4" fontId="103" fillId="49" borderId="18" applyNumberFormat="0" applyProtection="0">
      <alignment horizontal="right" vertical="center"/>
    </xf>
    <xf numFmtId="4" fontId="103" fillId="49" borderId="18" applyNumberFormat="0" applyProtection="0">
      <alignment horizontal="right" vertical="center"/>
    </xf>
    <xf numFmtId="4" fontId="103" fillId="49" borderId="18" applyNumberFormat="0" applyProtection="0">
      <alignment horizontal="right" vertical="center"/>
    </xf>
    <xf numFmtId="4" fontId="103" fillId="49" borderId="18" applyNumberFormat="0" applyProtection="0">
      <alignment horizontal="right" vertical="center"/>
    </xf>
    <xf numFmtId="4" fontId="103" fillId="49" borderId="18" applyNumberFormat="0" applyProtection="0">
      <alignment horizontal="right" vertical="center"/>
    </xf>
    <xf numFmtId="4" fontId="103" fillId="49" borderId="18" applyNumberFormat="0" applyProtection="0">
      <alignment horizontal="right" vertical="center"/>
    </xf>
    <xf numFmtId="4" fontId="103" fillId="49" borderId="18" applyNumberFormat="0" applyProtection="0">
      <alignment horizontal="right" vertical="center"/>
    </xf>
    <xf numFmtId="4" fontId="103" fillId="49" borderId="18" applyNumberFormat="0" applyProtection="0">
      <alignment horizontal="right" vertical="center"/>
    </xf>
    <xf numFmtId="4" fontId="103" fillId="49" borderId="18" applyNumberFormat="0" applyProtection="0">
      <alignment horizontal="right" vertical="center"/>
    </xf>
    <xf numFmtId="4" fontId="103" fillId="49" borderId="18" applyNumberFormat="0" applyProtection="0">
      <alignment horizontal="right" vertical="center"/>
    </xf>
    <xf numFmtId="4" fontId="103" fillId="49" borderId="18" applyNumberFormat="0" applyProtection="0">
      <alignment horizontal="right" vertical="center"/>
    </xf>
    <xf numFmtId="4" fontId="103" fillId="49" borderId="18" applyNumberFormat="0" applyProtection="0">
      <alignment horizontal="right" vertical="center"/>
    </xf>
    <xf numFmtId="4" fontId="103" fillId="49" borderId="18" applyNumberFormat="0" applyProtection="0">
      <alignment horizontal="right" vertical="center"/>
    </xf>
    <xf numFmtId="4" fontId="103" fillId="50" borderId="20" applyNumberFormat="0" applyProtection="0">
      <alignment horizontal="left" vertical="center" indent="1"/>
    </xf>
    <xf numFmtId="4" fontId="103" fillId="50" borderId="20" applyNumberFormat="0" applyProtection="0">
      <alignment horizontal="left" vertical="center" indent="1"/>
    </xf>
    <xf numFmtId="4" fontId="103" fillId="50" borderId="20" applyNumberFormat="0" applyProtection="0">
      <alignment horizontal="left" vertical="center" indent="1"/>
    </xf>
    <xf numFmtId="4" fontId="103" fillId="50" borderId="20" applyNumberFormat="0" applyProtection="0">
      <alignment horizontal="left" vertical="center" indent="1"/>
    </xf>
    <xf numFmtId="4" fontId="103" fillId="50" borderId="20" applyNumberFormat="0" applyProtection="0">
      <alignment horizontal="left" vertical="center" indent="1"/>
    </xf>
    <xf numFmtId="4" fontId="103" fillId="50" borderId="20" applyNumberFormat="0" applyProtection="0">
      <alignment horizontal="left" vertical="center" indent="1"/>
    </xf>
    <xf numFmtId="4" fontId="103" fillId="50" borderId="20" applyNumberFormat="0" applyProtection="0">
      <alignment horizontal="left" vertical="center" indent="1"/>
    </xf>
    <xf numFmtId="4" fontId="103" fillId="50" borderId="20" applyNumberFormat="0" applyProtection="0">
      <alignment horizontal="left" vertical="center" indent="1"/>
    </xf>
    <xf numFmtId="4" fontId="103" fillId="50" borderId="20" applyNumberFormat="0" applyProtection="0">
      <alignment horizontal="left" vertical="center" indent="1"/>
    </xf>
    <xf numFmtId="4" fontId="103" fillId="50" borderId="20" applyNumberFormat="0" applyProtection="0">
      <alignment horizontal="left" vertical="center" indent="1"/>
    </xf>
    <xf numFmtId="4" fontId="103" fillId="50" borderId="20" applyNumberFormat="0" applyProtection="0">
      <alignment horizontal="left" vertical="center" indent="1"/>
    </xf>
    <xf numFmtId="4" fontId="103" fillId="50" borderId="20" applyNumberFormat="0" applyProtection="0">
      <alignment horizontal="left" vertical="center" indent="1"/>
    </xf>
    <xf numFmtId="4" fontId="103" fillId="50" borderId="20" applyNumberFormat="0" applyProtection="0">
      <alignment horizontal="left" vertical="center" indent="1"/>
    </xf>
    <xf numFmtId="4" fontId="103" fillId="50" borderId="20" applyNumberFormat="0" applyProtection="0">
      <alignment horizontal="left" vertical="center" indent="1"/>
    </xf>
    <xf numFmtId="4" fontId="103" fillId="50" borderId="20" applyNumberFormat="0" applyProtection="0">
      <alignment horizontal="left" vertical="center" indent="1"/>
    </xf>
    <xf numFmtId="4" fontId="103" fillId="50" borderId="20" applyNumberFormat="0" applyProtection="0">
      <alignment horizontal="left" vertical="center" indent="1"/>
    </xf>
    <xf numFmtId="4" fontId="103" fillId="50" borderId="20" applyNumberFormat="0" applyProtection="0">
      <alignment horizontal="left" vertical="center" indent="1"/>
    </xf>
    <xf numFmtId="4" fontId="103" fillId="50" borderId="20" applyNumberFormat="0" applyProtection="0">
      <alignment horizontal="left" vertical="center" indent="1"/>
    </xf>
    <xf numFmtId="4" fontId="103" fillId="50" borderId="20" applyNumberFormat="0" applyProtection="0">
      <alignment horizontal="left" vertical="center" indent="1"/>
    </xf>
    <xf numFmtId="4" fontId="103" fillId="50" borderId="20" applyNumberFormat="0" applyProtection="0">
      <alignment horizontal="left" vertical="center" indent="1"/>
    </xf>
    <xf numFmtId="4" fontId="111" fillId="15" borderId="20" applyNumberFormat="0" applyProtection="0">
      <alignment horizontal="left" vertical="center" indent="1"/>
    </xf>
    <xf numFmtId="4" fontId="111" fillId="15" borderId="20" applyNumberFormat="0" applyProtection="0">
      <alignment horizontal="left" vertical="center" indent="1"/>
    </xf>
    <xf numFmtId="4" fontId="111" fillId="15" borderId="20" applyNumberFormat="0" applyProtection="0">
      <alignment horizontal="left" vertical="center" indent="1"/>
    </xf>
    <xf numFmtId="4" fontId="111" fillId="15" borderId="20" applyNumberFormat="0" applyProtection="0">
      <alignment horizontal="left" vertical="center" indent="1"/>
    </xf>
    <xf numFmtId="4" fontId="111" fillId="15" borderId="20" applyNumberFormat="0" applyProtection="0">
      <alignment horizontal="left" vertical="center" indent="1"/>
    </xf>
    <xf numFmtId="4" fontId="111" fillId="15" borderId="20" applyNumberFormat="0" applyProtection="0">
      <alignment horizontal="left" vertical="center" indent="1"/>
    </xf>
    <xf numFmtId="4" fontId="111" fillId="15" borderId="20" applyNumberFormat="0" applyProtection="0">
      <alignment horizontal="left" vertical="center" indent="1"/>
    </xf>
    <xf numFmtId="4" fontId="111" fillId="15" borderId="20" applyNumberFormat="0" applyProtection="0">
      <alignment horizontal="left" vertical="center" indent="1"/>
    </xf>
    <xf numFmtId="4" fontId="111" fillId="15" borderId="20" applyNumberFormat="0" applyProtection="0">
      <alignment horizontal="left" vertical="center" indent="1"/>
    </xf>
    <xf numFmtId="4" fontId="111" fillId="15" borderId="20" applyNumberFormat="0" applyProtection="0">
      <alignment horizontal="left" vertical="center" indent="1"/>
    </xf>
    <xf numFmtId="4" fontId="111" fillId="15" borderId="20" applyNumberFormat="0" applyProtection="0">
      <alignment horizontal="left" vertical="center" indent="1"/>
    </xf>
    <xf numFmtId="4" fontId="111" fillId="15" borderId="20" applyNumberFormat="0" applyProtection="0">
      <alignment horizontal="left" vertical="center" indent="1"/>
    </xf>
    <xf numFmtId="4" fontId="111" fillId="15" borderId="20" applyNumberFormat="0" applyProtection="0">
      <alignment horizontal="left" vertical="center" indent="1"/>
    </xf>
    <xf numFmtId="4" fontId="111" fillId="15" borderId="20" applyNumberFormat="0" applyProtection="0">
      <alignment horizontal="left" vertical="center" indent="1"/>
    </xf>
    <xf numFmtId="4" fontId="111" fillId="15" borderId="20" applyNumberFormat="0" applyProtection="0">
      <alignment horizontal="left" vertical="center" indent="1"/>
    </xf>
    <xf numFmtId="4" fontId="111" fillId="15" borderId="20" applyNumberFormat="0" applyProtection="0">
      <alignment horizontal="left" vertical="center" indent="1"/>
    </xf>
    <xf numFmtId="4" fontId="111" fillId="15" borderId="20" applyNumberFormat="0" applyProtection="0">
      <alignment horizontal="left" vertical="center" indent="1"/>
    </xf>
    <xf numFmtId="4" fontId="111" fillId="15" borderId="20" applyNumberFormat="0" applyProtection="0">
      <alignment horizontal="left" vertical="center" indent="1"/>
    </xf>
    <xf numFmtId="4" fontId="111" fillId="15" borderId="20" applyNumberFormat="0" applyProtection="0">
      <alignment horizontal="left" vertical="center" indent="1"/>
    </xf>
    <xf numFmtId="4" fontId="111" fillId="15" borderId="20" applyNumberFormat="0" applyProtection="0">
      <alignment horizontal="left" vertical="center" indent="1"/>
    </xf>
    <xf numFmtId="4" fontId="111" fillId="15" borderId="20" applyNumberFormat="0" applyProtection="0">
      <alignment horizontal="left" vertical="center" indent="1"/>
    </xf>
    <xf numFmtId="4" fontId="111" fillId="15" borderId="20" applyNumberFormat="0" applyProtection="0">
      <alignment horizontal="left" vertical="center" indent="1"/>
    </xf>
    <xf numFmtId="4" fontId="111" fillId="15" borderId="20" applyNumberFormat="0" applyProtection="0">
      <alignment horizontal="left" vertical="center" indent="1"/>
    </xf>
    <xf numFmtId="4" fontId="111" fillId="15" borderId="20" applyNumberFormat="0" applyProtection="0">
      <alignment horizontal="left" vertical="center" indent="1"/>
    </xf>
    <xf numFmtId="4" fontId="111" fillId="15" borderId="20" applyNumberFormat="0" applyProtection="0">
      <alignment horizontal="left" vertical="center" indent="1"/>
    </xf>
    <xf numFmtId="4" fontId="111" fillId="15" borderId="20" applyNumberFormat="0" applyProtection="0">
      <alignment horizontal="left" vertical="center" indent="1"/>
    </xf>
    <xf numFmtId="4" fontId="111" fillId="15" borderId="20" applyNumberFormat="0" applyProtection="0">
      <alignment horizontal="left" vertical="center" indent="1"/>
    </xf>
    <xf numFmtId="4" fontId="111" fillId="15" borderId="20" applyNumberFormat="0" applyProtection="0">
      <alignment horizontal="left" vertical="center" indent="1"/>
    </xf>
    <xf numFmtId="4" fontId="111" fillId="15" borderId="20" applyNumberFormat="0" applyProtection="0">
      <alignment horizontal="left" vertical="center" indent="1"/>
    </xf>
    <xf numFmtId="4" fontId="111" fillId="15" borderId="20" applyNumberFormat="0" applyProtection="0">
      <alignment horizontal="left" vertical="center" indent="1"/>
    </xf>
    <xf numFmtId="4" fontId="111" fillId="15" borderId="20" applyNumberFormat="0" applyProtection="0">
      <alignment horizontal="left" vertical="center" indent="1"/>
    </xf>
    <xf numFmtId="4" fontId="111" fillId="15" borderId="20" applyNumberFormat="0" applyProtection="0">
      <alignment horizontal="left" vertical="center" indent="1"/>
    </xf>
    <xf numFmtId="4" fontId="111" fillId="15" borderId="20" applyNumberFormat="0" applyProtection="0">
      <alignment horizontal="left" vertical="center" indent="1"/>
    </xf>
    <xf numFmtId="4" fontId="111" fillId="15" borderId="20" applyNumberFormat="0" applyProtection="0">
      <alignment horizontal="left" vertical="center" indent="1"/>
    </xf>
    <xf numFmtId="4" fontId="111" fillId="15" borderId="20" applyNumberFormat="0" applyProtection="0">
      <alignment horizontal="left" vertical="center" indent="1"/>
    </xf>
    <xf numFmtId="4" fontId="111" fillId="15" borderId="20" applyNumberFormat="0" applyProtection="0">
      <alignment horizontal="left" vertical="center" indent="1"/>
    </xf>
    <xf numFmtId="4" fontId="111" fillId="15" borderId="20" applyNumberFormat="0" applyProtection="0">
      <alignment horizontal="left" vertical="center" indent="1"/>
    </xf>
    <xf numFmtId="4" fontId="111" fillId="15" borderId="20" applyNumberFormat="0" applyProtection="0">
      <alignment horizontal="left" vertical="center" indent="1"/>
    </xf>
    <xf numFmtId="4" fontId="111" fillId="15" borderId="20" applyNumberFormat="0" applyProtection="0">
      <alignment horizontal="left" vertical="center" indent="1"/>
    </xf>
    <xf numFmtId="4" fontId="111" fillId="15" borderId="20" applyNumberFormat="0" applyProtection="0">
      <alignment horizontal="left" vertical="center" indent="1"/>
    </xf>
    <xf numFmtId="4" fontId="103" fillId="51" borderId="18" applyNumberFormat="0" applyProtection="0">
      <alignment horizontal="right" vertical="center"/>
    </xf>
    <xf numFmtId="4" fontId="103" fillId="51" borderId="18" applyNumberFormat="0" applyProtection="0">
      <alignment horizontal="right" vertical="center"/>
    </xf>
    <xf numFmtId="4" fontId="103" fillId="51" borderId="18" applyNumberFormat="0" applyProtection="0">
      <alignment horizontal="right" vertical="center"/>
    </xf>
    <xf numFmtId="4" fontId="103" fillId="51" borderId="18" applyNumberFormat="0" applyProtection="0">
      <alignment horizontal="right" vertical="center"/>
    </xf>
    <xf numFmtId="4" fontId="103" fillId="51" borderId="18" applyNumberFormat="0" applyProtection="0">
      <alignment horizontal="right" vertical="center"/>
    </xf>
    <xf numFmtId="4" fontId="103" fillId="51" borderId="18" applyNumberFormat="0" applyProtection="0">
      <alignment horizontal="right" vertical="center"/>
    </xf>
    <xf numFmtId="4" fontId="103" fillId="51" borderId="18" applyNumberFormat="0" applyProtection="0">
      <alignment horizontal="right" vertical="center"/>
    </xf>
    <xf numFmtId="4" fontId="103" fillId="51" borderId="18" applyNumberFormat="0" applyProtection="0">
      <alignment horizontal="right" vertical="center"/>
    </xf>
    <xf numFmtId="4" fontId="103" fillId="51" borderId="18" applyNumberFormat="0" applyProtection="0">
      <alignment horizontal="right" vertical="center"/>
    </xf>
    <xf numFmtId="4" fontId="103" fillId="51" borderId="18" applyNumberFormat="0" applyProtection="0">
      <alignment horizontal="right" vertical="center"/>
    </xf>
    <xf numFmtId="4" fontId="103" fillId="51" borderId="18" applyNumberFormat="0" applyProtection="0">
      <alignment horizontal="right" vertical="center"/>
    </xf>
    <xf numFmtId="4" fontId="103" fillId="51" borderId="18" applyNumberFormat="0" applyProtection="0">
      <alignment horizontal="right" vertical="center"/>
    </xf>
    <xf numFmtId="4" fontId="103" fillId="51" borderId="18" applyNumberFormat="0" applyProtection="0">
      <alignment horizontal="right" vertical="center"/>
    </xf>
    <xf numFmtId="4" fontId="103" fillId="51" borderId="18" applyNumberFormat="0" applyProtection="0">
      <alignment horizontal="right" vertical="center"/>
    </xf>
    <xf numFmtId="4" fontId="103" fillId="51" borderId="18" applyNumberFormat="0" applyProtection="0">
      <alignment horizontal="right" vertical="center"/>
    </xf>
    <xf numFmtId="4" fontId="103" fillId="51" borderId="18" applyNumberFormat="0" applyProtection="0">
      <alignment horizontal="right" vertical="center"/>
    </xf>
    <xf numFmtId="4" fontId="103" fillId="51" borderId="18" applyNumberFormat="0" applyProtection="0">
      <alignment horizontal="right" vertical="center"/>
    </xf>
    <xf numFmtId="4" fontId="103" fillId="51" borderId="18" applyNumberFormat="0" applyProtection="0">
      <alignment horizontal="right" vertical="center"/>
    </xf>
    <xf numFmtId="4" fontId="103" fillId="51" borderId="18" applyNumberFormat="0" applyProtection="0">
      <alignment horizontal="right" vertical="center"/>
    </xf>
    <xf numFmtId="4" fontId="103" fillId="51" borderId="18" applyNumberFormat="0" applyProtection="0">
      <alignment horizontal="right" vertical="center"/>
    </xf>
    <xf numFmtId="4" fontId="103" fillId="52" borderId="20" applyNumberFormat="0" applyProtection="0">
      <alignment horizontal="left" vertical="center" indent="1"/>
    </xf>
    <xf numFmtId="4" fontId="103" fillId="52" borderId="20" applyNumberFormat="0" applyProtection="0">
      <alignment horizontal="left" vertical="center" indent="1"/>
    </xf>
    <xf numFmtId="4" fontId="103" fillId="52" borderId="20" applyNumberFormat="0" applyProtection="0">
      <alignment horizontal="left" vertical="center" indent="1"/>
    </xf>
    <xf numFmtId="4" fontId="103" fillId="52" borderId="20" applyNumberFormat="0" applyProtection="0">
      <alignment horizontal="left" vertical="center" indent="1"/>
    </xf>
    <xf numFmtId="4" fontId="103" fillId="52" borderId="20" applyNumberFormat="0" applyProtection="0">
      <alignment horizontal="left" vertical="center" indent="1"/>
    </xf>
    <xf numFmtId="4" fontId="103" fillId="52" borderId="20" applyNumberFormat="0" applyProtection="0">
      <alignment horizontal="left" vertical="center" indent="1"/>
    </xf>
    <xf numFmtId="4" fontId="103" fillId="52" borderId="20" applyNumberFormat="0" applyProtection="0">
      <alignment horizontal="left" vertical="center" indent="1"/>
    </xf>
    <xf numFmtId="4" fontId="103" fillId="52" borderId="20" applyNumberFormat="0" applyProtection="0">
      <alignment horizontal="left" vertical="center" indent="1"/>
    </xf>
    <xf numFmtId="4" fontId="103" fillId="52" borderId="20" applyNumberFormat="0" applyProtection="0">
      <alignment horizontal="left" vertical="center" indent="1"/>
    </xf>
    <xf numFmtId="4" fontId="103" fillId="52" borderId="20" applyNumberFormat="0" applyProtection="0">
      <alignment horizontal="left" vertical="center" indent="1"/>
    </xf>
    <xf numFmtId="4" fontId="103" fillId="52" borderId="20" applyNumberFormat="0" applyProtection="0">
      <alignment horizontal="left" vertical="center" indent="1"/>
    </xf>
    <xf numFmtId="4" fontId="103" fillId="52" borderId="20" applyNumberFormat="0" applyProtection="0">
      <alignment horizontal="left" vertical="center" indent="1"/>
    </xf>
    <xf numFmtId="4" fontId="103" fillId="52" borderId="20" applyNumberFormat="0" applyProtection="0">
      <alignment horizontal="left" vertical="center" indent="1"/>
    </xf>
    <xf numFmtId="4" fontId="103" fillId="52" borderId="20" applyNumberFormat="0" applyProtection="0">
      <alignment horizontal="left" vertical="center" indent="1"/>
    </xf>
    <xf numFmtId="4" fontId="103" fillId="52" borderId="20" applyNumberFormat="0" applyProtection="0">
      <alignment horizontal="left" vertical="center" indent="1"/>
    </xf>
    <xf numFmtId="4" fontId="103" fillId="52" borderId="20" applyNumberFormat="0" applyProtection="0">
      <alignment horizontal="left" vertical="center" indent="1"/>
    </xf>
    <xf numFmtId="4" fontId="103" fillId="52" borderId="20" applyNumberFormat="0" applyProtection="0">
      <alignment horizontal="left" vertical="center" indent="1"/>
    </xf>
    <xf numFmtId="4" fontId="103" fillId="52" borderId="20" applyNumberFormat="0" applyProtection="0">
      <alignment horizontal="left" vertical="center" indent="1"/>
    </xf>
    <xf numFmtId="4" fontId="103" fillId="52" borderId="20" applyNumberFormat="0" applyProtection="0">
      <alignment horizontal="left" vertical="center" indent="1"/>
    </xf>
    <xf numFmtId="4" fontId="103" fillId="52" borderId="20" applyNumberFormat="0" applyProtection="0">
      <alignment horizontal="left" vertical="center" indent="1"/>
    </xf>
    <xf numFmtId="4" fontId="103" fillId="51" borderId="20" applyNumberFormat="0" applyProtection="0">
      <alignment horizontal="left" vertical="center" indent="1"/>
    </xf>
    <xf numFmtId="4" fontId="103" fillId="51" borderId="20" applyNumberFormat="0" applyProtection="0">
      <alignment horizontal="left" vertical="center" indent="1"/>
    </xf>
    <xf numFmtId="4" fontId="103" fillId="51" borderId="20" applyNumberFormat="0" applyProtection="0">
      <alignment horizontal="left" vertical="center" indent="1"/>
    </xf>
    <xf numFmtId="4" fontId="103" fillId="51" borderId="20" applyNumberFormat="0" applyProtection="0">
      <alignment horizontal="left" vertical="center" indent="1"/>
    </xf>
    <xf numFmtId="4" fontId="103" fillId="51" borderId="20" applyNumberFormat="0" applyProtection="0">
      <alignment horizontal="left" vertical="center" indent="1"/>
    </xf>
    <xf numFmtId="4" fontId="103" fillId="51" borderId="20" applyNumberFormat="0" applyProtection="0">
      <alignment horizontal="left" vertical="center" indent="1"/>
    </xf>
    <xf numFmtId="4" fontId="103" fillId="51" borderId="20" applyNumberFormat="0" applyProtection="0">
      <alignment horizontal="left" vertical="center" indent="1"/>
    </xf>
    <xf numFmtId="4" fontId="103" fillId="51" borderId="20" applyNumberFormat="0" applyProtection="0">
      <alignment horizontal="left" vertical="center" indent="1"/>
    </xf>
    <xf numFmtId="4" fontId="103" fillId="51" borderId="20" applyNumberFormat="0" applyProtection="0">
      <alignment horizontal="left" vertical="center" indent="1"/>
    </xf>
    <xf numFmtId="4" fontId="103" fillId="51" borderId="20" applyNumberFormat="0" applyProtection="0">
      <alignment horizontal="left" vertical="center" indent="1"/>
    </xf>
    <xf numFmtId="4" fontId="103" fillId="51" borderId="20" applyNumberFormat="0" applyProtection="0">
      <alignment horizontal="left" vertical="center" indent="1"/>
    </xf>
    <xf numFmtId="4" fontId="103" fillId="51" borderId="20" applyNumberFormat="0" applyProtection="0">
      <alignment horizontal="left" vertical="center" indent="1"/>
    </xf>
    <xf numFmtId="4" fontId="103" fillId="51" borderId="20" applyNumberFormat="0" applyProtection="0">
      <alignment horizontal="left" vertical="center" indent="1"/>
    </xf>
    <xf numFmtId="4" fontId="103" fillId="51" borderId="20" applyNumberFormat="0" applyProtection="0">
      <alignment horizontal="left" vertical="center" indent="1"/>
    </xf>
    <xf numFmtId="4" fontId="103" fillId="51" borderId="20" applyNumberFormat="0" applyProtection="0">
      <alignment horizontal="left" vertical="center" indent="1"/>
    </xf>
    <xf numFmtId="4" fontId="103" fillId="51" borderId="20" applyNumberFormat="0" applyProtection="0">
      <alignment horizontal="left" vertical="center" indent="1"/>
    </xf>
    <xf numFmtId="4" fontId="103" fillId="51" borderId="20" applyNumberFormat="0" applyProtection="0">
      <alignment horizontal="left" vertical="center" indent="1"/>
    </xf>
    <xf numFmtId="4" fontId="103" fillId="51" borderId="20" applyNumberFormat="0" applyProtection="0">
      <alignment horizontal="left" vertical="center" indent="1"/>
    </xf>
    <xf numFmtId="4" fontId="103" fillId="51" borderId="20" applyNumberFormat="0" applyProtection="0">
      <alignment horizontal="left" vertical="center" indent="1"/>
    </xf>
    <xf numFmtId="4" fontId="103" fillId="51" borderId="20" applyNumberFormat="0" applyProtection="0">
      <alignment horizontal="left" vertical="center" indent="1"/>
    </xf>
    <xf numFmtId="0" fontId="103" fillId="53" borderId="18" applyNumberFormat="0" applyProtection="0">
      <alignment horizontal="left" vertical="center" indent="1"/>
    </xf>
    <xf numFmtId="0" fontId="103" fillId="53" borderId="18" applyNumberFormat="0" applyProtection="0">
      <alignment horizontal="left" vertical="center" indent="1"/>
    </xf>
    <xf numFmtId="0" fontId="103" fillId="53" borderId="18" applyNumberFormat="0" applyProtection="0">
      <alignment horizontal="left" vertical="center" indent="1"/>
    </xf>
    <xf numFmtId="0" fontId="103" fillId="53" borderId="18" applyNumberFormat="0" applyProtection="0">
      <alignment horizontal="left" vertical="center" indent="1"/>
    </xf>
    <xf numFmtId="0" fontId="103" fillId="53" borderId="18" applyNumberFormat="0" applyProtection="0">
      <alignment horizontal="left" vertical="center" indent="1"/>
    </xf>
    <xf numFmtId="0" fontId="103" fillId="53" borderId="18" applyNumberFormat="0" applyProtection="0">
      <alignment horizontal="left" vertical="center" indent="1"/>
    </xf>
    <xf numFmtId="0" fontId="103" fillId="53" borderId="18" applyNumberFormat="0" applyProtection="0">
      <alignment horizontal="left" vertical="center" indent="1"/>
    </xf>
    <xf numFmtId="0" fontId="103" fillId="53" borderId="18" applyNumberFormat="0" applyProtection="0">
      <alignment horizontal="left" vertical="center" indent="1"/>
    </xf>
    <xf numFmtId="0" fontId="103" fillId="53" borderId="18" applyNumberFormat="0" applyProtection="0">
      <alignment horizontal="left" vertical="center" indent="1"/>
    </xf>
    <xf numFmtId="0" fontId="103" fillId="53" borderId="18" applyNumberFormat="0" applyProtection="0">
      <alignment horizontal="left" vertical="center" indent="1"/>
    </xf>
    <xf numFmtId="0" fontId="103" fillId="53" borderId="18" applyNumberFormat="0" applyProtection="0">
      <alignment horizontal="left" vertical="center" indent="1"/>
    </xf>
    <xf numFmtId="0" fontId="103" fillId="53" borderId="18" applyNumberFormat="0" applyProtection="0">
      <alignment horizontal="left" vertical="center" indent="1"/>
    </xf>
    <xf numFmtId="0" fontId="103" fillId="53" borderId="18" applyNumberFormat="0" applyProtection="0">
      <alignment horizontal="left" vertical="center" indent="1"/>
    </xf>
    <xf numFmtId="0" fontId="103" fillId="53" borderId="18" applyNumberFormat="0" applyProtection="0">
      <alignment horizontal="left" vertical="center" indent="1"/>
    </xf>
    <xf numFmtId="0" fontId="103" fillId="53" borderId="18" applyNumberFormat="0" applyProtection="0">
      <alignment horizontal="left" vertical="center" indent="1"/>
    </xf>
    <xf numFmtId="0" fontId="103" fillId="53" borderId="18" applyNumberFormat="0" applyProtection="0">
      <alignment horizontal="left" vertical="center" indent="1"/>
    </xf>
    <xf numFmtId="0" fontId="103" fillId="53" borderId="18" applyNumberFormat="0" applyProtection="0">
      <alignment horizontal="left" vertical="center" indent="1"/>
    </xf>
    <xf numFmtId="0" fontId="103" fillId="53" borderId="18" applyNumberFormat="0" applyProtection="0">
      <alignment horizontal="left" vertical="center" indent="1"/>
    </xf>
    <xf numFmtId="0" fontId="103" fillId="53" borderId="18" applyNumberFormat="0" applyProtection="0">
      <alignment horizontal="left" vertical="center" indent="1"/>
    </xf>
    <xf numFmtId="0" fontId="103" fillId="53" borderId="18" applyNumberFormat="0" applyProtection="0">
      <alignment horizontal="left" vertical="center" indent="1"/>
    </xf>
    <xf numFmtId="0" fontId="103" fillId="15" borderId="19" applyNumberFormat="0" applyProtection="0">
      <alignment horizontal="left" vertical="top" indent="1"/>
    </xf>
    <xf numFmtId="0" fontId="103" fillId="15" borderId="19" applyNumberFormat="0" applyProtection="0">
      <alignment horizontal="left" vertical="top" indent="1"/>
    </xf>
    <xf numFmtId="0" fontId="103" fillId="15" borderId="19" applyNumberFormat="0" applyProtection="0">
      <alignment horizontal="left" vertical="top" indent="1"/>
    </xf>
    <xf numFmtId="0" fontId="103" fillId="15" borderId="19" applyNumberFormat="0" applyProtection="0">
      <alignment horizontal="left" vertical="top" indent="1"/>
    </xf>
    <xf numFmtId="0" fontId="103" fillId="15" borderId="19" applyNumberFormat="0" applyProtection="0">
      <alignment horizontal="left" vertical="top" indent="1"/>
    </xf>
    <xf numFmtId="0" fontId="103" fillId="15" borderId="19" applyNumberFormat="0" applyProtection="0">
      <alignment horizontal="left" vertical="top" indent="1"/>
    </xf>
    <xf numFmtId="0" fontId="103" fillId="15" borderId="19" applyNumberFormat="0" applyProtection="0">
      <alignment horizontal="left" vertical="top" indent="1"/>
    </xf>
    <xf numFmtId="0" fontId="103" fillId="15" borderId="19" applyNumberFormat="0" applyProtection="0">
      <alignment horizontal="left" vertical="top" indent="1"/>
    </xf>
    <xf numFmtId="0" fontId="103" fillId="15" borderId="19" applyNumberFormat="0" applyProtection="0">
      <alignment horizontal="left" vertical="top" indent="1"/>
    </xf>
    <xf numFmtId="0" fontId="103" fillId="15" borderId="19" applyNumberFormat="0" applyProtection="0">
      <alignment horizontal="left" vertical="top" indent="1"/>
    </xf>
    <xf numFmtId="0" fontId="103" fillId="15" borderId="19" applyNumberFormat="0" applyProtection="0">
      <alignment horizontal="left" vertical="top" indent="1"/>
    </xf>
    <xf numFmtId="0" fontId="103" fillId="15" borderId="19" applyNumberFormat="0" applyProtection="0">
      <alignment horizontal="left" vertical="top" indent="1"/>
    </xf>
    <xf numFmtId="0" fontId="103" fillId="15" borderId="19" applyNumberFormat="0" applyProtection="0">
      <alignment horizontal="left" vertical="top" indent="1"/>
    </xf>
    <xf numFmtId="0" fontId="103" fillId="15" borderId="19" applyNumberFormat="0" applyProtection="0">
      <alignment horizontal="left" vertical="top" indent="1"/>
    </xf>
    <xf numFmtId="0" fontId="103" fillId="15" borderId="19" applyNumberFormat="0" applyProtection="0">
      <alignment horizontal="left" vertical="top" indent="1"/>
    </xf>
    <xf numFmtId="0" fontId="103" fillId="15" borderId="19" applyNumberFormat="0" applyProtection="0">
      <alignment horizontal="left" vertical="top" indent="1"/>
    </xf>
    <xf numFmtId="0" fontId="103" fillId="15" borderId="19" applyNumberFormat="0" applyProtection="0">
      <alignment horizontal="left" vertical="top" indent="1"/>
    </xf>
    <xf numFmtId="0" fontId="103" fillId="15" borderId="19" applyNumberFormat="0" applyProtection="0">
      <alignment horizontal="left" vertical="top" indent="1"/>
    </xf>
    <xf numFmtId="0" fontId="103" fillId="15" borderId="19" applyNumberFormat="0" applyProtection="0">
      <alignment horizontal="left" vertical="top" indent="1"/>
    </xf>
    <xf numFmtId="0" fontId="103" fillId="15" borderId="19" applyNumberFormat="0" applyProtection="0">
      <alignment horizontal="left" vertical="top" indent="1"/>
    </xf>
    <xf numFmtId="0" fontId="103" fillId="54" borderId="18" applyNumberFormat="0" applyProtection="0">
      <alignment horizontal="left" vertical="center" indent="1"/>
    </xf>
    <xf numFmtId="0" fontId="103" fillId="54" borderId="18" applyNumberFormat="0" applyProtection="0">
      <alignment horizontal="left" vertical="center" indent="1"/>
    </xf>
    <xf numFmtId="0" fontId="103" fillId="54" borderId="18" applyNumberFormat="0" applyProtection="0">
      <alignment horizontal="left" vertical="center" indent="1"/>
    </xf>
    <xf numFmtId="0" fontId="103" fillId="54" borderId="18" applyNumberFormat="0" applyProtection="0">
      <alignment horizontal="left" vertical="center" indent="1"/>
    </xf>
    <xf numFmtId="0" fontId="103" fillId="54" borderId="18" applyNumberFormat="0" applyProtection="0">
      <alignment horizontal="left" vertical="center" indent="1"/>
    </xf>
    <xf numFmtId="0" fontId="103" fillId="54" borderId="18" applyNumberFormat="0" applyProtection="0">
      <alignment horizontal="left" vertical="center" indent="1"/>
    </xf>
    <xf numFmtId="0" fontId="103" fillId="54" borderId="18" applyNumberFormat="0" applyProtection="0">
      <alignment horizontal="left" vertical="center" indent="1"/>
    </xf>
    <xf numFmtId="0" fontId="103" fillId="54" borderId="18" applyNumberFormat="0" applyProtection="0">
      <alignment horizontal="left" vertical="center" indent="1"/>
    </xf>
    <xf numFmtId="0" fontId="103" fillId="54" borderId="18" applyNumberFormat="0" applyProtection="0">
      <alignment horizontal="left" vertical="center" indent="1"/>
    </xf>
    <xf numFmtId="0" fontId="103" fillId="54" borderId="18" applyNumberFormat="0" applyProtection="0">
      <alignment horizontal="left" vertical="center" indent="1"/>
    </xf>
    <xf numFmtId="0" fontId="103" fillId="54" borderId="18" applyNumberFormat="0" applyProtection="0">
      <alignment horizontal="left" vertical="center" indent="1"/>
    </xf>
    <xf numFmtId="0" fontId="103" fillId="54" borderId="18" applyNumberFormat="0" applyProtection="0">
      <alignment horizontal="left" vertical="center" indent="1"/>
    </xf>
    <xf numFmtId="0" fontId="103" fillId="54" borderId="18" applyNumberFormat="0" applyProtection="0">
      <alignment horizontal="left" vertical="center" indent="1"/>
    </xf>
    <xf numFmtId="0" fontId="103" fillId="54" borderId="18" applyNumberFormat="0" applyProtection="0">
      <alignment horizontal="left" vertical="center" indent="1"/>
    </xf>
    <xf numFmtId="0" fontId="103" fillId="54" borderId="18" applyNumberFormat="0" applyProtection="0">
      <alignment horizontal="left" vertical="center" indent="1"/>
    </xf>
    <xf numFmtId="0" fontId="103" fillId="54" borderId="18" applyNumberFormat="0" applyProtection="0">
      <alignment horizontal="left" vertical="center" indent="1"/>
    </xf>
    <xf numFmtId="0" fontId="103" fillId="54" borderId="18" applyNumberFormat="0" applyProtection="0">
      <alignment horizontal="left" vertical="center" indent="1"/>
    </xf>
    <xf numFmtId="0" fontId="103" fillId="54" borderId="18" applyNumberFormat="0" applyProtection="0">
      <alignment horizontal="left" vertical="center" indent="1"/>
    </xf>
    <xf numFmtId="0" fontId="103" fillId="54" borderId="18" applyNumberFormat="0" applyProtection="0">
      <alignment horizontal="left" vertical="center" indent="1"/>
    </xf>
    <xf numFmtId="0" fontId="103" fillId="54" borderId="18" applyNumberFormat="0" applyProtection="0">
      <alignment horizontal="left" vertical="center" indent="1"/>
    </xf>
    <xf numFmtId="0" fontId="103" fillId="51" borderId="19" applyNumberFormat="0" applyProtection="0">
      <alignment horizontal="left" vertical="top" indent="1"/>
    </xf>
    <xf numFmtId="0" fontId="103" fillId="51" borderId="19" applyNumberFormat="0" applyProtection="0">
      <alignment horizontal="left" vertical="top" indent="1"/>
    </xf>
    <xf numFmtId="0" fontId="103" fillId="51" borderId="19" applyNumberFormat="0" applyProtection="0">
      <alignment horizontal="left" vertical="top" indent="1"/>
    </xf>
    <xf numFmtId="0" fontId="103" fillId="51" borderId="19" applyNumberFormat="0" applyProtection="0">
      <alignment horizontal="left" vertical="top" indent="1"/>
    </xf>
    <xf numFmtId="0" fontId="103" fillId="51" borderId="19" applyNumberFormat="0" applyProtection="0">
      <alignment horizontal="left" vertical="top" indent="1"/>
    </xf>
    <xf numFmtId="0" fontId="103" fillId="51" borderId="19" applyNumberFormat="0" applyProtection="0">
      <alignment horizontal="left" vertical="top" indent="1"/>
    </xf>
    <xf numFmtId="0" fontId="103" fillId="51" borderId="19" applyNumberFormat="0" applyProtection="0">
      <alignment horizontal="left" vertical="top" indent="1"/>
    </xf>
    <xf numFmtId="0" fontId="103" fillId="51" borderId="19" applyNumberFormat="0" applyProtection="0">
      <alignment horizontal="left" vertical="top" indent="1"/>
    </xf>
    <xf numFmtId="0" fontId="103" fillId="51" borderId="19" applyNumberFormat="0" applyProtection="0">
      <alignment horizontal="left" vertical="top" indent="1"/>
    </xf>
    <xf numFmtId="0" fontId="103" fillId="51" borderId="19" applyNumberFormat="0" applyProtection="0">
      <alignment horizontal="left" vertical="top" indent="1"/>
    </xf>
    <xf numFmtId="0" fontId="103" fillId="51" borderId="19" applyNumberFormat="0" applyProtection="0">
      <alignment horizontal="left" vertical="top" indent="1"/>
    </xf>
    <xf numFmtId="0" fontId="103" fillId="51" borderId="19" applyNumberFormat="0" applyProtection="0">
      <alignment horizontal="left" vertical="top" indent="1"/>
    </xf>
    <xf numFmtId="0" fontId="103" fillId="51" borderId="19" applyNumberFormat="0" applyProtection="0">
      <alignment horizontal="left" vertical="top" indent="1"/>
    </xf>
    <xf numFmtId="0" fontId="103" fillId="51" borderId="19" applyNumberFormat="0" applyProtection="0">
      <alignment horizontal="left" vertical="top" indent="1"/>
    </xf>
    <xf numFmtId="0" fontId="103" fillId="51" borderId="19" applyNumberFormat="0" applyProtection="0">
      <alignment horizontal="left" vertical="top" indent="1"/>
    </xf>
    <xf numFmtId="0" fontId="103" fillId="51" borderId="19" applyNumberFormat="0" applyProtection="0">
      <alignment horizontal="left" vertical="top" indent="1"/>
    </xf>
    <xf numFmtId="0" fontId="103" fillId="51" borderId="19" applyNumberFormat="0" applyProtection="0">
      <alignment horizontal="left" vertical="top" indent="1"/>
    </xf>
    <xf numFmtId="0" fontId="103" fillId="51" borderId="19" applyNumberFormat="0" applyProtection="0">
      <alignment horizontal="left" vertical="top" indent="1"/>
    </xf>
    <xf numFmtId="0" fontId="103" fillId="51" borderId="19" applyNumberFormat="0" applyProtection="0">
      <alignment horizontal="left" vertical="top" indent="1"/>
    </xf>
    <xf numFmtId="0" fontId="103" fillId="51" borderId="19" applyNumberFormat="0" applyProtection="0">
      <alignment horizontal="left" vertical="top" indent="1"/>
    </xf>
    <xf numFmtId="0" fontId="103" fillId="2" borderId="18" applyNumberFormat="0" applyProtection="0">
      <alignment horizontal="left" vertical="center" indent="1"/>
    </xf>
    <xf numFmtId="0" fontId="103" fillId="2" borderId="18" applyNumberFormat="0" applyProtection="0">
      <alignment horizontal="left" vertical="center" indent="1"/>
    </xf>
    <xf numFmtId="0" fontId="103" fillId="2" borderId="18" applyNumberFormat="0" applyProtection="0">
      <alignment horizontal="left" vertical="center" indent="1"/>
    </xf>
    <xf numFmtId="0" fontId="103" fillId="2" borderId="18" applyNumberFormat="0" applyProtection="0">
      <alignment horizontal="left" vertical="center" indent="1"/>
    </xf>
    <xf numFmtId="0" fontId="103" fillId="2" borderId="18" applyNumberFormat="0" applyProtection="0">
      <alignment horizontal="left" vertical="center" indent="1"/>
    </xf>
    <xf numFmtId="0" fontId="103" fillId="2" borderId="18" applyNumberFormat="0" applyProtection="0">
      <alignment horizontal="left" vertical="center" indent="1"/>
    </xf>
    <xf numFmtId="0" fontId="103" fillId="2" borderId="18" applyNumberFormat="0" applyProtection="0">
      <alignment horizontal="left" vertical="center" indent="1"/>
    </xf>
    <xf numFmtId="0" fontId="103" fillId="2" borderId="18" applyNumberFormat="0" applyProtection="0">
      <alignment horizontal="left" vertical="center" indent="1"/>
    </xf>
    <xf numFmtId="0" fontId="103" fillId="2" borderId="18" applyNumberFormat="0" applyProtection="0">
      <alignment horizontal="left" vertical="center" indent="1"/>
    </xf>
    <xf numFmtId="0" fontId="103" fillId="2" borderId="18" applyNumberFormat="0" applyProtection="0">
      <alignment horizontal="left" vertical="center" indent="1"/>
    </xf>
    <xf numFmtId="0" fontId="103" fillId="2" borderId="18" applyNumberFormat="0" applyProtection="0">
      <alignment horizontal="left" vertical="center" indent="1"/>
    </xf>
    <xf numFmtId="0" fontId="103" fillId="2" borderId="18" applyNumberFormat="0" applyProtection="0">
      <alignment horizontal="left" vertical="center" indent="1"/>
    </xf>
    <xf numFmtId="0" fontId="103" fillId="2" borderId="18" applyNumberFormat="0" applyProtection="0">
      <alignment horizontal="left" vertical="center" indent="1"/>
    </xf>
    <xf numFmtId="0" fontId="103" fillId="2" borderId="18" applyNumberFormat="0" applyProtection="0">
      <alignment horizontal="left" vertical="center" indent="1"/>
    </xf>
    <xf numFmtId="0" fontId="103" fillId="2" borderId="18" applyNumberFormat="0" applyProtection="0">
      <alignment horizontal="left" vertical="center" indent="1"/>
    </xf>
    <xf numFmtId="0" fontId="103" fillId="2" borderId="18" applyNumberFormat="0" applyProtection="0">
      <alignment horizontal="left" vertical="center" indent="1"/>
    </xf>
    <xf numFmtId="0" fontId="103" fillId="2" borderId="18" applyNumberFormat="0" applyProtection="0">
      <alignment horizontal="left" vertical="center" indent="1"/>
    </xf>
    <xf numFmtId="0" fontId="103" fillId="2" borderId="18" applyNumberFormat="0" applyProtection="0">
      <alignment horizontal="left" vertical="center" indent="1"/>
    </xf>
    <xf numFmtId="0" fontId="103" fillId="2" borderId="18" applyNumberFormat="0" applyProtection="0">
      <alignment horizontal="left" vertical="center" indent="1"/>
    </xf>
    <xf numFmtId="0" fontId="103" fillId="2" borderId="18" applyNumberFormat="0" applyProtection="0">
      <alignment horizontal="left" vertical="center" indent="1"/>
    </xf>
    <xf numFmtId="0" fontId="103" fillId="2" borderId="19" applyNumberFormat="0" applyProtection="0">
      <alignment horizontal="left" vertical="top" indent="1"/>
    </xf>
    <xf numFmtId="0" fontId="103" fillId="2" borderId="19" applyNumberFormat="0" applyProtection="0">
      <alignment horizontal="left" vertical="top" indent="1"/>
    </xf>
    <xf numFmtId="0" fontId="103" fillId="2" borderId="19" applyNumberFormat="0" applyProtection="0">
      <alignment horizontal="left" vertical="top" indent="1"/>
    </xf>
    <xf numFmtId="0" fontId="103" fillId="2" borderId="19" applyNumberFormat="0" applyProtection="0">
      <alignment horizontal="left" vertical="top" indent="1"/>
    </xf>
    <xf numFmtId="0" fontId="103" fillId="2" borderId="19" applyNumberFormat="0" applyProtection="0">
      <alignment horizontal="left" vertical="top" indent="1"/>
    </xf>
    <xf numFmtId="0" fontId="103" fillId="2" borderId="19" applyNumberFormat="0" applyProtection="0">
      <alignment horizontal="left" vertical="top" indent="1"/>
    </xf>
    <xf numFmtId="0" fontId="103" fillId="2" borderId="19" applyNumberFormat="0" applyProtection="0">
      <alignment horizontal="left" vertical="top" indent="1"/>
    </xf>
    <xf numFmtId="0" fontId="103" fillId="2" borderId="19" applyNumberFormat="0" applyProtection="0">
      <alignment horizontal="left" vertical="top" indent="1"/>
    </xf>
    <xf numFmtId="0" fontId="103" fillId="2" borderId="19" applyNumberFormat="0" applyProtection="0">
      <alignment horizontal="left" vertical="top" indent="1"/>
    </xf>
    <xf numFmtId="0" fontId="103" fillId="2" borderId="19" applyNumberFormat="0" applyProtection="0">
      <alignment horizontal="left" vertical="top" indent="1"/>
    </xf>
    <xf numFmtId="0" fontId="103" fillId="2" borderId="19" applyNumberFormat="0" applyProtection="0">
      <alignment horizontal="left" vertical="top" indent="1"/>
    </xf>
    <xf numFmtId="0" fontId="103" fillId="2" borderId="19" applyNumberFormat="0" applyProtection="0">
      <alignment horizontal="left" vertical="top" indent="1"/>
    </xf>
    <xf numFmtId="0" fontId="103" fillId="2" borderId="19" applyNumberFormat="0" applyProtection="0">
      <alignment horizontal="left" vertical="top" indent="1"/>
    </xf>
    <xf numFmtId="0" fontId="103" fillId="2" borderId="19" applyNumberFormat="0" applyProtection="0">
      <alignment horizontal="left" vertical="top" indent="1"/>
    </xf>
    <xf numFmtId="0" fontId="103" fillId="2" borderId="19" applyNumberFormat="0" applyProtection="0">
      <alignment horizontal="left" vertical="top" indent="1"/>
    </xf>
    <xf numFmtId="0" fontId="103" fillId="2" borderId="19" applyNumberFormat="0" applyProtection="0">
      <alignment horizontal="left" vertical="top" indent="1"/>
    </xf>
    <xf numFmtId="0" fontId="103" fillId="2" borderId="19" applyNumberFormat="0" applyProtection="0">
      <alignment horizontal="left" vertical="top" indent="1"/>
    </xf>
    <xf numFmtId="0" fontId="103" fillId="2" borderId="19" applyNumberFormat="0" applyProtection="0">
      <alignment horizontal="left" vertical="top" indent="1"/>
    </xf>
    <xf numFmtId="0" fontId="103" fillId="2" borderId="19" applyNumberFormat="0" applyProtection="0">
      <alignment horizontal="left" vertical="top" indent="1"/>
    </xf>
    <xf numFmtId="0" fontId="103" fillId="2" borderId="19" applyNumberFormat="0" applyProtection="0">
      <alignment horizontal="left" vertical="top" indent="1"/>
    </xf>
    <xf numFmtId="0" fontId="103" fillId="52" borderId="18" applyNumberFormat="0" applyProtection="0">
      <alignment horizontal="left" vertical="center" indent="1"/>
    </xf>
    <xf numFmtId="0" fontId="103" fillId="52" borderId="18" applyNumberFormat="0" applyProtection="0">
      <alignment horizontal="left" vertical="center" indent="1"/>
    </xf>
    <xf numFmtId="0" fontId="103" fillId="52" borderId="18" applyNumberFormat="0" applyProtection="0">
      <alignment horizontal="left" vertical="center" indent="1"/>
    </xf>
    <xf numFmtId="0" fontId="103" fillId="52" borderId="18" applyNumberFormat="0" applyProtection="0">
      <alignment horizontal="left" vertical="center" indent="1"/>
    </xf>
    <xf numFmtId="0" fontId="103" fillId="52" borderId="18" applyNumberFormat="0" applyProtection="0">
      <alignment horizontal="left" vertical="center" indent="1"/>
    </xf>
    <xf numFmtId="0" fontId="103" fillId="52" borderId="18" applyNumberFormat="0" applyProtection="0">
      <alignment horizontal="left" vertical="center" indent="1"/>
    </xf>
    <xf numFmtId="0" fontId="103" fillId="52" borderId="18" applyNumberFormat="0" applyProtection="0">
      <alignment horizontal="left" vertical="center" indent="1"/>
    </xf>
    <xf numFmtId="0" fontId="103" fillId="52" borderId="18" applyNumberFormat="0" applyProtection="0">
      <alignment horizontal="left" vertical="center" indent="1"/>
    </xf>
    <xf numFmtId="0" fontId="103" fillId="52" borderId="18" applyNumberFormat="0" applyProtection="0">
      <alignment horizontal="left" vertical="center" indent="1"/>
    </xf>
    <xf numFmtId="0" fontId="103" fillId="52" borderId="18" applyNumberFormat="0" applyProtection="0">
      <alignment horizontal="left" vertical="center" indent="1"/>
    </xf>
    <xf numFmtId="0" fontId="103" fillId="52" borderId="18" applyNumberFormat="0" applyProtection="0">
      <alignment horizontal="left" vertical="center" indent="1"/>
    </xf>
    <xf numFmtId="0" fontId="103" fillId="52" borderId="18" applyNumberFormat="0" applyProtection="0">
      <alignment horizontal="left" vertical="center" indent="1"/>
    </xf>
    <xf numFmtId="0" fontId="103" fillId="52" borderId="18" applyNumberFormat="0" applyProtection="0">
      <alignment horizontal="left" vertical="center" indent="1"/>
    </xf>
    <xf numFmtId="0" fontId="103" fillId="52" borderId="18" applyNumberFormat="0" applyProtection="0">
      <alignment horizontal="left" vertical="center" indent="1"/>
    </xf>
    <xf numFmtId="0" fontId="103" fillId="52" borderId="18" applyNumberFormat="0" applyProtection="0">
      <alignment horizontal="left" vertical="center" indent="1"/>
    </xf>
    <xf numFmtId="0" fontId="103" fillId="52" borderId="18" applyNumberFormat="0" applyProtection="0">
      <alignment horizontal="left" vertical="center" indent="1"/>
    </xf>
    <xf numFmtId="0" fontId="103" fillId="52" borderId="18" applyNumberFormat="0" applyProtection="0">
      <alignment horizontal="left" vertical="center" indent="1"/>
    </xf>
    <xf numFmtId="0" fontId="103" fillId="52" borderId="18" applyNumberFormat="0" applyProtection="0">
      <alignment horizontal="left" vertical="center" indent="1"/>
    </xf>
    <xf numFmtId="0" fontId="103" fillId="52" borderId="18" applyNumberFormat="0" applyProtection="0">
      <alignment horizontal="left" vertical="center" indent="1"/>
    </xf>
    <xf numFmtId="0" fontId="103" fillId="52" borderId="18" applyNumberFormat="0" applyProtection="0">
      <alignment horizontal="left" vertical="center" indent="1"/>
    </xf>
    <xf numFmtId="0" fontId="103" fillId="52" borderId="19" applyNumberFormat="0" applyProtection="0">
      <alignment horizontal="left" vertical="top" indent="1"/>
    </xf>
    <xf numFmtId="0" fontId="103" fillId="52" borderId="19" applyNumberFormat="0" applyProtection="0">
      <alignment horizontal="left" vertical="top" indent="1"/>
    </xf>
    <xf numFmtId="0" fontId="103" fillId="52" borderId="19" applyNumberFormat="0" applyProtection="0">
      <alignment horizontal="left" vertical="top" indent="1"/>
    </xf>
    <xf numFmtId="0" fontId="103" fillId="52" borderId="19" applyNumberFormat="0" applyProtection="0">
      <alignment horizontal="left" vertical="top" indent="1"/>
    </xf>
    <xf numFmtId="0" fontId="103" fillId="52" borderId="19" applyNumberFormat="0" applyProtection="0">
      <alignment horizontal="left" vertical="top" indent="1"/>
    </xf>
    <xf numFmtId="0" fontId="103" fillId="52" borderId="19" applyNumberFormat="0" applyProtection="0">
      <alignment horizontal="left" vertical="top" indent="1"/>
    </xf>
    <xf numFmtId="0" fontId="103" fillId="52" borderId="19" applyNumberFormat="0" applyProtection="0">
      <alignment horizontal="left" vertical="top" indent="1"/>
    </xf>
    <xf numFmtId="0" fontId="103" fillId="52" borderId="19" applyNumberFormat="0" applyProtection="0">
      <alignment horizontal="left" vertical="top" indent="1"/>
    </xf>
    <xf numFmtId="0" fontId="103" fillId="52" borderId="19" applyNumberFormat="0" applyProtection="0">
      <alignment horizontal="left" vertical="top" indent="1"/>
    </xf>
    <xf numFmtId="0" fontId="103" fillId="52" borderId="19" applyNumberFormat="0" applyProtection="0">
      <alignment horizontal="left" vertical="top" indent="1"/>
    </xf>
    <xf numFmtId="0" fontId="103" fillId="52" borderId="19" applyNumberFormat="0" applyProtection="0">
      <alignment horizontal="left" vertical="top" indent="1"/>
    </xf>
    <xf numFmtId="0" fontId="103" fillId="52" borderId="19" applyNumberFormat="0" applyProtection="0">
      <alignment horizontal="left" vertical="top" indent="1"/>
    </xf>
    <xf numFmtId="0" fontId="103" fillId="52" borderId="19" applyNumberFormat="0" applyProtection="0">
      <alignment horizontal="left" vertical="top" indent="1"/>
    </xf>
    <xf numFmtId="0" fontId="103" fillId="52" borderId="19" applyNumberFormat="0" applyProtection="0">
      <alignment horizontal="left" vertical="top" indent="1"/>
    </xf>
    <xf numFmtId="0" fontId="103" fillId="52" borderId="19" applyNumberFormat="0" applyProtection="0">
      <alignment horizontal="left" vertical="top" indent="1"/>
    </xf>
    <xf numFmtId="0" fontId="103" fillId="52" borderId="19" applyNumberFormat="0" applyProtection="0">
      <alignment horizontal="left" vertical="top" indent="1"/>
    </xf>
    <xf numFmtId="0" fontId="103" fillId="52" borderId="19" applyNumberFormat="0" applyProtection="0">
      <alignment horizontal="left" vertical="top" indent="1"/>
    </xf>
    <xf numFmtId="0" fontId="103" fillId="52" borderId="19" applyNumberFormat="0" applyProtection="0">
      <alignment horizontal="left" vertical="top" indent="1"/>
    </xf>
    <xf numFmtId="0" fontId="103" fillId="52" borderId="19" applyNumberFormat="0" applyProtection="0">
      <alignment horizontal="left" vertical="top" indent="1"/>
    </xf>
    <xf numFmtId="0" fontId="103" fillId="52" borderId="19" applyNumberFormat="0" applyProtection="0">
      <alignment horizontal="left" vertical="top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103" fillId="13" borderId="21" applyNumberFormat="0">
      <protection locked="0"/>
    </xf>
    <xf numFmtId="0" fontId="112" fillId="15" borderId="22" applyBorder="0"/>
    <xf numFmtId="0" fontId="112" fillId="15" borderId="22" applyBorder="0"/>
    <xf numFmtId="0" fontId="112" fillId="15" borderId="22" applyBorder="0"/>
    <xf numFmtId="0" fontId="112" fillId="15" borderId="22" applyBorder="0"/>
    <xf numFmtId="0" fontId="112" fillId="15" borderId="22" applyBorder="0"/>
    <xf numFmtId="0" fontId="112" fillId="15" borderId="22" applyBorder="0"/>
    <xf numFmtId="0" fontId="112" fillId="15" borderId="22" applyBorder="0"/>
    <xf numFmtId="0" fontId="112" fillId="15" borderId="22" applyBorder="0"/>
    <xf numFmtId="0" fontId="112" fillId="15" borderId="22" applyBorder="0"/>
    <xf numFmtId="0" fontId="112" fillId="15" borderId="22" applyBorder="0"/>
    <xf numFmtId="0" fontId="112" fillId="15" borderId="22" applyBorder="0"/>
    <xf numFmtId="0" fontId="112" fillId="15" borderId="22" applyBorder="0"/>
    <xf numFmtId="0" fontId="112" fillId="15" borderId="22" applyBorder="0"/>
    <xf numFmtId="0" fontId="112" fillId="15" borderId="22" applyBorder="0"/>
    <xf numFmtId="0" fontId="112" fillId="15" borderId="22" applyBorder="0"/>
    <xf numFmtId="0" fontId="112" fillId="15" borderId="22" applyBorder="0"/>
    <xf numFmtId="0" fontId="112" fillId="15" borderId="22" applyBorder="0"/>
    <xf numFmtId="0" fontId="112" fillId="15" borderId="22" applyBorder="0"/>
    <xf numFmtId="0" fontId="112" fillId="15" borderId="22" applyBorder="0"/>
    <xf numFmtId="0" fontId="112" fillId="15" borderId="22" applyBorder="0"/>
    <xf numFmtId="4" fontId="113" fillId="4" borderId="19" applyNumberFormat="0" applyProtection="0">
      <alignment vertical="center"/>
    </xf>
    <xf numFmtId="4" fontId="113" fillId="4" borderId="19" applyNumberFormat="0" applyProtection="0">
      <alignment vertical="center"/>
    </xf>
    <xf numFmtId="4" fontId="113" fillId="4" borderId="19" applyNumberFormat="0" applyProtection="0">
      <alignment vertical="center"/>
    </xf>
    <xf numFmtId="4" fontId="113" fillId="4" borderId="19" applyNumberFormat="0" applyProtection="0">
      <alignment vertical="center"/>
    </xf>
    <xf numFmtId="4" fontId="113" fillId="4" borderId="19" applyNumberFormat="0" applyProtection="0">
      <alignment vertical="center"/>
    </xf>
    <xf numFmtId="4" fontId="113" fillId="4" borderId="19" applyNumberFormat="0" applyProtection="0">
      <alignment vertical="center"/>
    </xf>
    <xf numFmtId="4" fontId="113" fillId="4" borderId="19" applyNumberFormat="0" applyProtection="0">
      <alignment vertical="center"/>
    </xf>
    <xf numFmtId="4" fontId="113" fillId="4" borderId="19" applyNumberFormat="0" applyProtection="0">
      <alignment vertical="center"/>
    </xf>
    <xf numFmtId="4" fontId="113" fillId="4" borderId="19" applyNumberFormat="0" applyProtection="0">
      <alignment vertical="center"/>
    </xf>
    <xf numFmtId="4" fontId="113" fillId="4" borderId="19" applyNumberFormat="0" applyProtection="0">
      <alignment vertical="center"/>
    </xf>
    <xf numFmtId="4" fontId="113" fillId="4" borderId="19" applyNumberFormat="0" applyProtection="0">
      <alignment vertical="center"/>
    </xf>
    <xf numFmtId="4" fontId="113" fillId="4" borderId="19" applyNumberFormat="0" applyProtection="0">
      <alignment vertical="center"/>
    </xf>
    <xf numFmtId="4" fontId="113" fillId="4" borderId="19" applyNumberFormat="0" applyProtection="0">
      <alignment vertical="center"/>
    </xf>
    <xf numFmtId="4" fontId="113" fillId="4" borderId="19" applyNumberFormat="0" applyProtection="0">
      <alignment vertical="center"/>
    </xf>
    <xf numFmtId="4" fontId="113" fillId="4" borderId="19" applyNumberFormat="0" applyProtection="0">
      <alignment vertical="center"/>
    </xf>
    <xf numFmtId="4" fontId="113" fillId="4" borderId="19" applyNumberFormat="0" applyProtection="0">
      <alignment vertical="center"/>
    </xf>
    <xf numFmtId="4" fontId="113" fillId="4" borderId="19" applyNumberFormat="0" applyProtection="0">
      <alignment vertical="center"/>
    </xf>
    <xf numFmtId="4" fontId="113" fillId="4" borderId="19" applyNumberFormat="0" applyProtection="0">
      <alignment vertical="center"/>
    </xf>
    <xf numFmtId="4" fontId="113" fillId="4" borderId="19" applyNumberFormat="0" applyProtection="0">
      <alignment vertical="center"/>
    </xf>
    <xf numFmtId="4" fontId="113" fillId="4" borderId="19" applyNumberFormat="0" applyProtection="0">
      <alignment vertical="center"/>
    </xf>
    <xf numFmtId="4" fontId="109" fillId="42" borderId="11" applyNumberFormat="0" applyProtection="0">
      <alignment vertical="center"/>
    </xf>
    <xf numFmtId="4" fontId="109" fillId="42" borderId="11" applyNumberFormat="0" applyProtection="0">
      <alignment vertical="center"/>
    </xf>
    <xf numFmtId="4" fontId="109" fillId="42" borderId="11" applyNumberFormat="0" applyProtection="0">
      <alignment vertical="center"/>
    </xf>
    <xf numFmtId="4" fontId="109" fillId="42" borderId="11" applyNumberFormat="0" applyProtection="0">
      <alignment vertical="center"/>
    </xf>
    <xf numFmtId="4" fontId="109" fillId="42" borderId="11" applyNumberFormat="0" applyProtection="0">
      <alignment vertical="center"/>
    </xf>
    <xf numFmtId="4" fontId="109" fillId="42" borderId="11" applyNumberFormat="0" applyProtection="0">
      <alignment vertical="center"/>
    </xf>
    <xf numFmtId="4" fontId="109" fillId="42" borderId="11" applyNumberFormat="0" applyProtection="0">
      <alignment vertical="center"/>
    </xf>
    <xf numFmtId="4" fontId="109" fillId="42" borderId="11" applyNumberFormat="0" applyProtection="0">
      <alignment vertical="center"/>
    </xf>
    <xf numFmtId="4" fontId="109" fillId="42" borderId="11" applyNumberFormat="0" applyProtection="0">
      <alignment vertical="center"/>
    </xf>
    <xf numFmtId="4" fontId="109" fillId="42" borderId="11" applyNumberFormat="0" applyProtection="0">
      <alignment vertical="center"/>
    </xf>
    <xf numFmtId="4" fontId="109" fillId="42" borderId="11" applyNumberFormat="0" applyProtection="0">
      <alignment vertical="center"/>
    </xf>
    <xf numFmtId="4" fontId="109" fillId="42" borderId="11" applyNumberFormat="0" applyProtection="0">
      <alignment vertical="center"/>
    </xf>
    <xf numFmtId="4" fontId="109" fillId="42" borderId="11" applyNumberFormat="0" applyProtection="0">
      <alignment vertical="center"/>
    </xf>
    <xf numFmtId="4" fontId="109" fillId="42" borderId="11" applyNumberFormat="0" applyProtection="0">
      <alignment vertical="center"/>
    </xf>
    <xf numFmtId="4" fontId="113" fillId="53" borderId="19" applyNumberFormat="0" applyProtection="0">
      <alignment horizontal="left" vertical="center" indent="1"/>
    </xf>
    <xf numFmtId="4" fontId="113" fillId="53" borderId="19" applyNumberFormat="0" applyProtection="0">
      <alignment horizontal="left" vertical="center" indent="1"/>
    </xf>
    <xf numFmtId="4" fontId="113" fillId="53" borderId="19" applyNumberFormat="0" applyProtection="0">
      <alignment horizontal="left" vertical="center" indent="1"/>
    </xf>
    <xf numFmtId="4" fontId="113" fillId="53" borderId="19" applyNumberFormat="0" applyProtection="0">
      <alignment horizontal="left" vertical="center" indent="1"/>
    </xf>
    <xf numFmtId="4" fontId="113" fillId="53" borderId="19" applyNumberFormat="0" applyProtection="0">
      <alignment horizontal="left" vertical="center" indent="1"/>
    </xf>
    <xf numFmtId="4" fontId="113" fillId="53" borderId="19" applyNumberFormat="0" applyProtection="0">
      <alignment horizontal="left" vertical="center" indent="1"/>
    </xf>
    <xf numFmtId="4" fontId="113" fillId="53" borderId="19" applyNumberFormat="0" applyProtection="0">
      <alignment horizontal="left" vertical="center" indent="1"/>
    </xf>
    <xf numFmtId="4" fontId="113" fillId="53" borderId="19" applyNumberFormat="0" applyProtection="0">
      <alignment horizontal="left" vertical="center" indent="1"/>
    </xf>
    <xf numFmtId="4" fontId="113" fillId="53" borderId="19" applyNumberFormat="0" applyProtection="0">
      <alignment horizontal="left" vertical="center" indent="1"/>
    </xf>
    <xf numFmtId="4" fontId="113" fillId="53" borderId="19" applyNumberFormat="0" applyProtection="0">
      <alignment horizontal="left" vertical="center" indent="1"/>
    </xf>
    <xf numFmtId="4" fontId="113" fillId="53" borderId="19" applyNumberFormat="0" applyProtection="0">
      <alignment horizontal="left" vertical="center" indent="1"/>
    </xf>
    <xf numFmtId="4" fontId="113" fillId="53" borderId="19" applyNumberFormat="0" applyProtection="0">
      <alignment horizontal="left" vertical="center" indent="1"/>
    </xf>
    <xf numFmtId="4" fontId="113" fillId="53" borderId="19" applyNumberFormat="0" applyProtection="0">
      <alignment horizontal="left" vertical="center" indent="1"/>
    </xf>
    <xf numFmtId="4" fontId="113" fillId="53" borderId="19" applyNumberFormat="0" applyProtection="0">
      <alignment horizontal="left" vertical="center" indent="1"/>
    </xf>
    <xf numFmtId="4" fontId="113" fillId="53" borderId="19" applyNumberFormat="0" applyProtection="0">
      <alignment horizontal="left" vertical="center" indent="1"/>
    </xf>
    <xf numFmtId="4" fontId="113" fillId="53" borderId="19" applyNumberFormat="0" applyProtection="0">
      <alignment horizontal="left" vertical="center" indent="1"/>
    </xf>
    <xf numFmtId="4" fontId="113" fillId="53" borderId="19" applyNumberFormat="0" applyProtection="0">
      <alignment horizontal="left" vertical="center" indent="1"/>
    </xf>
    <xf numFmtId="4" fontId="113" fillId="53" borderId="19" applyNumberFormat="0" applyProtection="0">
      <alignment horizontal="left" vertical="center" indent="1"/>
    </xf>
    <xf numFmtId="4" fontId="113" fillId="53" borderId="19" applyNumberFormat="0" applyProtection="0">
      <alignment horizontal="left" vertical="center" indent="1"/>
    </xf>
    <xf numFmtId="4" fontId="113" fillId="53" borderId="19" applyNumberFormat="0" applyProtection="0">
      <alignment horizontal="left" vertical="center" indent="1"/>
    </xf>
    <xf numFmtId="0" fontId="113" fillId="4" borderId="19" applyNumberFormat="0" applyProtection="0">
      <alignment horizontal="left" vertical="top" indent="1"/>
    </xf>
    <xf numFmtId="0" fontId="113" fillId="4" borderId="19" applyNumberFormat="0" applyProtection="0">
      <alignment horizontal="left" vertical="top" indent="1"/>
    </xf>
    <xf numFmtId="0" fontId="113" fillId="4" borderId="19" applyNumberFormat="0" applyProtection="0">
      <alignment horizontal="left" vertical="top" indent="1"/>
    </xf>
    <xf numFmtId="0" fontId="113" fillId="4" borderId="19" applyNumberFormat="0" applyProtection="0">
      <alignment horizontal="left" vertical="top" indent="1"/>
    </xf>
    <xf numFmtId="0" fontId="113" fillId="4" borderId="19" applyNumberFormat="0" applyProtection="0">
      <alignment horizontal="left" vertical="top" indent="1"/>
    </xf>
    <xf numFmtId="0" fontId="113" fillId="4" borderId="19" applyNumberFormat="0" applyProtection="0">
      <alignment horizontal="left" vertical="top" indent="1"/>
    </xf>
    <xf numFmtId="0" fontId="113" fillId="4" borderId="19" applyNumberFormat="0" applyProtection="0">
      <alignment horizontal="left" vertical="top" indent="1"/>
    </xf>
    <xf numFmtId="0" fontId="113" fillId="4" borderId="19" applyNumberFormat="0" applyProtection="0">
      <alignment horizontal="left" vertical="top" indent="1"/>
    </xf>
    <xf numFmtId="0" fontId="113" fillId="4" borderId="19" applyNumberFormat="0" applyProtection="0">
      <alignment horizontal="left" vertical="top" indent="1"/>
    </xf>
    <xf numFmtId="0" fontId="113" fillId="4" borderId="19" applyNumberFormat="0" applyProtection="0">
      <alignment horizontal="left" vertical="top" indent="1"/>
    </xf>
    <xf numFmtId="0" fontId="113" fillId="4" borderId="19" applyNumberFormat="0" applyProtection="0">
      <alignment horizontal="left" vertical="top" indent="1"/>
    </xf>
    <xf numFmtId="0" fontId="113" fillId="4" borderId="19" applyNumberFormat="0" applyProtection="0">
      <alignment horizontal="left" vertical="top" indent="1"/>
    </xf>
    <xf numFmtId="0" fontId="113" fillId="4" borderId="19" applyNumberFormat="0" applyProtection="0">
      <alignment horizontal="left" vertical="top" indent="1"/>
    </xf>
    <xf numFmtId="0" fontId="113" fillId="4" borderId="19" applyNumberFormat="0" applyProtection="0">
      <alignment horizontal="left" vertical="top" indent="1"/>
    </xf>
    <xf numFmtId="0" fontId="113" fillId="4" borderId="19" applyNumberFormat="0" applyProtection="0">
      <alignment horizontal="left" vertical="top" indent="1"/>
    </xf>
    <xf numFmtId="0" fontId="113" fillId="4" borderId="19" applyNumberFormat="0" applyProtection="0">
      <alignment horizontal="left" vertical="top" indent="1"/>
    </xf>
    <xf numFmtId="0" fontId="113" fillId="4" borderId="19" applyNumberFormat="0" applyProtection="0">
      <alignment horizontal="left" vertical="top" indent="1"/>
    </xf>
    <xf numFmtId="0" fontId="113" fillId="4" borderId="19" applyNumberFormat="0" applyProtection="0">
      <alignment horizontal="left" vertical="top" indent="1"/>
    </xf>
    <xf numFmtId="0" fontId="113" fillId="4" borderId="19" applyNumberFormat="0" applyProtection="0">
      <alignment horizontal="left" vertical="top" indent="1"/>
    </xf>
    <xf numFmtId="0" fontId="113" fillId="4" borderId="19" applyNumberFormat="0" applyProtection="0">
      <alignment horizontal="left" vertical="top" indent="1"/>
    </xf>
    <xf numFmtId="4" fontId="108" fillId="56" borderId="9" applyNumberFormat="0" applyProtection="0">
      <alignment horizontal="right" vertical="center"/>
    </xf>
    <xf numFmtId="4" fontId="108" fillId="56" borderId="9" applyNumberFormat="0" applyProtection="0">
      <alignment horizontal="right" vertical="center"/>
    </xf>
    <xf numFmtId="4" fontId="108" fillId="56" borderId="9" applyNumberFormat="0" applyProtection="0">
      <alignment horizontal="right" vertical="center"/>
    </xf>
    <xf numFmtId="4" fontId="108" fillId="56" borderId="9" applyNumberFormat="0" applyProtection="0">
      <alignment horizontal="right" vertical="center"/>
    </xf>
    <xf numFmtId="4" fontId="103" fillId="0" borderId="18" applyNumberFormat="0" applyProtection="0">
      <alignment horizontal="right" vertical="center"/>
    </xf>
    <xf numFmtId="4" fontId="103" fillId="0" borderId="18" applyNumberFormat="0" applyProtection="0">
      <alignment horizontal="right" vertical="center"/>
    </xf>
    <xf numFmtId="4" fontId="103" fillId="0" borderId="18" applyNumberFormat="0" applyProtection="0">
      <alignment horizontal="right" vertical="center"/>
    </xf>
    <xf numFmtId="4" fontId="103" fillId="0" borderId="18" applyNumberFormat="0" applyProtection="0">
      <alignment horizontal="right" vertical="center"/>
    </xf>
    <xf numFmtId="4" fontId="103" fillId="0" borderId="18" applyNumberFormat="0" applyProtection="0">
      <alignment horizontal="right" vertical="center"/>
    </xf>
    <xf numFmtId="4" fontId="103" fillId="0" borderId="18" applyNumberFormat="0" applyProtection="0">
      <alignment horizontal="right" vertical="center"/>
    </xf>
    <xf numFmtId="4" fontId="103" fillId="0" borderId="18" applyNumberFormat="0" applyProtection="0">
      <alignment horizontal="right" vertical="center"/>
    </xf>
    <xf numFmtId="4" fontId="103" fillId="0" borderId="18" applyNumberFormat="0" applyProtection="0">
      <alignment horizontal="right" vertical="center"/>
    </xf>
    <xf numFmtId="4" fontId="103" fillId="0" borderId="18" applyNumberFormat="0" applyProtection="0">
      <alignment horizontal="right" vertical="center"/>
    </xf>
    <xf numFmtId="4" fontId="103" fillId="0" borderId="18" applyNumberFormat="0" applyProtection="0">
      <alignment horizontal="right" vertical="center"/>
    </xf>
    <xf numFmtId="4" fontId="103" fillId="0" borderId="18" applyNumberFormat="0" applyProtection="0">
      <alignment horizontal="right" vertical="center"/>
    </xf>
    <xf numFmtId="4" fontId="103" fillId="0" borderId="18" applyNumberFormat="0" applyProtection="0">
      <alignment horizontal="right" vertical="center"/>
    </xf>
    <xf numFmtId="4" fontId="103" fillId="0" borderId="18" applyNumberFormat="0" applyProtection="0">
      <alignment horizontal="right" vertical="center"/>
    </xf>
    <xf numFmtId="4" fontId="103" fillId="0" borderId="18" applyNumberFormat="0" applyProtection="0">
      <alignment horizontal="right" vertical="center"/>
    </xf>
    <xf numFmtId="4" fontId="103" fillId="0" borderId="18" applyNumberFormat="0" applyProtection="0">
      <alignment horizontal="right" vertical="center"/>
    </xf>
    <xf numFmtId="4" fontId="103" fillId="0" borderId="18" applyNumberFormat="0" applyProtection="0">
      <alignment horizontal="right" vertical="center"/>
    </xf>
    <xf numFmtId="4" fontId="103" fillId="0" borderId="18" applyNumberFormat="0" applyProtection="0">
      <alignment horizontal="right" vertical="center"/>
    </xf>
    <xf numFmtId="4" fontId="103" fillId="0" borderId="18" applyNumberFormat="0" applyProtection="0">
      <alignment horizontal="right" vertical="center"/>
    </xf>
    <xf numFmtId="4" fontId="103" fillId="0" borderId="18" applyNumberFormat="0" applyProtection="0">
      <alignment horizontal="right" vertical="center"/>
    </xf>
    <xf numFmtId="4" fontId="103" fillId="0" borderId="18" applyNumberFormat="0" applyProtection="0">
      <alignment horizontal="right" vertical="center"/>
    </xf>
    <xf numFmtId="4" fontId="108" fillId="56" borderId="9" applyNumberFormat="0" applyProtection="0">
      <alignment horizontal="right" vertical="center"/>
    </xf>
    <xf numFmtId="4" fontId="108" fillId="56" borderId="9" applyNumberFormat="0" applyProtection="0">
      <alignment horizontal="right" vertical="center"/>
    </xf>
    <xf numFmtId="4" fontId="108" fillId="56" borderId="9" applyNumberFormat="0" applyProtection="0">
      <alignment horizontal="right" vertical="center"/>
    </xf>
    <xf numFmtId="4" fontId="108" fillId="56" borderId="9" applyNumberFormat="0" applyProtection="0">
      <alignment horizontal="right" vertical="center"/>
    </xf>
    <xf numFmtId="4" fontId="108" fillId="56" borderId="9" applyNumberFormat="0" applyProtection="0">
      <alignment horizontal="right" vertical="center"/>
    </xf>
    <xf numFmtId="4" fontId="108" fillId="56" borderId="9" applyNumberFormat="0" applyProtection="0">
      <alignment horizontal="right" vertical="center"/>
    </xf>
    <xf numFmtId="4" fontId="108" fillId="56" borderId="9" applyNumberFormat="0" applyProtection="0">
      <alignment horizontal="right" vertical="center"/>
    </xf>
    <xf numFmtId="4" fontId="108" fillId="56" borderId="9" applyNumberFormat="0" applyProtection="0">
      <alignment horizontal="right" vertical="center"/>
    </xf>
    <xf numFmtId="4" fontId="108" fillId="56" borderId="9" applyNumberFormat="0" applyProtection="0">
      <alignment horizontal="right" vertical="center"/>
    </xf>
    <xf numFmtId="4" fontId="108" fillId="56" borderId="9" applyNumberFormat="0" applyProtection="0">
      <alignment horizontal="right" vertical="center"/>
    </xf>
    <xf numFmtId="4" fontId="108" fillId="56" borderId="9" applyNumberFormat="0" applyProtection="0">
      <alignment horizontal="right" vertical="center"/>
    </xf>
    <xf numFmtId="4" fontId="108" fillId="56" borderId="9" applyNumberFormat="0" applyProtection="0">
      <alignment horizontal="right" vertical="center"/>
    </xf>
    <xf numFmtId="4" fontId="108" fillId="56" borderId="9" applyNumberFormat="0" applyProtection="0">
      <alignment horizontal="right" vertical="center"/>
    </xf>
    <xf numFmtId="4" fontId="108" fillId="56" borderId="9" applyNumberFormat="0" applyProtection="0">
      <alignment horizontal="right" vertical="center"/>
    </xf>
    <xf numFmtId="4" fontId="108" fillId="56" borderId="9" applyNumberFormat="0" applyProtection="0">
      <alignment horizontal="right" vertical="center"/>
    </xf>
    <xf numFmtId="4" fontId="108" fillId="56" borderId="9" applyNumberFormat="0" applyProtection="0">
      <alignment horizontal="right" vertical="center"/>
    </xf>
    <xf numFmtId="4" fontId="114" fillId="56" borderId="9" applyNumberFormat="0" applyProtection="0">
      <alignment horizontal="right" vertical="center"/>
    </xf>
    <xf numFmtId="4" fontId="114" fillId="56" borderId="9" applyNumberFormat="0" applyProtection="0">
      <alignment horizontal="right" vertical="center"/>
    </xf>
    <xf numFmtId="4" fontId="114" fillId="56" borderId="9" applyNumberFormat="0" applyProtection="0">
      <alignment horizontal="right" vertical="center"/>
    </xf>
    <xf numFmtId="4" fontId="114" fillId="56" borderId="9" applyNumberFormat="0" applyProtection="0">
      <alignment horizontal="right" vertical="center"/>
    </xf>
    <xf numFmtId="4" fontId="114" fillId="56" borderId="9" applyNumberFormat="0" applyProtection="0">
      <alignment horizontal="right" vertical="center"/>
    </xf>
    <xf numFmtId="4" fontId="114" fillId="56" borderId="9" applyNumberFormat="0" applyProtection="0">
      <alignment horizontal="right" vertical="center"/>
    </xf>
    <xf numFmtId="4" fontId="114" fillId="56" borderId="9" applyNumberFormat="0" applyProtection="0">
      <alignment horizontal="right" vertical="center"/>
    </xf>
    <xf numFmtId="4" fontId="114" fillId="56" borderId="9" applyNumberFormat="0" applyProtection="0">
      <alignment horizontal="right" vertical="center"/>
    </xf>
    <xf numFmtId="4" fontId="114" fillId="56" borderId="9" applyNumberFormat="0" applyProtection="0">
      <alignment horizontal="right" vertical="center"/>
    </xf>
    <xf numFmtId="4" fontId="114" fillId="56" borderId="9" applyNumberFormat="0" applyProtection="0">
      <alignment horizontal="right" vertical="center"/>
    </xf>
    <xf numFmtId="4" fontId="114" fillId="56" borderId="9" applyNumberFormat="0" applyProtection="0">
      <alignment horizontal="right" vertical="center"/>
    </xf>
    <xf numFmtId="4" fontId="114" fillId="56" borderId="9" applyNumberFormat="0" applyProtection="0">
      <alignment horizontal="right" vertical="center"/>
    </xf>
    <xf numFmtId="4" fontId="114" fillId="56" borderId="9" applyNumberFormat="0" applyProtection="0">
      <alignment horizontal="right" vertical="center"/>
    </xf>
    <xf numFmtId="4" fontId="114" fillId="56" borderId="9" applyNumberFormat="0" applyProtection="0">
      <alignment horizontal="right" vertical="center"/>
    </xf>
    <xf numFmtId="4" fontId="114" fillId="56" borderId="9" applyNumberFormat="0" applyProtection="0">
      <alignment horizontal="right" vertical="center"/>
    </xf>
    <xf numFmtId="4" fontId="114" fillId="56" borderId="9" applyNumberFormat="0" applyProtection="0">
      <alignment horizontal="right" vertical="center"/>
    </xf>
    <xf numFmtId="4" fontId="114" fillId="56" borderId="9" applyNumberFormat="0" applyProtection="0">
      <alignment horizontal="right" vertical="center"/>
    </xf>
    <xf numFmtId="4" fontId="114" fillId="56" borderId="9" applyNumberFormat="0" applyProtection="0">
      <alignment horizontal="right" vertical="center"/>
    </xf>
    <xf numFmtId="4" fontId="114" fillId="56" borderId="9" applyNumberFormat="0" applyProtection="0">
      <alignment horizontal="right" vertical="center"/>
    </xf>
    <xf numFmtId="4" fontId="114" fillId="56" borderId="9" applyNumberFormat="0" applyProtection="0">
      <alignment horizontal="right" vertical="center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9" fillId="55" borderId="9" applyNumberFormat="0" applyProtection="0">
      <alignment horizontal="left" vertical="center" indent="1"/>
    </xf>
    <xf numFmtId="0" fontId="115" fillId="0" borderId="0"/>
    <xf numFmtId="0" fontId="115" fillId="0" borderId="0"/>
    <xf numFmtId="0" fontId="115" fillId="0" borderId="0"/>
    <xf numFmtId="0" fontId="103" fillId="57" borderId="11"/>
    <xf numFmtId="0" fontId="103" fillId="57" borderId="11"/>
    <xf numFmtId="0" fontId="103" fillId="57" borderId="11"/>
    <xf numFmtId="0" fontId="103" fillId="57" borderId="11"/>
    <xf numFmtId="0" fontId="103" fillId="57" borderId="11"/>
    <xf numFmtId="0" fontId="103" fillId="57" borderId="11"/>
    <xf numFmtId="0" fontId="103" fillId="57" borderId="11"/>
    <xf numFmtId="0" fontId="103" fillId="57" borderId="11"/>
    <xf numFmtId="0" fontId="103" fillId="57" borderId="11"/>
    <xf numFmtId="0" fontId="103" fillId="57" borderId="11"/>
    <xf numFmtId="0" fontId="103" fillId="57" borderId="11"/>
    <xf numFmtId="0" fontId="103" fillId="57" borderId="11"/>
    <xf numFmtId="0" fontId="103" fillId="57" borderId="11"/>
    <xf numFmtId="0" fontId="103" fillId="57" borderId="11"/>
    <xf numFmtId="4" fontId="116" fillId="13" borderId="18" applyNumberFormat="0" applyProtection="0">
      <alignment horizontal="right" vertical="center"/>
    </xf>
    <xf numFmtId="4" fontId="116" fillId="13" borderId="18" applyNumberFormat="0" applyProtection="0">
      <alignment horizontal="right" vertical="center"/>
    </xf>
    <xf numFmtId="4" fontId="116" fillId="13" borderId="18" applyNumberFormat="0" applyProtection="0">
      <alignment horizontal="right" vertical="center"/>
    </xf>
    <xf numFmtId="4" fontId="116" fillId="13" borderId="18" applyNumberFormat="0" applyProtection="0">
      <alignment horizontal="right" vertical="center"/>
    </xf>
    <xf numFmtId="4" fontId="116" fillId="13" borderId="18" applyNumberFormat="0" applyProtection="0">
      <alignment horizontal="right" vertical="center"/>
    </xf>
    <xf numFmtId="4" fontId="116" fillId="13" borderId="18" applyNumberFormat="0" applyProtection="0">
      <alignment horizontal="right" vertical="center"/>
    </xf>
    <xf numFmtId="4" fontId="116" fillId="13" borderId="18" applyNumberFormat="0" applyProtection="0">
      <alignment horizontal="right" vertical="center"/>
    </xf>
    <xf numFmtId="4" fontId="116" fillId="13" borderId="18" applyNumberFormat="0" applyProtection="0">
      <alignment horizontal="right" vertical="center"/>
    </xf>
    <xf numFmtId="4" fontId="116" fillId="13" borderId="18" applyNumberFormat="0" applyProtection="0">
      <alignment horizontal="right" vertical="center"/>
    </xf>
    <xf numFmtId="4" fontId="116" fillId="13" borderId="18" applyNumberFormat="0" applyProtection="0">
      <alignment horizontal="right" vertical="center"/>
    </xf>
    <xf numFmtId="4" fontId="116" fillId="13" borderId="18" applyNumberFormat="0" applyProtection="0">
      <alignment horizontal="right" vertical="center"/>
    </xf>
    <xf numFmtId="4" fontId="116" fillId="13" borderId="18" applyNumberFormat="0" applyProtection="0">
      <alignment horizontal="right" vertical="center"/>
    </xf>
    <xf numFmtId="4" fontId="116" fillId="13" borderId="18" applyNumberFormat="0" applyProtection="0">
      <alignment horizontal="right" vertical="center"/>
    </xf>
    <xf numFmtId="4" fontId="116" fillId="13" borderId="18" applyNumberFormat="0" applyProtection="0">
      <alignment horizontal="right" vertical="center"/>
    </xf>
    <xf numFmtId="4" fontId="116" fillId="13" borderId="18" applyNumberFormat="0" applyProtection="0">
      <alignment horizontal="right" vertical="center"/>
    </xf>
    <xf numFmtId="4" fontId="116" fillId="13" borderId="18" applyNumberFormat="0" applyProtection="0">
      <alignment horizontal="right" vertical="center"/>
    </xf>
    <xf numFmtId="4" fontId="116" fillId="13" borderId="18" applyNumberFormat="0" applyProtection="0">
      <alignment horizontal="right" vertical="center"/>
    </xf>
    <xf numFmtId="4" fontId="116" fillId="13" borderId="18" applyNumberFormat="0" applyProtection="0">
      <alignment horizontal="right" vertical="center"/>
    </xf>
    <xf numFmtId="4" fontId="116" fillId="13" borderId="18" applyNumberFormat="0" applyProtection="0">
      <alignment horizontal="right" vertical="center"/>
    </xf>
    <xf numFmtId="4" fontId="116" fillId="13" borderId="18" applyNumberFormat="0" applyProtection="0">
      <alignment horizontal="right" vertical="center"/>
    </xf>
    <xf numFmtId="0" fontId="117" fillId="0" borderId="0" applyNumberFormat="0" applyFill="0" applyBorder="0" applyAlignment="0" applyProtection="0"/>
    <xf numFmtId="0" fontId="118" fillId="58" borderId="0" applyNumberFormat="0" applyBorder="0" applyAlignment="0" applyProtection="0"/>
    <xf numFmtId="0" fontId="119" fillId="0" borderId="0"/>
    <xf numFmtId="40" fontId="120" fillId="0" borderId="0" applyBorder="0">
      <alignment horizontal="right"/>
    </xf>
    <xf numFmtId="0" fontId="26" fillId="5" borderId="8" applyNumberFormat="0" applyAlignment="0" applyProtection="0"/>
    <xf numFmtId="0" fontId="26" fillId="5" borderId="8" applyNumberFormat="0" applyAlignment="0" applyProtection="0"/>
    <xf numFmtId="0" fontId="26" fillId="5" borderId="8" applyNumberFormat="0" applyAlignment="0" applyProtection="0"/>
    <xf numFmtId="0" fontId="26" fillId="5" borderId="8" applyNumberFormat="0" applyAlignment="0" applyProtection="0"/>
    <xf numFmtId="0" fontId="26" fillId="5" borderId="8" applyNumberFormat="0" applyAlignment="0" applyProtection="0"/>
    <xf numFmtId="0" fontId="26" fillId="5" borderId="8" applyNumberFormat="0" applyAlignment="0" applyProtection="0"/>
    <xf numFmtId="0" fontId="26" fillId="5" borderId="8" applyNumberFormat="0" applyAlignment="0" applyProtection="0"/>
    <xf numFmtId="0" fontId="26" fillId="5" borderId="8" applyNumberFormat="0" applyAlignment="0" applyProtection="0"/>
    <xf numFmtId="0" fontId="26" fillId="5" borderId="8" applyNumberFormat="0" applyAlignment="0" applyProtection="0"/>
    <xf numFmtId="0" fontId="26" fillId="5" borderId="8" applyNumberFormat="0" applyAlignment="0" applyProtection="0"/>
    <xf numFmtId="0" fontId="26" fillId="5" borderId="8" applyNumberFormat="0" applyAlignment="0" applyProtection="0"/>
    <xf numFmtId="0" fontId="26" fillId="5" borderId="8" applyNumberFormat="0" applyAlignment="0" applyProtection="0"/>
    <xf numFmtId="0" fontId="26" fillId="5" borderId="8" applyNumberFormat="0" applyAlignment="0" applyProtection="0"/>
    <xf numFmtId="0" fontId="26" fillId="5" borderId="8" applyNumberFormat="0" applyAlignment="0" applyProtection="0"/>
    <xf numFmtId="0" fontId="26" fillId="5" borderId="8" applyNumberFormat="0" applyAlignment="0" applyProtection="0"/>
    <xf numFmtId="0" fontId="26" fillId="5" borderId="8" applyNumberFormat="0" applyAlignment="0" applyProtection="0"/>
    <xf numFmtId="0" fontId="26" fillId="5" borderId="8" applyNumberFormat="0" applyAlignment="0" applyProtection="0"/>
    <xf numFmtId="0" fontId="26" fillId="5" borderId="8" applyNumberFormat="0" applyAlignment="0" applyProtection="0"/>
    <xf numFmtId="0" fontId="26" fillId="5" borderId="8" applyNumberFormat="0" applyAlignment="0" applyProtection="0"/>
    <xf numFmtId="0" fontId="121" fillId="53" borderId="8" applyNumberFormat="0" applyAlignment="0" applyProtection="0"/>
    <xf numFmtId="0" fontId="121" fillId="53" borderId="8" applyNumberFormat="0" applyAlignment="0" applyProtection="0"/>
    <xf numFmtId="0" fontId="121" fillId="53" borderId="8" applyNumberFormat="0" applyAlignment="0" applyProtection="0"/>
    <xf numFmtId="0" fontId="121" fillId="53" borderId="8" applyNumberFormat="0" applyAlignment="0" applyProtection="0"/>
    <xf numFmtId="0" fontId="121" fillId="53" borderId="8" applyNumberFormat="0" applyAlignment="0" applyProtection="0"/>
    <xf numFmtId="0" fontId="121" fillId="53" borderId="8" applyNumberFormat="0" applyAlignment="0" applyProtection="0"/>
    <xf numFmtId="0" fontId="121" fillId="53" borderId="8" applyNumberFormat="0" applyAlignment="0" applyProtection="0"/>
    <xf numFmtId="0" fontId="121" fillId="53" borderId="8" applyNumberFormat="0" applyAlignment="0" applyProtection="0"/>
    <xf numFmtId="0" fontId="121" fillId="53" borderId="8" applyNumberFormat="0" applyAlignment="0" applyProtection="0"/>
    <xf numFmtId="0" fontId="121" fillId="53" borderId="8" applyNumberFormat="0" applyAlignment="0" applyProtection="0"/>
    <xf numFmtId="0" fontId="121" fillId="53" borderId="8" applyNumberFormat="0" applyAlignment="0" applyProtection="0"/>
    <xf numFmtId="0" fontId="121" fillId="53" borderId="8" applyNumberFormat="0" applyAlignment="0" applyProtection="0"/>
    <xf numFmtId="0" fontId="121" fillId="53" borderId="8" applyNumberFormat="0" applyAlignment="0" applyProtection="0"/>
    <xf numFmtId="0" fontId="121" fillId="53" borderId="8" applyNumberFormat="0" applyAlignment="0" applyProtection="0"/>
    <xf numFmtId="0" fontId="121" fillId="53" borderId="8" applyNumberFormat="0" applyAlignment="0" applyProtection="0"/>
    <xf numFmtId="0" fontId="121" fillId="53" borderId="8" applyNumberFormat="0" applyAlignment="0" applyProtection="0"/>
    <xf numFmtId="0" fontId="121" fillId="53" borderId="8" applyNumberFormat="0" applyAlignment="0" applyProtection="0"/>
    <xf numFmtId="0" fontId="121" fillId="53" borderId="8" applyNumberFormat="0" applyAlignment="0" applyProtection="0"/>
    <xf numFmtId="0" fontId="121" fillId="53" borderId="8" applyNumberFormat="0" applyAlignment="0" applyProtection="0"/>
    <xf numFmtId="0" fontId="28" fillId="53" borderId="9" applyNumberFormat="0" applyAlignment="0" applyProtection="0"/>
    <xf numFmtId="0" fontId="28" fillId="53" borderId="9" applyNumberFormat="0" applyAlignment="0" applyProtection="0"/>
    <xf numFmtId="0" fontId="28" fillId="53" borderId="9" applyNumberFormat="0" applyAlignment="0" applyProtection="0"/>
    <xf numFmtId="0" fontId="28" fillId="53" borderId="9" applyNumberFormat="0" applyAlignment="0" applyProtection="0"/>
    <xf numFmtId="0" fontId="28" fillId="53" borderId="9" applyNumberFormat="0" applyAlignment="0" applyProtection="0"/>
    <xf numFmtId="0" fontId="28" fillId="53" borderId="9" applyNumberFormat="0" applyAlignment="0" applyProtection="0"/>
    <xf numFmtId="0" fontId="28" fillId="53" borderId="9" applyNumberFormat="0" applyAlignment="0" applyProtection="0"/>
    <xf numFmtId="0" fontId="28" fillId="53" borderId="9" applyNumberFormat="0" applyAlignment="0" applyProtection="0"/>
    <xf numFmtId="0" fontId="28" fillId="53" borderId="9" applyNumberFormat="0" applyAlignment="0" applyProtection="0"/>
    <xf numFmtId="0" fontId="28" fillId="53" borderId="9" applyNumberFormat="0" applyAlignment="0" applyProtection="0"/>
    <xf numFmtId="0" fontId="28" fillId="53" borderId="9" applyNumberFormat="0" applyAlignment="0" applyProtection="0"/>
    <xf numFmtId="0" fontId="28" fillId="53" borderId="9" applyNumberFormat="0" applyAlignment="0" applyProtection="0"/>
    <xf numFmtId="0" fontId="28" fillId="53" borderId="9" applyNumberFormat="0" applyAlignment="0" applyProtection="0"/>
    <xf numFmtId="0" fontId="28" fillId="53" borderId="9" applyNumberFormat="0" applyAlignment="0" applyProtection="0"/>
    <xf numFmtId="0" fontId="28" fillId="53" borderId="9" applyNumberFormat="0" applyAlignment="0" applyProtection="0"/>
    <xf numFmtId="0" fontId="28" fillId="53" borderId="9" applyNumberFormat="0" applyAlignment="0" applyProtection="0"/>
    <xf numFmtId="0" fontId="28" fillId="53" borderId="9" applyNumberFormat="0" applyAlignment="0" applyProtection="0"/>
    <xf numFmtId="0" fontId="28" fillId="53" borderId="9" applyNumberFormat="0" applyAlignment="0" applyProtection="0"/>
    <xf numFmtId="0" fontId="28" fillId="53" borderId="9" applyNumberFormat="0" applyAlignment="0" applyProtection="0"/>
    <xf numFmtId="0" fontId="2" fillId="0" borderId="0"/>
    <xf numFmtId="0" fontId="2" fillId="0" borderId="0"/>
    <xf numFmtId="0" fontId="125" fillId="0" borderId="0">
      <alignment horizontal="center" vertical="center"/>
    </xf>
    <xf numFmtId="0" fontId="125" fillId="59" borderId="0">
      <alignment horizontal="center" vertical="center"/>
    </xf>
    <xf numFmtId="0" fontId="125" fillId="60" borderId="0">
      <alignment horizontal="center" vertical="center"/>
    </xf>
    <xf numFmtId="0" fontId="125" fillId="61" borderId="0">
      <alignment horizontal="center" vertical="center"/>
    </xf>
    <xf numFmtId="0" fontId="126" fillId="0" borderId="0"/>
    <xf numFmtId="0" fontId="9" fillId="0" borderId="0"/>
    <xf numFmtId="0" fontId="9" fillId="62" borderId="9" applyNumberFormat="0" applyProtection="0">
      <alignment horizontal="left" vertical="center" indent="1"/>
    </xf>
    <xf numFmtId="0" fontId="9" fillId="63" borderId="9" applyNumberFormat="0" applyProtection="0">
      <alignment horizontal="left" vertical="center" indent="1"/>
    </xf>
    <xf numFmtId="0" fontId="124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3" fillId="0" borderId="0" applyNumberFormat="0" applyProtection="0">
      <alignment horizontal="left" vertical="center" indent="1"/>
    </xf>
    <xf numFmtId="0" fontId="9" fillId="0" borderId="0"/>
    <xf numFmtId="0" fontId="9" fillId="0" borderId="0"/>
    <xf numFmtId="0" fontId="9" fillId="0" borderId="0"/>
    <xf numFmtId="0" fontId="33" fillId="0" borderId="0" applyNumberFormat="0" applyProtection="0">
      <alignment horizontal="left" vertical="center" inden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26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4" fontId="109" fillId="37" borderId="47" applyNumberFormat="0" applyProtection="0">
      <alignment vertical="center"/>
    </xf>
    <xf numFmtId="1" fontId="85" fillId="0" borderId="43">
      <alignment horizontal="left"/>
      <protection hidden="1"/>
    </xf>
    <xf numFmtId="0" fontId="10" fillId="4" borderId="39" applyNumberFormat="0" applyFont="0" applyAlignment="0" applyProtection="0"/>
    <xf numFmtId="0" fontId="103" fillId="52" borderId="48" applyNumberFormat="0" applyProtection="0">
      <alignment horizontal="left" vertical="top" indent="1"/>
    </xf>
    <xf numFmtId="4" fontId="114" fillId="56" borderId="41" applyNumberFormat="0" applyProtection="0">
      <alignment horizontal="right" vertical="center"/>
    </xf>
    <xf numFmtId="0" fontId="103" fillId="2" borderId="48" applyNumberFormat="0" applyProtection="0">
      <alignment horizontal="left" vertical="top" indent="1"/>
    </xf>
    <xf numFmtId="0" fontId="13" fillId="0" borderId="1" applyNumberFormat="0" applyFill="0" applyAlignment="0" applyProtection="0"/>
    <xf numFmtId="4" fontId="103" fillId="48" borderId="47" applyNumberFormat="0" applyProtection="0">
      <alignment horizontal="right" vertical="center"/>
    </xf>
    <xf numFmtId="0" fontId="110" fillId="7" borderId="48" applyNumberFormat="0" applyProtection="0">
      <alignment horizontal="left" vertical="top" indent="1"/>
    </xf>
    <xf numFmtId="4" fontId="114" fillId="56" borderId="41" applyNumberFormat="0" applyProtection="0">
      <alignment horizontal="right" vertical="center"/>
    </xf>
    <xf numFmtId="0" fontId="104" fillId="0" borderId="43">
      <alignment horizontal="left" vertical="center"/>
    </xf>
    <xf numFmtId="0" fontId="13" fillId="0" borderId="1" applyNumberFormat="0" applyFill="0" applyAlignment="0" applyProtection="0"/>
    <xf numFmtId="4" fontId="108" fillId="56" borderId="41" applyNumberFormat="0" applyProtection="0">
      <alignment horizontal="right" vertical="center"/>
    </xf>
    <xf numFmtId="4" fontId="103" fillId="51" borderId="49" applyNumberFormat="0" applyProtection="0">
      <alignment horizontal="left" vertical="center" indent="1"/>
    </xf>
    <xf numFmtId="176" fontId="85" fillId="0" borderId="42">
      <alignment horizontal="right"/>
      <protection hidden="1"/>
    </xf>
    <xf numFmtId="178" fontId="84" fillId="0" borderId="42">
      <alignment horizontal="right"/>
      <protection hidden="1"/>
    </xf>
    <xf numFmtId="0" fontId="13" fillId="0" borderId="1" applyNumberFormat="0" applyFill="0" applyAlignment="0" applyProtection="0"/>
    <xf numFmtId="4" fontId="109" fillId="42" borderId="42" applyNumberFormat="0" applyProtection="0">
      <alignment vertical="center"/>
    </xf>
    <xf numFmtId="178" fontId="84" fillId="0" borderId="42">
      <alignment horizontal="right"/>
      <protection hidden="1"/>
    </xf>
    <xf numFmtId="0" fontId="104" fillId="0" borderId="43">
      <alignment horizontal="left" vertical="center"/>
    </xf>
    <xf numFmtId="0" fontId="103" fillId="15" borderId="48" applyNumberFormat="0" applyProtection="0">
      <alignment horizontal="left" vertical="top" indent="1"/>
    </xf>
    <xf numFmtId="0" fontId="103" fillId="15" borderId="48" applyNumberFormat="0" applyProtection="0">
      <alignment horizontal="left" vertical="top" indent="1"/>
    </xf>
    <xf numFmtId="4" fontId="108" fillId="37" borderId="41" applyNumberFormat="0" applyProtection="0">
      <alignment horizontal="left" vertical="center" indent="1"/>
    </xf>
    <xf numFmtId="4" fontId="103" fillId="44" borderId="47" applyNumberFormat="0" applyProtection="0">
      <alignment horizontal="right" vertical="center"/>
    </xf>
    <xf numFmtId="178" fontId="85" fillId="0" borderId="42">
      <alignment horizontal="right"/>
      <protection hidden="1"/>
    </xf>
    <xf numFmtId="178" fontId="85" fillId="0" borderId="42">
      <alignment horizontal="right"/>
      <protection hidden="1"/>
    </xf>
    <xf numFmtId="4" fontId="103" fillId="17" borderId="49" applyNumberFormat="0" applyProtection="0">
      <alignment horizontal="right" vertical="center"/>
    </xf>
    <xf numFmtId="0" fontId="1" fillId="0" borderId="0"/>
    <xf numFmtId="0" fontId="103" fillId="54" borderId="47" applyNumberFormat="0" applyProtection="0">
      <alignment horizontal="left" vertical="center" indent="1"/>
    </xf>
    <xf numFmtId="4" fontId="103" fillId="46" borderId="47" applyNumberFormat="0" applyProtection="0">
      <alignment horizontal="right" vertical="center"/>
    </xf>
    <xf numFmtId="176" fontId="84" fillId="20" borderId="42">
      <alignment horizontal="right"/>
      <protection locked="0"/>
    </xf>
    <xf numFmtId="0" fontId="26" fillId="7" borderId="40" applyNumberFormat="0" applyAlignment="0" applyProtection="0"/>
    <xf numFmtId="0" fontId="110" fillId="7" borderId="48" applyNumberFormat="0" applyProtection="0">
      <alignment horizontal="left" vertical="top" indent="1"/>
    </xf>
    <xf numFmtId="4" fontId="103" fillId="48" borderId="47" applyNumberFormat="0" applyProtection="0">
      <alignment horizontal="right" vertical="center"/>
    </xf>
    <xf numFmtId="4" fontId="103" fillId="52" borderId="49" applyNumberFormat="0" applyProtection="0">
      <alignment horizontal="left" vertical="center" indent="1"/>
    </xf>
    <xf numFmtId="0" fontId="103" fillId="54" borderId="47" applyNumberFormat="0" applyProtection="0">
      <alignment horizontal="left" vertical="center" indent="1"/>
    </xf>
    <xf numFmtId="0" fontId="103" fillId="2" borderId="48" applyNumberFormat="0" applyProtection="0">
      <alignment horizontal="left" vertical="top" indent="1"/>
    </xf>
    <xf numFmtId="0" fontId="91" fillId="36" borderId="44" applyNumberFormat="0" applyFont="0" applyFill="0" applyBorder="0" applyAlignment="0">
      <alignment vertical="center"/>
    </xf>
    <xf numFmtId="0" fontId="9" fillId="55" borderId="41" applyNumberFormat="0" applyProtection="0">
      <alignment horizontal="left" vertical="center" indent="1"/>
    </xf>
    <xf numFmtId="176" fontId="85" fillId="0" borderId="42">
      <alignment horizontal="right"/>
      <protection hidden="1"/>
    </xf>
    <xf numFmtId="4" fontId="108" fillId="37" borderId="41" applyNumberFormat="0" applyProtection="0">
      <alignment horizontal="left" vertical="center" indent="1"/>
    </xf>
    <xf numFmtId="9" fontId="9" fillId="0" borderId="0" applyFont="0" applyFill="0" applyBorder="0" applyAlignment="0" applyProtection="0"/>
    <xf numFmtId="4" fontId="109" fillId="42" borderId="42" applyNumberFormat="0" applyProtection="0">
      <alignment vertical="center"/>
    </xf>
    <xf numFmtId="4" fontId="103" fillId="48" borderId="47" applyNumberFormat="0" applyProtection="0">
      <alignment horizontal="right" vertical="center"/>
    </xf>
    <xf numFmtId="0" fontId="103" fillId="2" borderId="48" applyNumberFormat="0" applyProtection="0">
      <alignment horizontal="left" vertical="top" indent="1"/>
    </xf>
    <xf numFmtId="0" fontId="103" fillId="53" borderId="47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177" fontId="84" fillId="0" borderId="42">
      <alignment horizontal="right"/>
      <protection hidden="1"/>
    </xf>
    <xf numFmtId="4" fontId="103" fillId="10" borderId="47" applyNumberFormat="0" applyProtection="0">
      <alignment horizontal="right" vertical="center"/>
    </xf>
    <xf numFmtId="176" fontId="85" fillId="0" borderId="42">
      <alignment horizontal="right"/>
      <protection hidden="1"/>
    </xf>
    <xf numFmtId="4" fontId="103" fillId="46" borderId="47" applyNumberFormat="0" applyProtection="0">
      <alignment horizontal="right" vertical="center"/>
    </xf>
    <xf numFmtId="4" fontId="103" fillId="10" borderId="47" applyNumberFormat="0" applyProtection="0">
      <alignment horizontal="right" vertical="center"/>
    </xf>
    <xf numFmtId="0" fontId="1" fillId="0" borderId="0"/>
    <xf numFmtId="178" fontId="85" fillId="0" borderId="42">
      <alignment horizontal="right"/>
      <protection hidden="1"/>
    </xf>
    <xf numFmtId="4" fontId="103" fillId="50" borderId="49" applyNumberFormat="0" applyProtection="0">
      <alignment horizontal="left" vertical="center" indent="1"/>
    </xf>
    <xf numFmtId="4" fontId="109" fillId="42" borderId="42" applyNumberFormat="0" applyProtection="0">
      <alignment vertical="center"/>
    </xf>
    <xf numFmtId="4" fontId="103" fillId="47" borderId="47" applyNumberFormat="0" applyProtection="0">
      <alignment horizontal="right" vertical="center"/>
    </xf>
    <xf numFmtId="0" fontId="9" fillId="55" borderId="41" applyNumberFormat="0" applyProtection="0">
      <alignment horizontal="left" vertical="center" indent="1"/>
    </xf>
    <xf numFmtId="1" fontId="85" fillId="0" borderId="43">
      <alignment horizontal="left"/>
      <protection hidden="1"/>
    </xf>
    <xf numFmtId="0" fontId="103" fillId="52" borderId="48" applyNumberFormat="0" applyProtection="0">
      <alignment horizontal="left" vertical="top" indent="1"/>
    </xf>
    <xf numFmtId="0" fontId="1" fillId="0" borderId="0"/>
    <xf numFmtId="0" fontId="112" fillId="15" borderId="50" applyBorder="0"/>
    <xf numFmtId="0" fontId="1" fillId="0" borderId="0"/>
    <xf numFmtId="0" fontId="1" fillId="0" borderId="0"/>
    <xf numFmtId="4" fontId="108" fillId="37" borderId="41" applyNumberFormat="0" applyProtection="0">
      <alignment vertical="center"/>
    </xf>
    <xf numFmtId="0" fontId="1" fillId="0" borderId="0"/>
    <xf numFmtId="4" fontId="108" fillId="56" borderId="41" applyNumberFormat="0" applyProtection="0">
      <alignment horizontal="right" vertical="center"/>
    </xf>
    <xf numFmtId="0" fontId="9" fillId="55" borderId="41" applyNumberFormat="0" applyProtection="0">
      <alignment horizontal="left" vertical="center" indent="1"/>
    </xf>
    <xf numFmtId="0" fontId="103" fillId="54" borderId="47" applyNumberFormat="0" applyProtection="0">
      <alignment horizontal="left" vertical="center" indent="1"/>
    </xf>
    <xf numFmtId="178" fontId="84" fillId="0" borderId="42">
      <alignment horizontal="right"/>
      <protection hidden="1"/>
    </xf>
    <xf numFmtId="4" fontId="103" fillId="47" borderId="47" applyNumberFormat="0" applyProtection="0">
      <alignment horizontal="right" vertical="center"/>
    </xf>
    <xf numFmtId="0" fontId="10" fillId="4" borderId="39" applyNumberFormat="0" applyFont="0" applyAlignment="0" applyProtection="0"/>
    <xf numFmtId="4" fontId="111" fillId="15" borderId="49" applyNumberFormat="0" applyProtection="0">
      <alignment horizontal="left" vertical="center" indent="1"/>
    </xf>
    <xf numFmtId="4" fontId="111" fillId="15" borderId="49" applyNumberFormat="0" applyProtection="0">
      <alignment horizontal="left" vertical="center" indent="1"/>
    </xf>
    <xf numFmtId="0" fontId="103" fillId="15" borderId="48" applyNumberFormat="0" applyProtection="0">
      <alignment horizontal="left" vertical="top" indent="1"/>
    </xf>
    <xf numFmtId="0" fontId="112" fillId="15" borderId="50" applyBorder="0"/>
    <xf numFmtId="0" fontId="110" fillId="7" borderId="48" applyNumberFormat="0" applyProtection="0">
      <alignment horizontal="left" vertical="top" indent="1"/>
    </xf>
    <xf numFmtId="0" fontId="9" fillId="55" borderId="41" applyNumberFormat="0" applyProtection="0">
      <alignment horizontal="left" vertical="center" indent="1"/>
    </xf>
    <xf numFmtId="0" fontId="94" fillId="0" borderId="46" applyNumberFormat="0" applyFill="0" applyAlignment="0" applyProtection="0"/>
    <xf numFmtId="4" fontId="108" fillId="56" borderId="41" applyNumberFormat="0" applyProtection="0">
      <alignment horizontal="right" vertical="center"/>
    </xf>
    <xf numFmtId="0" fontId="113" fillId="4" borderId="48" applyNumberFormat="0" applyProtection="0">
      <alignment horizontal="left" vertical="top" indent="1"/>
    </xf>
    <xf numFmtId="0" fontId="1" fillId="0" borderId="0"/>
    <xf numFmtId="4" fontId="108" fillId="56" borderId="41" applyNumberFormat="0" applyProtection="0">
      <alignment horizontal="right" vertical="center"/>
    </xf>
    <xf numFmtId="0" fontId="9" fillId="55" borderId="41" applyNumberFormat="0" applyProtection="0">
      <alignment horizontal="left" vertical="center" indent="1"/>
    </xf>
    <xf numFmtId="0" fontId="103" fillId="2" borderId="47" applyNumberFormat="0" applyProtection="0">
      <alignment horizontal="left" vertical="center" indent="1"/>
    </xf>
    <xf numFmtId="0" fontId="91" fillId="36" borderId="44" applyNumberFormat="0" applyFont="0" applyFill="0" applyBorder="0" applyAlignment="0">
      <alignment vertical="center"/>
    </xf>
    <xf numFmtId="4" fontId="113" fillId="4" borderId="48" applyNumberFormat="0" applyProtection="0">
      <alignment vertical="center"/>
    </xf>
    <xf numFmtId="4" fontId="103" fillId="47" borderId="47" applyNumberFormat="0" applyProtection="0">
      <alignment horizontal="right" vertical="center"/>
    </xf>
    <xf numFmtId="0" fontId="113" fillId="4" borderId="48" applyNumberFormat="0" applyProtection="0">
      <alignment horizontal="left" vertical="top" indent="1"/>
    </xf>
    <xf numFmtId="0" fontId="103" fillId="52" borderId="48" applyNumberFormat="0" applyProtection="0">
      <alignment horizontal="left" vertical="top" indent="1"/>
    </xf>
    <xf numFmtId="4" fontId="111" fillId="15" borderId="49" applyNumberFormat="0" applyProtection="0">
      <alignment horizontal="left" vertical="center" indent="1"/>
    </xf>
    <xf numFmtId="4" fontId="103" fillId="52" borderId="49" applyNumberFormat="0" applyProtection="0">
      <alignment horizontal="left" vertical="center" indent="1"/>
    </xf>
    <xf numFmtId="0" fontId="1" fillId="0" borderId="0"/>
    <xf numFmtId="4" fontId="103" fillId="49" borderId="47" applyNumberFormat="0" applyProtection="0">
      <alignment horizontal="right" vertical="center"/>
    </xf>
    <xf numFmtId="4" fontId="113" fillId="4" borderId="48" applyNumberFormat="0" applyProtection="0">
      <alignment vertical="center"/>
    </xf>
    <xf numFmtId="4" fontId="103" fillId="9" borderId="47" applyNumberFormat="0" applyProtection="0">
      <alignment horizontal="right" vertical="center"/>
    </xf>
    <xf numFmtId="176" fontId="84" fillId="0" borderId="42">
      <alignment horizontal="right"/>
      <protection hidden="1"/>
    </xf>
    <xf numFmtId="176" fontId="85" fillId="0" borderId="42">
      <alignment horizontal="right"/>
      <protection hidden="1"/>
    </xf>
    <xf numFmtId="177" fontId="84" fillId="0" borderId="42">
      <alignment horizontal="right"/>
      <protection hidden="1"/>
    </xf>
    <xf numFmtId="4" fontId="109" fillId="42" borderId="42" applyNumberFormat="0" applyProtection="0">
      <alignment vertical="center"/>
    </xf>
    <xf numFmtId="1" fontId="85" fillId="0" borderId="43">
      <alignment horizontal="left"/>
      <protection hidden="1"/>
    </xf>
    <xf numFmtId="180" fontId="93" fillId="37" borderId="45" applyNumberFormat="0" applyFont="0" applyFill="0" applyBorder="0" applyAlignment="0">
      <alignment horizontal="center"/>
    </xf>
    <xf numFmtId="0" fontId="9" fillId="4" borderId="39" applyNumberFormat="0" applyFont="0" applyAlignment="0" applyProtection="0"/>
    <xf numFmtId="4" fontId="108" fillId="37" borderId="41" applyNumberFormat="0" applyProtection="0">
      <alignment vertical="center"/>
    </xf>
    <xf numFmtId="0" fontId="110" fillId="7" borderId="48" applyNumberFormat="0" applyProtection="0">
      <alignment horizontal="left" vertical="top" indent="1"/>
    </xf>
    <xf numFmtId="4" fontId="103" fillId="44" borderId="47" applyNumberFormat="0" applyProtection="0">
      <alignment horizontal="right" vertical="center"/>
    </xf>
    <xf numFmtId="4" fontId="103" fillId="10" borderId="47" applyNumberFormat="0" applyProtection="0">
      <alignment horizontal="right" vertical="center"/>
    </xf>
    <xf numFmtId="4" fontId="103" fillId="47" borderId="47" applyNumberFormat="0" applyProtection="0">
      <alignment horizontal="right" vertical="center"/>
    </xf>
    <xf numFmtId="4" fontId="103" fillId="51" borderId="47" applyNumberFormat="0" applyProtection="0">
      <alignment horizontal="right" vertical="center"/>
    </xf>
    <xf numFmtId="0" fontId="112" fillId="15" borderId="50" applyBorder="0"/>
    <xf numFmtId="4" fontId="103" fillId="49" borderId="47" applyNumberFormat="0" applyProtection="0">
      <alignment horizontal="right" vertical="center"/>
    </xf>
    <xf numFmtId="4" fontId="103" fillId="48" borderId="47" applyNumberFormat="0" applyProtection="0">
      <alignment horizontal="right" vertical="center"/>
    </xf>
    <xf numFmtId="0" fontId="103" fillId="52" borderId="48" applyNumberFormat="0" applyProtection="0">
      <alignment horizontal="left" vertical="top" indent="1"/>
    </xf>
    <xf numFmtId="0" fontId="113" fillId="4" borderId="48" applyNumberFormat="0" applyProtection="0">
      <alignment horizontal="left" vertical="top" indent="1"/>
    </xf>
    <xf numFmtId="4" fontId="113" fillId="53" borderId="48" applyNumberFormat="0" applyProtection="0">
      <alignment horizontal="left" vertical="center" indent="1"/>
    </xf>
    <xf numFmtId="0" fontId="103" fillId="54" borderId="47" applyNumberFormat="0" applyProtection="0">
      <alignment horizontal="left" vertical="center" indent="1"/>
    </xf>
    <xf numFmtId="4" fontId="114" fillId="56" borderId="41" applyNumberFormat="0" applyProtection="0">
      <alignment horizontal="right" vertical="center"/>
    </xf>
    <xf numFmtId="4" fontId="103" fillId="51" borderId="49" applyNumberFormat="0" applyProtection="0">
      <alignment horizontal="left" vertical="center" indent="1"/>
    </xf>
    <xf numFmtId="176" fontId="85" fillId="0" borderId="42">
      <alignment horizontal="right"/>
      <protection hidden="1"/>
    </xf>
    <xf numFmtId="177" fontId="84" fillId="0" borderId="42">
      <alignment horizontal="right"/>
      <protection hidden="1"/>
    </xf>
    <xf numFmtId="4" fontId="103" fillId="44" borderId="47" applyNumberFormat="0" applyProtection="0">
      <alignment horizontal="right" vertical="center"/>
    </xf>
    <xf numFmtId="176" fontId="85" fillId="0" borderId="42">
      <alignment horizontal="right"/>
      <protection hidden="1"/>
    </xf>
    <xf numFmtId="0" fontId="10" fillId="4" borderId="39" applyNumberFormat="0" applyFont="0" applyAlignment="0" applyProtection="0"/>
    <xf numFmtId="0" fontId="112" fillId="15" borderId="50" applyBorder="0"/>
    <xf numFmtId="178" fontId="85" fillId="0" borderId="42">
      <alignment horizontal="right"/>
      <protection hidden="1"/>
    </xf>
    <xf numFmtId="0" fontId="9" fillId="55" borderId="41" applyNumberFormat="0" applyProtection="0">
      <alignment horizontal="left" vertical="center" indent="1"/>
    </xf>
    <xf numFmtId="177" fontId="84" fillId="0" borderId="42">
      <alignment horizontal="right"/>
      <protection hidden="1"/>
    </xf>
    <xf numFmtId="4" fontId="113" fillId="4" borderId="48" applyNumberFormat="0" applyProtection="0">
      <alignment vertical="center"/>
    </xf>
    <xf numFmtId="0" fontId="112" fillId="15" borderId="50" applyBorder="0"/>
    <xf numFmtId="0" fontId="103" fillId="15" borderId="48" applyNumberFormat="0" applyProtection="0">
      <alignment horizontal="left" vertical="top" indent="1"/>
    </xf>
    <xf numFmtId="4" fontId="108" fillId="37" borderId="41" applyNumberFormat="0" applyProtection="0">
      <alignment horizontal="left" vertical="center" indent="1"/>
    </xf>
    <xf numFmtId="0" fontId="13" fillId="0" borderId="1" applyNumberFormat="0" applyFill="0" applyAlignment="0" applyProtection="0"/>
    <xf numFmtId="0" fontId="112" fillId="15" borderId="50" applyBorder="0"/>
    <xf numFmtId="178" fontId="84" fillId="0" borderId="42">
      <alignment horizontal="right"/>
      <protection hidden="1"/>
    </xf>
    <xf numFmtId="0" fontId="9" fillId="55" borderId="41" applyNumberFormat="0" applyProtection="0">
      <alignment horizontal="left" vertical="center" indent="1"/>
    </xf>
    <xf numFmtId="4" fontId="114" fillId="56" borderId="41" applyNumberFormat="0" applyProtection="0">
      <alignment horizontal="right" vertical="center"/>
    </xf>
    <xf numFmtId="176" fontId="84" fillId="0" borderId="42">
      <alignment horizontal="right"/>
      <protection hidden="1"/>
    </xf>
    <xf numFmtId="4" fontId="113" fillId="4" borderId="48" applyNumberFormat="0" applyProtection="0">
      <alignment vertical="center"/>
    </xf>
    <xf numFmtId="4" fontId="103" fillId="44" borderId="47" applyNumberFormat="0" applyProtection="0">
      <alignment horizontal="right" vertical="center"/>
    </xf>
    <xf numFmtId="0" fontId="110" fillId="7" borderId="48" applyNumberFormat="0" applyProtection="0">
      <alignment horizontal="left" vertical="top" indent="1"/>
    </xf>
    <xf numFmtId="0" fontId="110" fillId="7" borderId="48" applyNumberFormat="0" applyProtection="0">
      <alignment horizontal="left" vertical="top" indent="1"/>
    </xf>
    <xf numFmtId="0" fontId="103" fillId="15" borderId="48" applyNumberFormat="0" applyProtection="0">
      <alignment horizontal="left" vertical="top" indent="1"/>
    </xf>
    <xf numFmtId="4" fontId="103" fillId="17" borderId="49" applyNumberFormat="0" applyProtection="0">
      <alignment horizontal="right" vertical="center"/>
    </xf>
    <xf numFmtId="177" fontId="84" fillId="0" borderId="42">
      <alignment horizontal="right"/>
      <protection hidden="1"/>
    </xf>
    <xf numFmtId="0" fontId="103" fillId="54" borderId="47" applyNumberFormat="0" applyProtection="0">
      <alignment horizontal="left" vertical="center" indent="1"/>
    </xf>
    <xf numFmtId="0" fontId="103" fillId="54" borderId="47" applyNumberFormat="0" applyProtection="0">
      <alignment horizontal="left" vertical="center" indent="1"/>
    </xf>
    <xf numFmtId="0" fontId="103" fillId="54" borderId="47" applyNumberFormat="0" applyProtection="0">
      <alignment horizontal="left" vertical="center" indent="1"/>
    </xf>
    <xf numFmtId="4" fontId="103" fillId="52" borderId="49" applyNumberFormat="0" applyProtection="0">
      <alignment horizontal="left" vertical="center" indent="1"/>
    </xf>
    <xf numFmtId="4" fontId="103" fillId="47" borderId="47" applyNumberFormat="0" applyProtection="0">
      <alignment horizontal="right" vertical="center"/>
    </xf>
    <xf numFmtId="0" fontId="94" fillId="0" borderId="46" applyNumberFormat="0" applyFill="0" applyAlignment="0" applyProtection="0"/>
    <xf numFmtId="4" fontId="111" fillId="15" borderId="49" applyNumberFormat="0" applyProtection="0">
      <alignment horizontal="left" vertical="center" indent="1"/>
    </xf>
    <xf numFmtId="4" fontId="103" fillId="9" borderId="47" applyNumberFormat="0" applyProtection="0">
      <alignment horizontal="right" vertical="center"/>
    </xf>
    <xf numFmtId="4" fontId="103" fillId="52" borderId="49" applyNumberFormat="0" applyProtection="0">
      <alignment horizontal="left" vertical="center" indent="1"/>
    </xf>
    <xf numFmtId="176" fontId="84" fillId="0" borderId="42">
      <alignment horizontal="right"/>
      <protection hidden="1"/>
    </xf>
    <xf numFmtId="0" fontId="94" fillId="0" borderId="46" applyNumberFormat="0" applyFill="0" applyAlignment="0" applyProtection="0"/>
    <xf numFmtId="9" fontId="9" fillId="0" borderId="0" applyFont="0" applyFill="0" applyBorder="0" applyAlignment="0" applyProtection="0"/>
    <xf numFmtId="178" fontId="84" fillId="0" borderId="42">
      <alignment horizontal="right"/>
      <protection hidden="1"/>
    </xf>
    <xf numFmtId="176" fontId="85" fillId="0" borderId="42">
      <alignment horizontal="right"/>
      <protection hidden="1"/>
    </xf>
    <xf numFmtId="0" fontId="10" fillId="4" borderId="39" applyNumberFormat="0" applyFont="0" applyAlignment="0" applyProtection="0"/>
    <xf numFmtId="4" fontId="103" fillId="52" borderId="49" applyNumberFormat="0" applyProtection="0">
      <alignment horizontal="left" vertical="center" indent="1"/>
    </xf>
    <xf numFmtId="4" fontId="111" fillId="15" borderId="49" applyNumberFormat="0" applyProtection="0">
      <alignment horizontal="left" vertical="center" indent="1"/>
    </xf>
    <xf numFmtId="0" fontId="103" fillId="52" borderId="47" applyNumberFormat="0" applyProtection="0">
      <alignment horizontal="left" vertical="center" indent="1"/>
    </xf>
    <xf numFmtId="4" fontId="103" fillId="50" borderId="49" applyNumberFormat="0" applyProtection="0">
      <alignment horizontal="left" vertical="center" indent="1"/>
    </xf>
    <xf numFmtId="4" fontId="103" fillId="9" borderId="47" applyNumberFormat="0" applyProtection="0">
      <alignment horizontal="right" vertical="center"/>
    </xf>
    <xf numFmtId="4" fontId="108" fillId="56" borderId="41" applyNumberFormat="0" applyProtection="0">
      <alignment horizontal="right" vertical="center"/>
    </xf>
    <xf numFmtId="4" fontId="108" fillId="56" borderId="41" applyNumberFormat="0" applyProtection="0">
      <alignment horizontal="right" vertical="center"/>
    </xf>
    <xf numFmtId="4" fontId="114" fillId="56" borderId="41" applyNumberFormat="0" applyProtection="0">
      <alignment horizontal="right" vertical="center"/>
    </xf>
    <xf numFmtId="0" fontId="13" fillId="0" borderId="1" applyNumberFormat="0" applyFill="0" applyAlignment="0" applyProtection="0"/>
    <xf numFmtId="176" fontId="85" fillId="0" borderId="42">
      <alignment horizontal="right"/>
      <protection hidden="1"/>
    </xf>
    <xf numFmtId="4" fontId="111" fillId="15" borderId="49" applyNumberFormat="0" applyProtection="0">
      <alignment horizontal="left" vertical="center" indent="1"/>
    </xf>
    <xf numFmtId="0" fontId="10" fillId="4" borderId="39" applyNumberFormat="0" applyFont="0" applyAlignment="0" applyProtection="0"/>
    <xf numFmtId="0" fontId="9" fillId="55" borderId="41" applyNumberFormat="0" applyProtection="0">
      <alignment horizontal="left" vertical="center" indent="1"/>
    </xf>
    <xf numFmtId="176" fontId="84" fillId="20" borderId="42">
      <alignment horizontal="right"/>
      <protection locked="0"/>
    </xf>
    <xf numFmtId="178" fontId="85" fillId="0" borderId="42">
      <alignment horizontal="right"/>
      <protection hidden="1"/>
    </xf>
    <xf numFmtId="4" fontId="109" fillId="37" borderId="47" applyNumberFormat="0" applyProtection="0">
      <alignment vertical="center"/>
    </xf>
    <xf numFmtId="4" fontId="103" fillId="8" borderId="47" applyNumberFormat="0" applyProtection="0">
      <alignment horizontal="right" vertical="center"/>
    </xf>
    <xf numFmtId="4" fontId="103" fillId="46" borderId="47" applyNumberFormat="0" applyProtection="0">
      <alignment horizontal="right" vertical="center"/>
    </xf>
    <xf numFmtId="0" fontId="9" fillId="55" borderId="41" applyNumberFormat="0" applyProtection="0">
      <alignment horizontal="left" vertical="center" indent="1"/>
    </xf>
    <xf numFmtId="177" fontId="84" fillId="0" borderId="42">
      <alignment horizontal="right"/>
      <protection hidden="1"/>
    </xf>
    <xf numFmtId="4" fontId="114" fillId="56" borderId="41" applyNumberFormat="0" applyProtection="0">
      <alignment horizontal="right" vertical="center"/>
    </xf>
    <xf numFmtId="178" fontId="84" fillId="0" borderId="42">
      <alignment horizontal="right"/>
      <protection hidden="1"/>
    </xf>
    <xf numFmtId="178" fontId="85" fillId="0" borderId="42">
      <alignment horizontal="right"/>
      <protection hidden="1"/>
    </xf>
    <xf numFmtId="0" fontId="103" fillId="54" borderId="47" applyNumberFormat="0" applyProtection="0">
      <alignment horizontal="left" vertical="center" indent="1"/>
    </xf>
    <xf numFmtId="177" fontId="84" fillId="0" borderId="42">
      <alignment horizontal="right"/>
      <protection hidden="1"/>
    </xf>
    <xf numFmtId="176" fontId="84" fillId="20" borderId="42">
      <alignment horizontal="right"/>
      <protection locked="0"/>
    </xf>
    <xf numFmtId="176" fontId="85" fillId="0" borderId="42">
      <alignment horizontal="right"/>
      <protection hidden="1"/>
    </xf>
    <xf numFmtId="178" fontId="85" fillId="0" borderId="42">
      <alignment horizontal="right"/>
      <protection hidden="1"/>
    </xf>
    <xf numFmtId="178" fontId="84" fillId="0" borderId="42">
      <alignment horizontal="right"/>
      <protection hidden="1"/>
    </xf>
    <xf numFmtId="176" fontId="85" fillId="0" borderId="42">
      <alignment horizontal="right"/>
      <protection hidden="1"/>
    </xf>
    <xf numFmtId="0" fontId="10" fillId="4" borderId="39" applyNumberFormat="0" applyFont="0" applyAlignment="0" applyProtection="0"/>
    <xf numFmtId="0" fontId="113" fillId="4" borderId="48" applyNumberFormat="0" applyProtection="0">
      <alignment horizontal="left" vertical="top" indent="1"/>
    </xf>
    <xf numFmtId="4" fontId="113" fillId="4" borderId="48" applyNumberFormat="0" applyProtection="0">
      <alignment vertical="center"/>
    </xf>
    <xf numFmtId="0" fontId="112" fillId="15" borderId="50" applyBorder="0"/>
    <xf numFmtId="178" fontId="84" fillId="21" borderId="42" applyBorder="0">
      <alignment horizontal="right"/>
      <protection locked="0"/>
    </xf>
    <xf numFmtId="4" fontId="108" fillId="37" borderId="41" applyNumberFormat="0" applyProtection="0">
      <alignment horizontal="left" vertical="center" indent="1"/>
    </xf>
    <xf numFmtId="178" fontId="85" fillId="0" borderId="42">
      <alignment horizontal="right"/>
      <protection hidden="1"/>
    </xf>
    <xf numFmtId="0" fontId="103" fillId="52" borderId="48" applyNumberFormat="0" applyProtection="0">
      <alignment horizontal="left" vertical="top" indent="1"/>
    </xf>
    <xf numFmtId="0" fontId="9" fillId="55" borderId="41" applyNumberFormat="0" applyProtection="0">
      <alignment horizontal="left" vertical="center" indent="1"/>
    </xf>
    <xf numFmtId="178" fontId="85" fillId="0" borderId="42">
      <alignment horizontal="right"/>
      <protection hidden="1"/>
    </xf>
    <xf numFmtId="4" fontId="113" fillId="53" borderId="48" applyNumberFormat="0" applyProtection="0">
      <alignment horizontal="left" vertical="center" indent="1"/>
    </xf>
    <xf numFmtId="0" fontId="103" fillId="52" borderId="47" applyNumberFormat="0" applyProtection="0">
      <alignment horizontal="left" vertical="center" indent="1"/>
    </xf>
    <xf numFmtId="0" fontId="103" fillId="52" borderId="47" applyNumberFormat="0" applyProtection="0">
      <alignment horizontal="left" vertical="center" indent="1"/>
    </xf>
    <xf numFmtId="0" fontId="103" fillId="53" borderId="47" applyNumberFormat="0" applyProtection="0">
      <alignment horizontal="left" vertical="center" indent="1"/>
    </xf>
    <xf numFmtId="4" fontId="111" fillId="15" borderId="49" applyNumberFormat="0" applyProtection="0">
      <alignment horizontal="left" vertical="center" indent="1"/>
    </xf>
    <xf numFmtId="4" fontId="103" fillId="52" borderId="49" applyNumberFormat="0" applyProtection="0">
      <alignment horizontal="left" vertical="center" indent="1"/>
    </xf>
    <xf numFmtId="178" fontId="85" fillId="0" borderId="42">
      <alignment horizontal="right"/>
      <protection hidden="1"/>
    </xf>
    <xf numFmtId="178" fontId="84" fillId="0" borderId="42">
      <alignment horizontal="right"/>
      <protection hidden="1"/>
    </xf>
    <xf numFmtId="0" fontId="104" fillId="0" borderId="43">
      <alignment horizontal="left" vertical="center"/>
    </xf>
    <xf numFmtId="0" fontId="9" fillId="55" borderId="41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4" fontId="109" fillId="37" borderId="47" applyNumberFormat="0" applyProtection="0">
      <alignment vertical="center"/>
    </xf>
    <xf numFmtId="0" fontId="9" fillId="55" borderId="41" applyNumberFormat="0" applyProtection="0">
      <alignment horizontal="left" vertical="center" indent="1"/>
    </xf>
    <xf numFmtId="4" fontId="113" fillId="4" borderId="48" applyNumberFormat="0" applyProtection="0">
      <alignment vertical="center"/>
    </xf>
    <xf numFmtId="177" fontId="84" fillId="0" borderId="42">
      <alignment horizontal="right"/>
      <protection hidden="1"/>
    </xf>
    <xf numFmtId="4" fontId="111" fillId="15" borderId="49" applyNumberFormat="0" applyProtection="0">
      <alignment horizontal="left" vertical="center" indent="1"/>
    </xf>
    <xf numFmtId="0" fontId="103" fillId="53" borderId="47" applyNumberFormat="0" applyProtection="0">
      <alignment horizontal="left" vertical="center" indent="1"/>
    </xf>
    <xf numFmtId="4" fontId="113" fillId="4" borderId="48" applyNumberFormat="0" applyProtection="0">
      <alignment vertical="center"/>
    </xf>
    <xf numFmtId="4" fontId="103" fillId="8" borderId="47" applyNumberFormat="0" applyProtection="0">
      <alignment horizontal="right" vertical="center"/>
    </xf>
    <xf numFmtId="4" fontId="114" fillId="56" borderId="41" applyNumberFormat="0" applyProtection="0">
      <alignment horizontal="right" vertical="center"/>
    </xf>
    <xf numFmtId="0" fontId="13" fillId="0" borderId="38" applyNumberFormat="0" applyFill="0" applyAlignment="0" applyProtection="0"/>
    <xf numFmtId="4" fontId="103" fillId="52" borderId="49" applyNumberFormat="0" applyProtection="0">
      <alignment horizontal="left" vertical="center" indent="1"/>
    </xf>
    <xf numFmtId="0" fontId="103" fillId="53" borderId="47" applyNumberFormat="0" applyProtection="0">
      <alignment horizontal="left" vertical="center" indent="1"/>
    </xf>
    <xf numFmtId="178" fontId="84" fillId="21" borderId="42" applyBorder="0">
      <alignment horizontal="right"/>
      <protection locked="0"/>
    </xf>
    <xf numFmtId="176" fontId="85" fillId="0" borderId="42">
      <alignment horizontal="right"/>
      <protection hidden="1"/>
    </xf>
    <xf numFmtId="178" fontId="84" fillId="21" borderId="42" applyBorder="0">
      <alignment horizontal="right"/>
      <protection locked="0"/>
    </xf>
    <xf numFmtId="0" fontId="91" fillId="36" borderId="44" applyNumberFormat="0" applyFont="0" applyFill="0" applyBorder="0" applyAlignment="0">
      <alignment vertical="center"/>
    </xf>
    <xf numFmtId="0" fontId="94" fillId="0" borderId="46" applyNumberFormat="0" applyFill="0" applyAlignment="0" applyProtection="0"/>
    <xf numFmtId="0" fontId="104" fillId="0" borderId="43">
      <alignment horizontal="left" vertical="center"/>
    </xf>
    <xf numFmtId="0" fontId="9" fillId="4" borderId="39" applyNumberFormat="0" applyFont="0" applyAlignment="0" applyProtection="0"/>
    <xf numFmtId="4" fontId="108" fillId="37" borderId="41" applyNumberFormat="0" applyProtection="0">
      <alignment vertical="center"/>
    </xf>
    <xf numFmtId="4" fontId="108" fillId="37" borderId="41" applyNumberFormat="0" applyProtection="0">
      <alignment horizontal="left" vertical="center" indent="1"/>
    </xf>
    <xf numFmtId="4" fontId="103" fillId="44" borderId="47" applyNumberFormat="0" applyProtection="0">
      <alignment horizontal="right" vertical="center"/>
    </xf>
    <xf numFmtId="4" fontId="103" fillId="10" borderId="47" applyNumberFormat="0" applyProtection="0">
      <alignment horizontal="right" vertical="center"/>
    </xf>
    <xf numFmtId="4" fontId="103" fillId="9" borderId="47" applyNumberFormat="0" applyProtection="0">
      <alignment horizontal="right" vertical="center"/>
    </xf>
    <xf numFmtId="4" fontId="103" fillId="48" borderId="47" applyNumberFormat="0" applyProtection="0">
      <alignment horizontal="right" vertical="center"/>
    </xf>
    <xf numFmtId="0" fontId="103" fillId="15" borderId="48" applyNumberFormat="0" applyProtection="0">
      <alignment horizontal="left" vertical="top" indent="1"/>
    </xf>
    <xf numFmtId="4" fontId="113" fillId="53" borderId="48" applyNumberFormat="0" applyProtection="0">
      <alignment horizontal="left" vertical="center" indent="1"/>
    </xf>
    <xf numFmtId="0" fontId="103" fillId="52" borderId="48" applyNumberFormat="0" applyProtection="0">
      <alignment horizontal="left" vertical="top" indent="1"/>
    </xf>
    <xf numFmtId="4" fontId="108" fillId="56" borderId="41" applyNumberFormat="0" applyProtection="0">
      <alignment horizontal="right" vertical="center"/>
    </xf>
    <xf numFmtId="0" fontId="9" fillId="55" borderId="41" applyNumberFormat="0" applyProtection="0">
      <alignment horizontal="left" vertical="center" indent="1"/>
    </xf>
    <xf numFmtId="4" fontId="108" fillId="56" borderId="41" applyNumberFormat="0" applyProtection="0">
      <alignment horizontal="right" vertical="center"/>
    </xf>
    <xf numFmtId="0" fontId="110" fillId="7" borderId="48" applyNumberFormat="0" applyProtection="0">
      <alignment horizontal="left" vertical="top" indent="1"/>
    </xf>
    <xf numFmtId="0" fontId="10" fillId="0" borderId="0"/>
    <xf numFmtId="1" fontId="85" fillId="0" borderId="43">
      <alignment horizontal="left"/>
      <protection hidden="1"/>
    </xf>
    <xf numFmtId="177" fontId="84" fillId="0" borderId="42">
      <alignment horizontal="right"/>
      <protection hidden="1"/>
    </xf>
    <xf numFmtId="4" fontId="114" fillId="56" borderId="41" applyNumberFormat="0" applyProtection="0">
      <alignment horizontal="right" vertical="center"/>
    </xf>
    <xf numFmtId="0" fontId="10" fillId="4" borderId="39" applyNumberFormat="0" applyFont="0" applyAlignment="0" applyProtection="0"/>
    <xf numFmtId="178" fontId="84" fillId="0" borderId="42">
      <alignment horizontal="right"/>
      <protection hidden="1"/>
    </xf>
    <xf numFmtId="0" fontId="9" fillId="55" borderId="41" applyNumberFormat="0" applyProtection="0">
      <alignment horizontal="left" vertical="center" indent="1"/>
    </xf>
    <xf numFmtId="0" fontId="103" fillId="51" borderId="48" applyNumberFormat="0" applyProtection="0">
      <alignment horizontal="left" vertical="top" indent="1"/>
    </xf>
    <xf numFmtId="0" fontId="103" fillId="15" borderId="48" applyNumberFormat="0" applyProtection="0">
      <alignment horizontal="left" vertical="top" indent="1"/>
    </xf>
    <xf numFmtId="4" fontId="108" fillId="37" borderId="41" applyNumberFormat="0" applyProtection="0">
      <alignment horizontal="left" vertical="center" indent="1"/>
    </xf>
    <xf numFmtId="4" fontId="103" fillId="9" borderId="47" applyNumberFormat="0" applyProtection="0">
      <alignment horizontal="right" vertical="center"/>
    </xf>
    <xf numFmtId="9" fontId="9" fillId="0" borderId="0" applyFont="0" applyFill="0" applyBorder="0" applyAlignment="0" applyProtection="0"/>
    <xf numFmtId="4" fontId="103" fillId="10" borderId="47" applyNumberFormat="0" applyProtection="0">
      <alignment horizontal="right" vertical="center"/>
    </xf>
    <xf numFmtId="10" fontId="103" fillId="42" borderId="42" applyNumberFormat="0" applyBorder="0" applyAlignment="0" applyProtection="0"/>
    <xf numFmtId="0" fontId="103" fillId="51" borderId="48" applyNumberFormat="0" applyProtection="0">
      <alignment horizontal="left" vertical="top" indent="1"/>
    </xf>
    <xf numFmtId="0" fontId="103" fillId="53" borderId="47" applyNumberFormat="0" applyProtection="0">
      <alignment horizontal="left" vertical="center" indent="1"/>
    </xf>
    <xf numFmtId="178" fontId="85" fillId="0" borderId="42">
      <alignment horizontal="right"/>
      <protection hidden="1"/>
    </xf>
    <xf numFmtId="176" fontId="85" fillId="0" borderId="42">
      <alignment horizontal="right"/>
      <protection hidden="1"/>
    </xf>
    <xf numFmtId="176" fontId="85" fillId="0" borderId="42">
      <alignment horizontal="right"/>
      <protection hidden="1"/>
    </xf>
    <xf numFmtId="4" fontId="108" fillId="37" borderId="41" applyNumberFormat="0" applyProtection="0">
      <alignment vertical="center"/>
    </xf>
    <xf numFmtId="0" fontId="103" fillId="52" borderId="48" applyNumberFormat="0" applyProtection="0">
      <alignment horizontal="left" vertical="top" indent="1"/>
    </xf>
    <xf numFmtId="4" fontId="111" fillId="15" borderId="49" applyNumberFormat="0" applyProtection="0">
      <alignment horizontal="left" vertical="center" indent="1"/>
    </xf>
    <xf numFmtId="178" fontId="84" fillId="0" borderId="42">
      <alignment horizontal="right"/>
      <protection hidden="1"/>
    </xf>
    <xf numFmtId="4" fontId="103" fillId="10" borderId="47" applyNumberFormat="0" applyProtection="0">
      <alignment horizontal="right" vertical="center"/>
    </xf>
    <xf numFmtId="0" fontId="103" fillId="2" borderId="48" applyNumberFormat="0" applyProtection="0">
      <alignment horizontal="left" vertical="top" indent="1"/>
    </xf>
    <xf numFmtId="0" fontId="104" fillId="0" borderId="43">
      <alignment horizontal="left" vertical="center"/>
    </xf>
    <xf numFmtId="0" fontId="112" fillId="15" borderId="50" applyBorder="0"/>
    <xf numFmtId="4" fontId="103" fillId="52" borderId="49" applyNumberFormat="0" applyProtection="0">
      <alignment horizontal="left" vertical="center" indent="1"/>
    </xf>
    <xf numFmtId="0" fontId="91" fillId="36" borderId="44" applyNumberFormat="0" applyFont="0" applyFill="0" applyBorder="0" applyAlignment="0">
      <alignment vertical="center"/>
    </xf>
    <xf numFmtId="0" fontId="104" fillId="0" borderId="43">
      <alignment horizontal="left" vertical="center"/>
    </xf>
    <xf numFmtId="4" fontId="103" fillId="10" borderId="47" applyNumberFormat="0" applyProtection="0">
      <alignment horizontal="right" vertical="center"/>
    </xf>
    <xf numFmtId="4" fontId="103" fillId="48" borderId="47" applyNumberFormat="0" applyProtection="0">
      <alignment horizontal="right" vertical="center"/>
    </xf>
    <xf numFmtId="176" fontId="84" fillId="0" borderId="42">
      <alignment horizontal="right"/>
      <protection hidden="1"/>
    </xf>
    <xf numFmtId="0" fontId="13" fillId="0" borderId="38" applyNumberFormat="0" applyFill="0" applyAlignment="0" applyProtection="0"/>
    <xf numFmtId="0" fontId="9" fillId="55" borderId="41" applyNumberFormat="0" applyProtection="0">
      <alignment horizontal="left" vertical="center" indent="1"/>
    </xf>
    <xf numFmtId="0" fontId="103" fillId="2" borderId="48" applyNumberFormat="0" applyProtection="0">
      <alignment horizontal="left" vertical="top" indent="1"/>
    </xf>
    <xf numFmtId="0" fontId="103" fillId="51" borderId="48" applyNumberFormat="0" applyProtection="0">
      <alignment horizontal="left" vertical="top" indent="1"/>
    </xf>
    <xf numFmtId="4" fontId="108" fillId="37" borderId="41" applyNumberFormat="0" applyProtection="0">
      <alignment horizontal="left" vertical="center" indent="1"/>
    </xf>
    <xf numFmtId="0" fontId="103" fillId="52" borderId="48" applyNumberFormat="0" applyProtection="0">
      <alignment horizontal="left" vertical="top" indent="1"/>
    </xf>
    <xf numFmtId="4" fontId="103" fillId="44" borderId="47" applyNumberFormat="0" applyProtection="0">
      <alignment horizontal="right" vertical="center"/>
    </xf>
    <xf numFmtId="4" fontId="114" fillId="56" borderId="41" applyNumberFormat="0" applyProtection="0">
      <alignment horizontal="right" vertical="center"/>
    </xf>
    <xf numFmtId="4" fontId="109" fillId="37" borderId="47" applyNumberFormat="0" applyProtection="0">
      <alignment vertical="center"/>
    </xf>
    <xf numFmtId="0" fontId="103" fillId="2" borderId="47" applyNumberFormat="0" applyProtection="0">
      <alignment horizontal="left" vertical="center" indent="1"/>
    </xf>
    <xf numFmtId="10" fontId="103" fillId="42" borderId="42" applyNumberFormat="0" applyBorder="0" applyAlignment="0" applyProtection="0"/>
    <xf numFmtId="0" fontId="103" fillId="51" borderId="48" applyNumberFormat="0" applyProtection="0">
      <alignment horizontal="left" vertical="top" indent="1"/>
    </xf>
    <xf numFmtId="178" fontId="85" fillId="0" borderId="42">
      <alignment horizontal="right"/>
      <protection hidden="1"/>
    </xf>
    <xf numFmtId="4" fontId="103" fillId="17" borderId="49" applyNumberFormat="0" applyProtection="0">
      <alignment horizontal="right" vertical="center"/>
    </xf>
    <xf numFmtId="0" fontId="9" fillId="55" borderId="41" applyNumberFormat="0" applyProtection="0">
      <alignment horizontal="left" vertical="center" indent="1"/>
    </xf>
    <xf numFmtId="4" fontId="103" fillId="44" borderId="47" applyNumberFormat="0" applyProtection="0">
      <alignment horizontal="right" vertical="center"/>
    </xf>
    <xf numFmtId="0" fontId="9" fillId="55" borderId="41" applyNumberFormat="0" applyProtection="0">
      <alignment horizontal="left" vertical="center" indent="1"/>
    </xf>
    <xf numFmtId="178" fontId="84" fillId="0" borderId="42">
      <alignment horizontal="right"/>
      <protection hidden="1"/>
    </xf>
    <xf numFmtId="4" fontId="103" fillId="51" borderId="49" applyNumberFormat="0" applyProtection="0">
      <alignment horizontal="left" vertical="center" indent="1"/>
    </xf>
    <xf numFmtId="0" fontId="13" fillId="0" borderId="38" applyNumberFormat="0" applyFill="0" applyAlignment="0" applyProtection="0"/>
    <xf numFmtId="0" fontId="104" fillId="0" borderId="43">
      <alignment horizontal="left" vertical="center"/>
    </xf>
    <xf numFmtId="0" fontId="103" fillId="52" borderId="48" applyNumberFormat="0" applyProtection="0">
      <alignment horizontal="left" vertical="top" indent="1"/>
    </xf>
    <xf numFmtId="4" fontId="103" fillId="49" borderId="47" applyNumberFormat="0" applyProtection="0">
      <alignment horizontal="right" vertical="center"/>
    </xf>
    <xf numFmtId="0" fontId="103" fillId="15" borderId="48" applyNumberFormat="0" applyProtection="0">
      <alignment horizontal="left" vertical="top" indent="1"/>
    </xf>
    <xf numFmtId="4" fontId="114" fillId="56" borderId="41" applyNumberFormat="0" applyProtection="0">
      <alignment horizontal="right" vertical="center"/>
    </xf>
    <xf numFmtId="4" fontId="103" fillId="47" borderId="47" applyNumberFormat="0" applyProtection="0">
      <alignment horizontal="right" vertical="center"/>
    </xf>
    <xf numFmtId="0" fontId="9" fillId="55" borderId="41" applyNumberFormat="0" applyProtection="0">
      <alignment horizontal="left" vertical="center" indent="1"/>
    </xf>
    <xf numFmtId="178" fontId="84" fillId="0" borderId="42">
      <alignment horizontal="right"/>
      <protection hidden="1"/>
    </xf>
    <xf numFmtId="178" fontId="85" fillId="0" borderId="42">
      <alignment horizontal="right"/>
      <protection hidden="1"/>
    </xf>
    <xf numFmtId="4" fontId="103" fillId="52" borderId="49" applyNumberFormat="0" applyProtection="0">
      <alignment horizontal="left" vertical="center" indent="1"/>
    </xf>
    <xf numFmtId="176" fontId="84" fillId="0" borderId="42">
      <alignment horizontal="right"/>
      <protection hidden="1"/>
    </xf>
    <xf numFmtId="0" fontId="113" fillId="4" borderId="48" applyNumberFormat="0" applyProtection="0">
      <alignment horizontal="left" vertical="top" indent="1"/>
    </xf>
    <xf numFmtId="0" fontId="113" fillId="4" borderId="48" applyNumberFormat="0" applyProtection="0">
      <alignment horizontal="left" vertical="top" indent="1"/>
    </xf>
    <xf numFmtId="4" fontId="109" fillId="42" borderId="42" applyNumberFormat="0" applyProtection="0">
      <alignment vertical="center"/>
    </xf>
    <xf numFmtId="4" fontId="103" fillId="52" borderId="49" applyNumberFormat="0" applyProtection="0">
      <alignment horizontal="left" vertical="center" indent="1"/>
    </xf>
    <xf numFmtId="176" fontId="85" fillId="0" borderId="42">
      <alignment horizontal="right"/>
      <protection hidden="1"/>
    </xf>
    <xf numFmtId="0" fontId="13" fillId="0" borderId="1" applyNumberFormat="0" applyFill="0" applyAlignment="0" applyProtection="0"/>
    <xf numFmtId="4" fontId="103" fillId="49" borderId="47" applyNumberFormat="0" applyProtection="0">
      <alignment horizontal="right" vertical="center"/>
    </xf>
    <xf numFmtId="4" fontId="103" fillId="8" borderId="47" applyNumberFormat="0" applyProtection="0">
      <alignment horizontal="right" vertical="center"/>
    </xf>
    <xf numFmtId="4" fontId="103" fillId="9" borderId="47" applyNumberFormat="0" applyProtection="0">
      <alignment horizontal="right" vertical="center"/>
    </xf>
    <xf numFmtId="176" fontId="85" fillId="0" borderId="42">
      <alignment horizontal="right"/>
      <protection hidden="1"/>
    </xf>
    <xf numFmtId="177" fontId="84" fillId="0" borderId="42">
      <alignment horizontal="right"/>
      <protection hidden="1"/>
    </xf>
    <xf numFmtId="0" fontId="103" fillId="52" borderId="48" applyNumberFormat="0" applyProtection="0">
      <alignment horizontal="left" vertical="top" indent="1"/>
    </xf>
    <xf numFmtId="178" fontId="84" fillId="0" borderId="42">
      <alignment horizontal="right"/>
      <protection hidden="1"/>
    </xf>
    <xf numFmtId="178" fontId="84" fillId="0" borderId="42">
      <alignment horizontal="right"/>
      <protection hidden="1"/>
    </xf>
    <xf numFmtId="1" fontId="85" fillId="0" borderId="43">
      <alignment horizontal="left"/>
      <protection hidden="1"/>
    </xf>
    <xf numFmtId="4" fontId="108" fillId="37" borderId="41" applyNumberFormat="0" applyProtection="0">
      <alignment horizontal="left" vertical="center" indent="1"/>
    </xf>
    <xf numFmtId="4" fontId="103" fillId="17" borderId="49" applyNumberFormat="0" applyProtection="0">
      <alignment horizontal="right" vertical="center"/>
    </xf>
    <xf numFmtId="4" fontId="103" fillId="51" borderId="49" applyNumberFormat="0" applyProtection="0">
      <alignment horizontal="left" vertical="center" indent="1"/>
    </xf>
    <xf numFmtId="4" fontId="103" fillId="51" borderId="49" applyNumberFormat="0" applyProtection="0">
      <alignment horizontal="left" vertical="center" indent="1"/>
    </xf>
    <xf numFmtId="4" fontId="111" fillId="15" borderId="49" applyNumberFormat="0" applyProtection="0">
      <alignment horizontal="left" vertical="center" indent="1"/>
    </xf>
    <xf numFmtId="0" fontId="10" fillId="4" borderId="39" applyNumberFormat="0" applyFont="0" applyAlignment="0" applyProtection="0"/>
    <xf numFmtId="4" fontId="103" fillId="8" borderId="47" applyNumberFormat="0" applyProtection="0">
      <alignment horizontal="right" vertical="center"/>
    </xf>
    <xf numFmtId="4" fontId="103" fillId="47" borderId="47" applyNumberFormat="0" applyProtection="0">
      <alignment horizontal="right" vertical="center"/>
    </xf>
    <xf numFmtId="4" fontId="111" fillId="15" borderId="49" applyNumberFormat="0" applyProtection="0">
      <alignment horizontal="left" vertical="center" indent="1"/>
    </xf>
    <xf numFmtId="176" fontId="84" fillId="20" borderId="42">
      <alignment horizontal="right"/>
      <protection locked="0"/>
    </xf>
    <xf numFmtId="0" fontId="27" fillId="13" borderId="40" applyNumberFormat="0" applyAlignment="0" applyProtection="0"/>
    <xf numFmtId="176" fontId="85" fillId="0" borderId="42">
      <alignment horizontal="right"/>
      <protection hidden="1"/>
    </xf>
    <xf numFmtId="4" fontId="109" fillId="42" borderId="42" applyNumberFormat="0" applyProtection="0">
      <alignment vertical="center"/>
    </xf>
    <xf numFmtId="0" fontId="113" fillId="4" borderId="48" applyNumberFormat="0" applyProtection="0">
      <alignment horizontal="left" vertical="top" indent="1"/>
    </xf>
    <xf numFmtId="0" fontId="103" fillId="52" borderId="48" applyNumberFormat="0" applyProtection="0">
      <alignment horizontal="left" vertical="top" indent="1"/>
    </xf>
    <xf numFmtId="0" fontId="112" fillId="15" borderId="50" applyBorder="0"/>
    <xf numFmtId="0" fontId="113" fillId="4" borderId="48" applyNumberFormat="0" applyProtection="0">
      <alignment horizontal="left" vertical="top" indent="1"/>
    </xf>
    <xf numFmtId="0" fontId="103" fillId="52" borderId="48" applyNumberFormat="0" applyProtection="0">
      <alignment horizontal="left" vertical="top" indent="1"/>
    </xf>
    <xf numFmtId="0" fontId="13" fillId="0" borderId="38" applyNumberFormat="0" applyFill="0" applyAlignment="0" applyProtection="0"/>
    <xf numFmtId="4" fontId="108" fillId="37" borderId="41" applyNumberFormat="0" applyProtection="0">
      <alignment vertical="center"/>
    </xf>
    <xf numFmtId="4" fontId="111" fillId="15" borderId="49" applyNumberFormat="0" applyProtection="0">
      <alignment horizontal="left" vertical="center" indent="1"/>
    </xf>
    <xf numFmtId="4" fontId="103" fillId="50" borderId="49" applyNumberFormat="0" applyProtection="0">
      <alignment horizontal="left" vertical="center" indent="1"/>
    </xf>
    <xf numFmtId="10" fontId="103" fillId="42" borderId="42" applyNumberFormat="0" applyBorder="0" applyAlignment="0" applyProtection="0"/>
    <xf numFmtId="176" fontId="85" fillId="0" borderId="42">
      <alignment horizontal="right"/>
      <protection hidden="1"/>
    </xf>
    <xf numFmtId="178" fontId="85" fillId="0" borderId="42">
      <alignment horizontal="right"/>
      <protection hidden="1"/>
    </xf>
    <xf numFmtId="4" fontId="103" fillId="0" borderId="47" applyNumberFormat="0" applyProtection="0">
      <alignment horizontal="right" vertical="center"/>
    </xf>
    <xf numFmtId="0" fontId="1" fillId="0" borderId="0"/>
    <xf numFmtId="4" fontId="111" fillId="15" borderId="49" applyNumberFormat="0" applyProtection="0">
      <alignment horizontal="left" vertical="center" indent="1"/>
    </xf>
    <xf numFmtId="178" fontId="85" fillId="0" borderId="42">
      <alignment horizontal="right"/>
      <protection hidden="1"/>
    </xf>
    <xf numFmtId="178" fontId="84" fillId="0" borderId="42">
      <alignment horizontal="right"/>
      <protection hidden="1"/>
    </xf>
    <xf numFmtId="1" fontId="85" fillId="0" borderId="43">
      <alignment horizontal="left"/>
      <protection hidden="1"/>
    </xf>
    <xf numFmtId="4" fontId="113" fillId="4" borderId="48" applyNumberFormat="0" applyProtection="0">
      <alignment vertical="center"/>
    </xf>
    <xf numFmtId="0" fontId="13" fillId="0" borderId="1" applyNumberFormat="0" applyFill="0" applyAlignment="0" applyProtection="0"/>
    <xf numFmtId="176" fontId="85" fillId="0" borderId="42">
      <alignment horizontal="right"/>
      <protection hidden="1"/>
    </xf>
    <xf numFmtId="178" fontId="85" fillId="0" borderId="42">
      <alignment horizontal="right"/>
      <protection hidden="1"/>
    </xf>
    <xf numFmtId="0" fontId="9" fillId="55" borderId="41" applyNumberFormat="0" applyProtection="0">
      <alignment horizontal="left" vertical="center" indent="1"/>
    </xf>
    <xf numFmtId="176" fontId="84" fillId="0" borderId="42">
      <alignment horizontal="right"/>
      <protection hidden="1"/>
    </xf>
    <xf numFmtId="0" fontId="103" fillId="51" borderId="48" applyNumberFormat="0" applyProtection="0">
      <alignment horizontal="left" vertical="top" indent="1"/>
    </xf>
    <xf numFmtId="0" fontId="103" fillId="53" borderId="47" applyNumberFormat="0" applyProtection="0">
      <alignment horizontal="left" vertical="center" indent="1"/>
    </xf>
    <xf numFmtId="0" fontId="10" fillId="4" borderId="39" applyNumberFormat="0" applyFont="0" applyAlignment="0" applyProtection="0"/>
    <xf numFmtId="4" fontId="109" fillId="37" borderId="47" applyNumberFormat="0" applyProtection="0">
      <alignment vertical="center"/>
    </xf>
    <xf numFmtId="4" fontId="108" fillId="56" borderId="41" applyNumberFormat="0" applyProtection="0">
      <alignment horizontal="right" vertical="center"/>
    </xf>
    <xf numFmtId="4" fontId="103" fillId="0" borderId="47" applyNumberFormat="0" applyProtection="0">
      <alignment horizontal="right" vertical="center"/>
    </xf>
    <xf numFmtId="0" fontId="103" fillId="2" borderId="47" applyNumberFormat="0" applyProtection="0">
      <alignment horizontal="left" vertical="center" indent="1"/>
    </xf>
    <xf numFmtId="4" fontId="114" fillId="56" borderId="41" applyNumberFormat="0" applyProtection="0">
      <alignment horizontal="right" vertical="center"/>
    </xf>
    <xf numFmtId="4" fontId="103" fillId="46" borderId="47" applyNumberFormat="0" applyProtection="0">
      <alignment horizontal="right" vertical="center"/>
    </xf>
    <xf numFmtId="4" fontId="111" fillId="15" borderId="49" applyNumberFormat="0" applyProtection="0">
      <alignment horizontal="left" vertical="center" indent="1"/>
    </xf>
    <xf numFmtId="0" fontId="103" fillId="15" borderId="48" applyNumberFormat="0" applyProtection="0">
      <alignment horizontal="left" vertical="top" indent="1"/>
    </xf>
    <xf numFmtId="178" fontId="84" fillId="0" borderId="42">
      <alignment horizontal="right"/>
      <protection hidden="1"/>
    </xf>
    <xf numFmtId="176" fontId="84" fillId="0" borderId="42">
      <alignment horizontal="right"/>
      <protection hidden="1"/>
    </xf>
    <xf numFmtId="1" fontId="85" fillId="0" borderId="43">
      <alignment horizontal="left"/>
      <protection hidden="1"/>
    </xf>
    <xf numFmtId="4" fontId="113" fillId="4" borderId="48" applyNumberFormat="0" applyProtection="0">
      <alignment vertical="center"/>
    </xf>
    <xf numFmtId="177" fontId="84" fillId="0" borderId="42">
      <alignment horizontal="right"/>
      <protection hidden="1"/>
    </xf>
    <xf numFmtId="178" fontId="85" fillId="0" borderId="42">
      <alignment horizontal="right"/>
      <protection hidden="1"/>
    </xf>
    <xf numFmtId="176" fontId="85" fillId="0" borderId="42">
      <alignment horizontal="right"/>
      <protection hidden="1"/>
    </xf>
    <xf numFmtId="4" fontId="111" fillId="15" borderId="49" applyNumberFormat="0" applyProtection="0">
      <alignment horizontal="left" vertical="center" indent="1"/>
    </xf>
    <xf numFmtId="4" fontId="103" fillId="50" borderId="49" applyNumberFormat="0" applyProtection="0">
      <alignment horizontal="left" vertical="center" indent="1"/>
    </xf>
    <xf numFmtId="0" fontId="13" fillId="0" borderId="38" applyNumberFormat="0" applyFill="0" applyAlignment="0" applyProtection="0"/>
    <xf numFmtId="176" fontId="85" fillId="0" borderId="42">
      <alignment horizontal="right"/>
      <protection hidden="1"/>
    </xf>
    <xf numFmtId="0" fontId="9" fillId="55" borderId="41" applyNumberFormat="0" applyProtection="0">
      <alignment horizontal="left" vertical="center" indent="1"/>
    </xf>
    <xf numFmtId="0" fontId="103" fillId="52" borderId="48" applyNumberFormat="0" applyProtection="0">
      <alignment horizontal="left" vertical="top" indent="1"/>
    </xf>
    <xf numFmtId="0" fontId="9" fillId="55" borderId="41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176" fontId="84" fillId="0" borderId="42">
      <alignment horizontal="right"/>
      <protection hidden="1"/>
    </xf>
    <xf numFmtId="178" fontId="85" fillId="0" borderId="42">
      <alignment horizontal="right"/>
      <protection hidden="1"/>
    </xf>
    <xf numFmtId="176" fontId="84" fillId="20" borderId="42">
      <alignment horizontal="right"/>
      <protection locked="0"/>
    </xf>
    <xf numFmtId="177" fontId="84" fillId="0" borderId="42">
      <alignment horizontal="right"/>
      <protection hidden="1"/>
    </xf>
    <xf numFmtId="177" fontId="84" fillId="0" borderId="42">
      <alignment horizontal="right"/>
      <protection hidden="1"/>
    </xf>
    <xf numFmtId="178" fontId="84" fillId="0" borderId="42">
      <alignment horizontal="right"/>
      <protection hidden="1"/>
    </xf>
    <xf numFmtId="0" fontId="9" fillId="55" borderId="41" applyNumberFormat="0" applyProtection="0">
      <alignment horizontal="left" vertical="center" indent="1"/>
    </xf>
    <xf numFmtId="4" fontId="113" fillId="53" borderId="48" applyNumberFormat="0" applyProtection="0">
      <alignment horizontal="left" vertical="center" indent="1"/>
    </xf>
    <xf numFmtId="178" fontId="85" fillId="0" borderId="42">
      <alignment horizontal="right"/>
      <protection hidden="1"/>
    </xf>
    <xf numFmtId="1" fontId="85" fillId="0" borderId="43">
      <alignment horizontal="left"/>
      <protection hidden="1"/>
    </xf>
    <xf numFmtId="178" fontId="84" fillId="21" borderId="42" applyBorder="0">
      <alignment horizontal="right"/>
      <protection locked="0"/>
    </xf>
    <xf numFmtId="4" fontId="111" fillId="15" borderId="49" applyNumberFormat="0" applyProtection="0">
      <alignment horizontal="left" vertical="center" indent="1"/>
    </xf>
    <xf numFmtId="0" fontId="13" fillId="0" borderId="1" applyNumberFormat="0" applyFill="0" applyAlignment="0" applyProtection="0"/>
    <xf numFmtId="0" fontId="28" fillId="13" borderId="41" applyNumberFormat="0" applyAlignment="0" applyProtection="0"/>
    <xf numFmtId="176" fontId="84" fillId="0" borderId="42">
      <alignment horizontal="right"/>
      <protection hidden="1"/>
    </xf>
    <xf numFmtId="176" fontId="84" fillId="0" borderId="42">
      <alignment horizontal="right"/>
      <protection hidden="1"/>
    </xf>
    <xf numFmtId="178" fontId="85" fillId="0" borderId="42">
      <alignment horizontal="right"/>
      <protection hidden="1"/>
    </xf>
    <xf numFmtId="1" fontId="85" fillId="0" borderId="43">
      <alignment horizontal="left"/>
      <protection hidden="1"/>
    </xf>
    <xf numFmtId="0" fontId="103" fillId="53" borderId="47" applyNumberFormat="0" applyProtection="0">
      <alignment horizontal="left" vertical="center" indent="1"/>
    </xf>
    <xf numFmtId="0" fontId="103" fillId="51" borderId="48" applyNumberFormat="0" applyProtection="0">
      <alignment horizontal="left" vertical="top" indent="1"/>
    </xf>
    <xf numFmtId="177" fontId="84" fillId="0" borderId="42">
      <alignment horizontal="right"/>
      <protection hidden="1"/>
    </xf>
    <xf numFmtId="1" fontId="85" fillId="0" borderId="43">
      <alignment horizontal="left"/>
      <protection hidden="1"/>
    </xf>
    <xf numFmtId="176" fontId="85" fillId="0" borderId="42">
      <alignment horizontal="right"/>
      <protection hidden="1"/>
    </xf>
    <xf numFmtId="176" fontId="85" fillId="0" borderId="42">
      <alignment horizontal="right"/>
      <protection hidden="1"/>
    </xf>
    <xf numFmtId="176" fontId="85" fillId="0" borderId="42">
      <alignment horizontal="right"/>
      <protection hidden="1"/>
    </xf>
    <xf numFmtId="178" fontId="85" fillId="0" borderId="42">
      <alignment horizontal="right"/>
      <protection hidden="1"/>
    </xf>
    <xf numFmtId="178" fontId="85" fillId="0" borderId="42">
      <alignment horizontal="right"/>
      <protection hidden="1"/>
    </xf>
    <xf numFmtId="176" fontId="84" fillId="20" borderId="42">
      <alignment horizontal="right"/>
      <protection locked="0"/>
    </xf>
    <xf numFmtId="176" fontId="84" fillId="20" borderId="42">
      <alignment horizontal="right"/>
      <protection locked="0"/>
    </xf>
    <xf numFmtId="176" fontId="84" fillId="20" borderId="42">
      <alignment horizontal="right"/>
      <protection locked="0"/>
    </xf>
    <xf numFmtId="178" fontId="85" fillId="0" borderId="42">
      <alignment horizontal="right"/>
      <protection hidden="1"/>
    </xf>
    <xf numFmtId="4" fontId="103" fillId="50" borderId="49" applyNumberFormat="0" applyProtection="0">
      <alignment horizontal="left" vertical="center" indent="1"/>
    </xf>
    <xf numFmtId="4" fontId="103" fillId="50" borderId="49" applyNumberFormat="0" applyProtection="0">
      <alignment horizontal="left" vertical="center" indent="1"/>
    </xf>
    <xf numFmtId="178" fontId="85" fillId="0" borderId="42">
      <alignment horizontal="right"/>
      <protection hidden="1"/>
    </xf>
    <xf numFmtId="0" fontId="91" fillId="36" borderId="44" applyNumberFormat="0" applyFont="0" applyFill="0" applyBorder="0" applyAlignment="0">
      <alignment vertical="center"/>
    </xf>
    <xf numFmtId="0" fontId="13" fillId="0" borderId="38" applyNumberFormat="0" applyFill="0" applyAlignment="0" applyProtection="0"/>
    <xf numFmtId="0" fontId="13" fillId="0" borderId="38" applyNumberFormat="0" applyFill="0" applyAlignment="0" applyProtection="0"/>
    <xf numFmtId="0" fontId="26" fillId="7" borderId="40" applyNumberFormat="0" applyAlignment="0" applyProtection="0"/>
    <xf numFmtId="176" fontId="84" fillId="0" borderId="42">
      <alignment horizontal="right"/>
      <protection hidden="1"/>
    </xf>
    <xf numFmtId="176" fontId="84" fillId="0" borderId="42">
      <alignment horizontal="right"/>
      <protection hidden="1"/>
    </xf>
    <xf numFmtId="176" fontId="84" fillId="0" borderId="42">
      <alignment horizontal="right"/>
      <protection hidden="1"/>
    </xf>
    <xf numFmtId="176" fontId="84" fillId="0" borderId="42">
      <alignment horizontal="right"/>
      <protection hidden="1"/>
    </xf>
    <xf numFmtId="178" fontId="84" fillId="0" borderId="42">
      <alignment horizontal="right"/>
      <protection hidden="1"/>
    </xf>
    <xf numFmtId="176" fontId="85" fillId="0" borderId="42">
      <alignment horizontal="right"/>
      <protection hidden="1"/>
    </xf>
    <xf numFmtId="176" fontId="85" fillId="0" borderId="42">
      <alignment horizontal="right"/>
      <protection hidden="1"/>
    </xf>
    <xf numFmtId="176" fontId="85" fillId="0" borderId="42">
      <alignment horizontal="right"/>
      <protection hidden="1"/>
    </xf>
    <xf numFmtId="176" fontId="85" fillId="0" borderId="42">
      <alignment horizontal="right"/>
      <protection hidden="1"/>
    </xf>
    <xf numFmtId="176" fontId="85" fillId="0" borderId="42">
      <alignment horizontal="right"/>
      <protection hidden="1"/>
    </xf>
    <xf numFmtId="178" fontId="85" fillId="0" borderId="42">
      <alignment horizontal="right"/>
      <protection hidden="1"/>
    </xf>
    <xf numFmtId="178" fontId="85" fillId="0" borderId="42">
      <alignment horizontal="right"/>
      <protection hidden="1"/>
    </xf>
    <xf numFmtId="178" fontId="85" fillId="0" borderId="42">
      <alignment horizontal="right"/>
      <protection hidden="1"/>
    </xf>
    <xf numFmtId="178" fontId="85" fillId="0" borderId="42">
      <alignment horizontal="right"/>
      <protection hidden="1"/>
    </xf>
    <xf numFmtId="1" fontId="85" fillId="0" borderId="43">
      <alignment horizontal="left"/>
      <protection hidden="1"/>
    </xf>
    <xf numFmtId="1" fontId="85" fillId="0" borderId="43">
      <alignment horizontal="left"/>
      <protection hidden="1"/>
    </xf>
    <xf numFmtId="1" fontId="85" fillId="0" borderId="43">
      <alignment horizontal="left"/>
      <protection hidden="1"/>
    </xf>
    <xf numFmtId="1" fontId="85" fillId="0" borderId="43">
      <alignment horizontal="left"/>
      <protection hidden="1"/>
    </xf>
    <xf numFmtId="1" fontId="85" fillId="0" borderId="43">
      <alignment horizontal="left"/>
      <protection hidden="1"/>
    </xf>
    <xf numFmtId="1" fontId="85" fillId="0" borderId="43">
      <alignment horizontal="left"/>
      <protection hidden="1"/>
    </xf>
    <xf numFmtId="1" fontId="85" fillId="0" borderId="43">
      <alignment horizontal="left"/>
      <protection hidden="1"/>
    </xf>
    <xf numFmtId="1" fontId="85" fillId="0" borderId="43">
      <alignment horizontal="left"/>
      <protection hidden="1"/>
    </xf>
    <xf numFmtId="176" fontId="84" fillId="20" borderId="42">
      <alignment horizontal="right"/>
      <protection locked="0"/>
    </xf>
    <xf numFmtId="176" fontId="84" fillId="20" borderId="42">
      <alignment horizontal="right"/>
      <protection locked="0"/>
    </xf>
    <xf numFmtId="176" fontId="84" fillId="20" borderId="42">
      <alignment horizontal="right"/>
      <protection locked="0"/>
    </xf>
    <xf numFmtId="176" fontId="84" fillId="20" borderId="42">
      <alignment horizontal="right"/>
      <protection locked="0"/>
    </xf>
    <xf numFmtId="178" fontId="84" fillId="21" borderId="42" applyBorder="0">
      <alignment horizontal="right"/>
      <protection locked="0"/>
    </xf>
    <xf numFmtId="178" fontId="84" fillId="21" borderId="42" applyBorder="0">
      <alignment horizontal="right"/>
      <protection locked="0"/>
    </xf>
    <xf numFmtId="178" fontId="84" fillId="21" borderId="42" applyBorder="0">
      <alignment horizontal="right"/>
      <protection locked="0"/>
    </xf>
    <xf numFmtId="178" fontId="84" fillId="21" borderId="42" applyBorder="0">
      <alignment horizontal="right"/>
      <protection locked="0"/>
    </xf>
    <xf numFmtId="178" fontId="84" fillId="21" borderId="42" applyBorder="0">
      <alignment horizontal="right"/>
      <protection locked="0"/>
    </xf>
    <xf numFmtId="178" fontId="84" fillId="21" borderId="42" applyBorder="0">
      <alignment horizontal="right"/>
      <protection locked="0"/>
    </xf>
    <xf numFmtId="178" fontId="84" fillId="21" borderId="42" applyBorder="0">
      <alignment horizontal="right"/>
      <protection locked="0"/>
    </xf>
    <xf numFmtId="178" fontId="84" fillId="21" borderId="42" applyBorder="0">
      <alignment horizontal="right"/>
      <protection locked="0"/>
    </xf>
    <xf numFmtId="0" fontId="91" fillId="36" borderId="44" applyNumberFormat="0" applyFont="0" applyFill="0" applyBorder="0" applyAlignment="0">
      <alignment vertical="center"/>
    </xf>
    <xf numFmtId="0" fontId="91" fillId="36" borderId="44" applyNumberFormat="0" applyFont="0" applyFill="0" applyBorder="0" applyAlignment="0">
      <alignment vertical="center"/>
    </xf>
    <xf numFmtId="0" fontId="91" fillId="36" borderId="44" applyNumberFormat="0" applyFont="0" applyFill="0" applyBorder="0" applyAlignment="0">
      <alignment vertical="center"/>
    </xf>
    <xf numFmtId="0" fontId="91" fillId="36" borderId="44" applyNumberFormat="0" applyFont="0" applyFill="0" applyBorder="0" applyAlignment="0">
      <alignment vertical="center"/>
    </xf>
    <xf numFmtId="0" fontId="91" fillId="36" borderId="44" applyNumberFormat="0" applyFont="0" applyFill="0" applyBorder="0" applyAlignment="0">
      <alignment vertical="center"/>
    </xf>
    <xf numFmtId="0" fontId="91" fillId="36" borderId="44" applyNumberFormat="0" applyFont="0" applyFill="0" applyBorder="0" applyAlignment="0">
      <alignment vertical="center"/>
    </xf>
    <xf numFmtId="0" fontId="91" fillId="36" borderId="44" applyNumberFormat="0" applyFont="0" applyFill="0" applyBorder="0" applyAlignment="0">
      <alignment vertical="center"/>
    </xf>
    <xf numFmtId="0" fontId="91" fillId="36" borderId="44" applyNumberFormat="0" applyFont="0" applyFill="0" applyBorder="0" applyAlignment="0">
      <alignment vertical="center"/>
    </xf>
    <xf numFmtId="0" fontId="91" fillId="36" borderId="44" applyNumberFormat="0" applyFont="0" applyFill="0" applyBorder="0" applyAlignment="0">
      <alignment vertical="center"/>
    </xf>
    <xf numFmtId="0" fontId="91" fillId="36" borderId="44" applyNumberFormat="0" applyFont="0" applyFill="0" applyBorder="0" applyAlignment="0">
      <alignment vertical="center"/>
    </xf>
    <xf numFmtId="180" fontId="93" fillId="37" borderId="45" applyNumberFormat="0" applyFont="0" applyFill="0" applyBorder="0" applyAlignment="0">
      <alignment horizontal="center"/>
    </xf>
    <xf numFmtId="0" fontId="94" fillId="0" borderId="46" applyNumberFormat="0" applyFill="0" applyAlignment="0" applyProtection="0"/>
    <xf numFmtId="0" fontId="94" fillId="0" borderId="46" applyNumberFormat="0" applyFill="0" applyAlignment="0" applyProtection="0"/>
    <xf numFmtId="0" fontId="94" fillId="0" borderId="46" applyNumberFormat="0" applyFill="0" applyAlignment="0" applyProtection="0"/>
    <xf numFmtId="0" fontId="94" fillId="0" borderId="46" applyNumberFormat="0" applyFill="0" applyAlignment="0" applyProtection="0"/>
    <xf numFmtId="0" fontId="94" fillId="0" borderId="46" applyNumberFormat="0" applyFill="0" applyAlignment="0" applyProtection="0"/>
    <xf numFmtId="0" fontId="104" fillId="0" borderId="43">
      <alignment horizontal="left" vertical="center"/>
    </xf>
    <xf numFmtId="0" fontId="104" fillId="0" borderId="43">
      <alignment horizontal="left" vertical="center"/>
    </xf>
    <xf numFmtId="0" fontId="104" fillId="0" borderId="43">
      <alignment horizontal="left" vertical="center"/>
    </xf>
    <xf numFmtId="0" fontId="104" fillId="0" borderId="43">
      <alignment horizontal="left" vertical="center"/>
    </xf>
    <xf numFmtId="0" fontId="104" fillId="0" borderId="43">
      <alignment horizontal="left" vertical="center"/>
    </xf>
    <xf numFmtId="10" fontId="103" fillId="42" borderId="42" applyNumberFormat="0" applyBorder="0" applyAlignment="0" applyProtection="0"/>
    <xf numFmtId="10" fontId="103" fillId="42" borderId="42" applyNumberFormat="0" applyBorder="0" applyAlignment="0" applyProtection="0"/>
    <xf numFmtId="10" fontId="103" fillId="42" borderId="42" applyNumberFormat="0" applyBorder="0" applyAlignment="0" applyProtection="0"/>
    <xf numFmtId="10" fontId="103" fillId="42" borderId="42" applyNumberFormat="0" applyBorder="0" applyAlignment="0" applyProtection="0"/>
    <xf numFmtId="10" fontId="103" fillId="42" borderId="42" applyNumberFormat="0" applyBorder="0" applyAlignment="0" applyProtection="0"/>
    <xf numFmtId="10" fontId="103" fillId="42" borderId="42" applyNumberFormat="0" applyBorder="0" applyAlignment="0" applyProtection="0"/>
    <xf numFmtId="10" fontId="103" fillId="42" borderId="42" applyNumberFormat="0" applyBorder="0" applyAlignment="0" applyProtection="0"/>
    <xf numFmtId="10" fontId="103" fillId="42" borderId="42" applyNumberFormat="0" applyBorder="0" applyAlignment="0" applyProtection="0"/>
    <xf numFmtId="10" fontId="103" fillId="42" borderId="42" applyNumberFormat="0" applyBorder="0" applyAlignment="0" applyProtection="0"/>
    <xf numFmtId="10" fontId="103" fillId="42" borderId="42" applyNumberFormat="0" applyBorder="0" applyAlignment="0" applyProtection="0"/>
    <xf numFmtId="0" fontId="10" fillId="4" borderId="39" applyNumberFormat="0" applyFont="0" applyAlignment="0" applyProtection="0"/>
    <xf numFmtId="0" fontId="10" fillId="4" borderId="39" applyNumberFormat="0" applyFont="0" applyAlignment="0" applyProtection="0"/>
    <xf numFmtId="0" fontId="10" fillId="4" borderId="39" applyNumberFormat="0" applyFont="0" applyAlignment="0" applyProtection="0"/>
    <xf numFmtId="0" fontId="10" fillId="4" borderId="39" applyNumberFormat="0" applyFont="0" applyAlignment="0" applyProtection="0"/>
    <xf numFmtId="0" fontId="10" fillId="4" borderId="39" applyNumberFormat="0" applyFont="0" applyAlignment="0" applyProtection="0"/>
    <xf numFmtId="0" fontId="9" fillId="4" borderId="39" applyNumberFormat="0" applyFont="0" applyAlignment="0" applyProtection="0"/>
    <xf numFmtId="0" fontId="9" fillId="4" borderId="39" applyNumberFormat="0" applyFont="0" applyAlignment="0" applyProtection="0"/>
    <xf numFmtId="0" fontId="9" fillId="4" borderId="39" applyNumberFormat="0" applyFont="0" applyAlignment="0" applyProtection="0"/>
    <xf numFmtId="0" fontId="9" fillId="4" borderId="39" applyNumberFormat="0" applyFont="0" applyAlignment="0" applyProtection="0"/>
    <xf numFmtId="0" fontId="9" fillId="4" borderId="39" applyNumberFormat="0" applyFont="0" applyAlignment="0" applyProtection="0"/>
    <xf numFmtId="0" fontId="9" fillId="4" borderId="39" applyNumberFormat="0" applyFont="0" applyAlignment="0" applyProtection="0"/>
    <xf numFmtId="4" fontId="108" fillId="37" borderId="41" applyNumberFormat="0" applyProtection="0">
      <alignment vertical="center"/>
    </xf>
    <xf numFmtId="4" fontId="108" fillId="37" borderId="41" applyNumberFormat="0" applyProtection="0">
      <alignment vertical="center"/>
    </xf>
    <xf numFmtId="4" fontId="108" fillId="37" borderId="41" applyNumberFormat="0" applyProtection="0">
      <alignment vertical="center"/>
    </xf>
    <xf numFmtId="4" fontId="108" fillId="37" borderId="41" applyNumberFormat="0" applyProtection="0">
      <alignment vertical="center"/>
    </xf>
    <xf numFmtId="4" fontId="108" fillId="37" borderId="41" applyNumberFormat="0" applyProtection="0">
      <alignment vertical="center"/>
    </xf>
    <xf numFmtId="4" fontId="108" fillId="37" borderId="41" applyNumberFormat="0" applyProtection="0">
      <alignment vertical="center"/>
    </xf>
    <xf numFmtId="4" fontId="108" fillId="37" borderId="41" applyNumberFormat="0" applyProtection="0">
      <alignment vertical="center"/>
    </xf>
    <xf numFmtId="4" fontId="108" fillId="37" borderId="41" applyNumberFormat="0" applyProtection="0">
      <alignment vertical="center"/>
    </xf>
    <xf numFmtId="4" fontId="108" fillId="37" borderId="41" applyNumberFormat="0" applyProtection="0">
      <alignment vertical="center"/>
    </xf>
    <xf numFmtId="4" fontId="108" fillId="37" borderId="41" applyNumberFormat="0" applyProtection="0">
      <alignment vertical="center"/>
    </xf>
    <xf numFmtId="4" fontId="108" fillId="37" borderId="41" applyNumberFormat="0" applyProtection="0">
      <alignment vertical="center"/>
    </xf>
    <xf numFmtId="4" fontId="109" fillId="37" borderId="47" applyNumberFormat="0" applyProtection="0">
      <alignment vertical="center"/>
    </xf>
    <xf numFmtId="4" fontId="109" fillId="37" borderId="47" applyNumberFormat="0" applyProtection="0">
      <alignment vertical="center"/>
    </xf>
    <xf numFmtId="4" fontId="109" fillId="37" borderId="47" applyNumberFormat="0" applyProtection="0">
      <alignment vertical="center"/>
    </xf>
    <xf numFmtId="4" fontId="109" fillId="37" borderId="47" applyNumberFormat="0" applyProtection="0">
      <alignment vertical="center"/>
    </xf>
    <xf numFmtId="4" fontId="109" fillId="37" borderId="47" applyNumberFormat="0" applyProtection="0">
      <alignment vertical="center"/>
    </xf>
    <xf numFmtId="4" fontId="109" fillId="37" borderId="47" applyNumberFormat="0" applyProtection="0">
      <alignment vertical="center"/>
    </xf>
    <xf numFmtId="4" fontId="109" fillId="37" borderId="47" applyNumberFormat="0" applyProtection="0">
      <alignment vertical="center"/>
    </xf>
    <xf numFmtId="4" fontId="108" fillId="37" borderId="41" applyNumberFormat="0" applyProtection="0">
      <alignment horizontal="left" vertical="center" indent="1"/>
    </xf>
    <xf numFmtId="4" fontId="108" fillId="37" borderId="41" applyNumberFormat="0" applyProtection="0">
      <alignment horizontal="left" vertical="center" indent="1"/>
    </xf>
    <xf numFmtId="4" fontId="108" fillId="37" borderId="41" applyNumberFormat="0" applyProtection="0">
      <alignment horizontal="left" vertical="center" indent="1"/>
    </xf>
    <xf numFmtId="4" fontId="108" fillId="37" borderId="41" applyNumberFormat="0" applyProtection="0">
      <alignment horizontal="left" vertical="center" indent="1"/>
    </xf>
    <xf numFmtId="4" fontId="108" fillId="37" borderId="41" applyNumberFormat="0" applyProtection="0">
      <alignment horizontal="left" vertical="center" indent="1"/>
    </xf>
    <xf numFmtId="4" fontId="108" fillId="37" borderId="41" applyNumberFormat="0" applyProtection="0">
      <alignment horizontal="left" vertical="center" indent="1"/>
    </xf>
    <xf numFmtId="4" fontId="108" fillId="37" borderId="41" applyNumberFormat="0" applyProtection="0">
      <alignment horizontal="left" vertical="center" indent="1"/>
    </xf>
    <xf numFmtId="4" fontId="108" fillId="37" borderId="41" applyNumberFormat="0" applyProtection="0">
      <alignment horizontal="left" vertical="center" indent="1"/>
    </xf>
    <xf numFmtId="4" fontId="108" fillId="37" borderId="41" applyNumberFormat="0" applyProtection="0">
      <alignment horizontal="left" vertical="center" indent="1"/>
    </xf>
    <xf numFmtId="0" fontId="110" fillId="7" borderId="48" applyNumberFormat="0" applyProtection="0">
      <alignment horizontal="left" vertical="top" indent="1"/>
    </xf>
    <xf numFmtId="0" fontId="110" fillId="7" borderId="48" applyNumberFormat="0" applyProtection="0">
      <alignment horizontal="left" vertical="top" indent="1"/>
    </xf>
    <xf numFmtId="0" fontId="110" fillId="7" borderId="48" applyNumberFormat="0" applyProtection="0">
      <alignment horizontal="left" vertical="top" indent="1"/>
    </xf>
    <xf numFmtId="0" fontId="110" fillId="7" borderId="48" applyNumberFormat="0" applyProtection="0">
      <alignment horizontal="left" vertical="top" indent="1"/>
    </xf>
    <xf numFmtId="0" fontId="110" fillId="7" borderId="48" applyNumberFormat="0" applyProtection="0">
      <alignment horizontal="left" vertical="top" indent="1"/>
    </xf>
    <xf numFmtId="0" fontId="110" fillId="7" borderId="48" applyNumberFormat="0" applyProtection="0">
      <alignment horizontal="left" vertical="top" indent="1"/>
    </xf>
    <xf numFmtId="0" fontId="110" fillId="7" borderId="48" applyNumberFormat="0" applyProtection="0">
      <alignment horizontal="left" vertical="top" indent="1"/>
    </xf>
    <xf numFmtId="0" fontId="110" fillId="7" borderId="48" applyNumberFormat="0" applyProtection="0">
      <alignment horizontal="left" vertical="top" indent="1"/>
    </xf>
    <xf numFmtId="4" fontId="103" fillId="8" borderId="47" applyNumberFormat="0" applyProtection="0">
      <alignment horizontal="right" vertical="center"/>
    </xf>
    <xf numFmtId="4" fontId="103" fillId="8" borderId="47" applyNumberFormat="0" applyProtection="0">
      <alignment horizontal="right" vertical="center"/>
    </xf>
    <xf numFmtId="4" fontId="103" fillId="8" borderId="47" applyNumberFormat="0" applyProtection="0">
      <alignment horizontal="right" vertical="center"/>
    </xf>
    <xf numFmtId="4" fontId="103" fillId="8" borderId="47" applyNumberFormat="0" applyProtection="0">
      <alignment horizontal="right" vertical="center"/>
    </xf>
    <xf numFmtId="4" fontId="103" fillId="8" borderId="47" applyNumberFormat="0" applyProtection="0">
      <alignment horizontal="right" vertical="center"/>
    </xf>
    <xf numFmtId="4" fontId="103" fillId="8" borderId="47" applyNumberFormat="0" applyProtection="0">
      <alignment horizontal="right" vertical="center"/>
    </xf>
    <xf numFmtId="4" fontId="103" fillId="8" borderId="47" applyNumberFormat="0" applyProtection="0">
      <alignment horizontal="right" vertical="center"/>
    </xf>
    <xf numFmtId="4" fontId="103" fillId="8" borderId="47" applyNumberFormat="0" applyProtection="0">
      <alignment horizontal="right" vertical="center"/>
    </xf>
    <xf numFmtId="4" fontId="103" fillId="8" borderId="47" applyNumberFormat="0" applyProtection="0">
      <alignment horizontal="right" vertical="center"/>
    </xf>
    <xf numFmtId="4" fontId="103" fillId="44" borderId="47" applyNumberFormat="0" applyProtection="0">
      <alignment horizontal="right" vertical="center"/>
    </xf>
    <xf numFmtId="4" fontId="103" fillId="44" borderId="47" applyNumberFormat="0" applyProtection="0">
      <alignment horizontal="right" vertical="center"/>
    </xf>
    <xf numFmtId="4" fontId="103" fillId="44" borderId="47" applyNumberFormat="0" applyProtection="0">
      <alignment horizontal="right" vertical="center"/>
    </xf>
    <xf numFmtId="4" fontId="103" fillId="44" borderId="47" applyNumberFormat="0" applyProtection="0">
      <alignment horizontal="right" vertical="center"/>
    </xf>
    <xf numFmtId="4" fontId="103" fillId="44" borderId="47" applyNumberFormat="0" applyProtection="0">
      <alignment horizontal="right" vertical="center"/>
    </xf>
    <xf numFmtId="4" fontId="103" fillId="44" borderId="47" applyNumberFormat="0" applyProtection="0">
      <alignment horizontal="right" vertical="center"/>
    </xf>
    <xf numFmtId="4" fontId="103" fillId="44" borderId="47" applyNumberFormat="0" applyProtection="0">
      <alignment horizontal="right" vertical="center"/>
    </xf>
    <xf numFmtId="4" fontId="103" fillId="44" borderId="47" applyNumberFormat="0" applyProtection="0">
      <alignment horizontal="right" vertical="center"/>
    </xf>
    <xf numFmtId="4" fontId="103" fillId="17" borderId="49" applyNumberFormat="0" applyProtection="0">
      <alignment horizontal="right" vertical="center"/>
    </xf>
    <xf numFmtId="4" fontId="103" fillId="17" borderId="49" applyNumberFormat="0" applyProtection="0">
      <alignment horizontal="right" vertical="center"/>
    </xf>
    <xf numFmtId="4" fontId="103" fillId="17" borderId="49" applyNumberFormat="0" applyProtection="0">
      <alignment horizontal="right" vertical="center"/>
    </xf>
    <xf numFmtId="4" fontId="103" fillId="17" borderId="49" applyNumberFormat="0" applyProtection="0">
      <alignment horizontal="right" vertical="center"/>
    </xf>
    <xf numFmtId="4" fontId="103" fillId="17" borderId="49" applyNumberFormat="0" applyProtection="0">
      <alignment horizontal="right" vertical="center"/>
    </xf>
    <xf numFmtId="4" fontId="103" fillId="17" borderId="49" applyNumberFormat="0" applyProtection="0">
      <alignment horizontal="right" vertical="center"/>
    </xf>
    <xf numFmtId="4" fontId="103" fillId="17" borderId="49" applyNumberFormat="0" applyProtection="0">
      <alignment horizontal="right" vertical="center"/>
    </xf>
    <xf numFmtId="4" fontId="103" fillId="17" borderId="49" applyNumberFormat="0" applyProtection="0">
      <alignment horizontal="right" vertical="center"/>
    </xf>
    <xf numFmtId="4" fontId="103" fillId="17" borderId="49" applyNumberFormat="0" applyProtection="0">
      <alignment horizontal="right" vertical="center"/>
    </xf>
    <xf numFmtId="4" fontId="103" fillId="10" borderId="47" applyNumberFormat="0" applyProtection="0">
      <alignment horizontal="right" vertical="center"/>
    </xf>
    <xf numFmtId="4" fontId="103" fillId="10" borderId="47" applyNumberFormat="0" applyProtection="0">
      <alignment horizontal="right" vertical="center"/>
    </xf>
    <xf numFmtId="4" fontId="103" fillId="10" borderId="47" applyNumberFormat="0" applyProtection="0">
      <alignment horizontal="right" vertical="center"/>
    </xf>
    <xf numFmtId="4" fontId="103" fillId="10" borderId="47" applyNumberFormat="0" applyProtection="0">
      <alignment horizontal="right" vertical="center"/>
    </xf>
    <xf numFmtId="4" fontId="103" fillId="10" borderId="47" applyNumberFormat="0" applyProtection="0">
      <alignment horizontal="right" vertical="center"/>
    </xf>
    <xf numFmtId="4" fontId="103" fillId="10" borderId="47" applyNumberFormat="0" applyProtection="0">
      <alignment horizontal="right" vertical="center"/>
    </xf>
    <xf numFmtId="4" fontId="103" fillId="10" borderId="47" applyNumberFormat="0" applyProtection="0">
      <alignment horizontal="right" vertical="center"/>
    </xf>
    <xf numFmtId="4" fontId="103" fillId="46" borderId="47" applyNumberFormat="0" applyProtection="0">
      <alignment horizontal="right" vertical="center"/>
    </xf>
    <xf numFmtId="4" fontId="103" fillId="46" borderId="47" applyNumberFormat="0" applyProtection="0">
      <alignment horizontal="right" vertical="center"/>
    </xf>
    <xf numFmtId="4" fontId="103" fillId="46" borderId="47" applyNumberFormat="0" applyProtection="0">
      <alignment horizontal="right" vertical="center"/>
    </xf>
    <xf numFmtId="4" fontId="103" fillId="46" borderId="47" applyNumberFormat="0" applyProtection="0">
      <alignment horizontal="right" vertical="center"/>
    </xf>
    <xf numFmtId="4" fontId="103" fillId="46" borderId="47" applyNumberFormat="0" applyProtection="0">
      <alignment horizontal="right" vertical="center"/>
    </xf>
    <xf numFmtId="4" fontId="103" fillId="46" borderId="47" applyNumberFormat="0" applyProtection="0">
      <alignment horizontal="right" vertical="center"/>
    </xf>
    <xf numFmtId="4" fontId="103" fillId="46" borderId="47" applyNumberFormat="0" applyProtection="0">
      <alignment horizontal="right" vertical="center"/>
    </xf>
    <xf numFmtId="4" fontId="103" fillId="46" borderId="47" applyNumberFormat="0" applyProtection="0">
      <alignment horizontal="right" vertical="center"/>
    </xf>
    <xf numFmtId="4" fontId="103" fillId="46" borderId="47" applyNumberFormat="0" applyProtection="0">
      <alignment horizontal="right" vertical="center"/>
    </xf>
    <xf numFmtId="4" fontId="103" fillId="9" borderId="47" applyNumberFormat="0" applyProtection="0">
      <alignment horizontal="right" vertical="center"/>
    </xf>
    <xf numFmtId="4" fontId="103" fillId="9" borderId="47" applyNumberFormat="0" applyProtection="0">
      <alignment horizontal="right" vertical="center"/>
    </xf>
    <xf numFmtId="4" fontId="103" fillId="9" borderId="47" applyNumberFormat="0" applyProtection="0">
      <alignment horizontal="right" vertical="center"/>
    </xf>
    <xf numFmtId="4" fontId="103" fillId="9" borderId="47" applyNumberFormat="0" applyProtection="0">
      <alignment horizontal="right" vertical="center"/>
    </xf>
    <xf numFmtId="4" fontId="103" fillId="9" borderId="47" applyNumberFormat="0" applyProtection="0">
      <alignment horizontal="right" vertical="center"/>
    </xf>
    <xf numFmtId="4" fontId="103" fillId="9" borderId="47" applyNumberFormat="0" applyProtection="0">
      <alignment horizontal="right" vertical="center"/>
    </xf>
    <xf numFmtId="4" fontId="103" fillId="9" borderId="47" applyNumberFormat="0" applyProtection="0">
      <alignment horizontal="right" vertical="center"/>
    </xf>
    <xf numFmtId="4" fontId="103" fillId="9" borderId="47" applyNumberFormat="0" applyProtection="0">
      <alignment horizontal="right" vertical="center"/>
    </xf>
    <xf numFmtId="4" fontId="103" fillId="47" borderId="47" applyNumberFormat="0" applyProtection="0">
      <alignment horizontal="right" vertical="center"/>
    </xf>
    <xf numFmtId="4" fontId="103" fillId="47" borderId="47" applyNumberFormat="0" applyProtection="0">
      <alignment horizontal="right" vertical="center"/>
    </xf>
    <xf numFmtId="4" fontId="103" fillId="47" borderId="47" applyNumberFormat="0" applyProtection="0">
      <alignment horizontal="right" vertical="center"/>
    </xf>
    <xf numFmtId="4" fontId="103" fillId="47" borderId="47" applyNumberFormat="0" applyProtection="0">
      <alignment horizontal="right" vertical="center"/>
    </xf>
    <xf numFmtId="4" fontId="103" fillId="48" borderId="47" applyNumberFormat="0" applyProtection="0">
      <alignment horizontal="right" vertical="center"/>
    </xf>
    <xf numFmtId="4" fontId="103" fillId="48" borderId="47" applyNumberFormat="0" applyProtection="0">
      <alignment horizontal="right" vertical="center"/>
    </xf>
    <xf numFmtId="4" fontId="103" fillId="48" borderId="47" applyNumberFormat="0" applyProtection="0">
      <alignment horizontal="right" vertical="center"/>
    </xf>
    <xf numFmtId="4" fontId="103" fillId="48" borderId="47" applyNumberFormat="0" applyProtection="0">
      <alignment horizontal="right" vertical="center"/>
    </xf>
    <xf numFmtId="4" fontId="103" fillId="48" borderId="47" applyNumberFormat="0" applyProtection="0">
      <alignment horizontal="right" vertical="center"/>
    </xf>
    <xf numFmtId="4" fontId="103" fillId="48" borderId="47" applyNumberFormat="0" applyProtection="0">
      <alignment horizontal="right" vertical="center"/>
    </xf>
    <xf numFmtId="4" fontId="103" fillId="48" borderId="47" applyNumberFormat="0" applyProtection="0">
      <alignment horizontal="right" vertical="center"/>
    </xf>
    <xf numFmtId="4" fontId="103" fillId="48" borderId="47" applyNumberFormat="0" applyProtection="0">
      <alignment horizontal="right" vertical="center"/>
    </xf>
    <xf numFmtId="4" fontId="103" fillId="49" borderId="47" applyNumberFormat="0" applyProtection="0">
      <alignment horizontal="right" vertical="center"/>
    </xf>
    <xf numFmtId="4" fontId="103" fillId="50" borderId="49" applyNumberFormat="0" applyProtection="0">
      <alignment horizontal="left" vertical="center" indent="1"/>
    </xf>
    <xf numFmtId="4" fontId="103" fillId="50" borderId="49" applyNumberFormat="0" applyProtection="0">
      <alignment horizontal="left" vertical="center" indent="1"/>
    </xf>
    <xf numFmtId="4" fontId="103" fillId="50" borderId="49" applyNumberFormat="0" applyProtection="0">
      <alignment horizontal="left" vertical="center" indent="1"/>
    </xf>
    <xf numFmtId="4" fontId="111" fillId="15" borderId="49" applyNumberFormat="0" applyProtection="0">
      <alignment horizontal="left" vertical="center" indent="1"/>
    </xf>
    <xf numFmtId="4" fontId="111" fillId="15" borderId="49" applyNumberFormat="0" applyProtection="0">
      <alignment horizontal="left" vertical="center" indent="1"/>
    </xf>
    <xf numFmtId="4" fontId="111" fillId="15" borderId="49" applyNumberFormat="0" applyProtection="0">
      <alignment horizontal="left" vertical="center" indent="1"/>
    </xf>
    <xf numFmtId="4" fontId="111" fillId="15" borderId="49" applyNumberFormat="0" applyProtection="0">
      <alignment horizontal="left" vertical="center" indent="1"/>
    </xf>
    <xf numFmtId="4" fontId="103" fillId="51" borderId="47" applyNumberFormat="0" applyProtection="0">
      <alignment horizontal="right" vertical="center"/>
    </xf>
    <xf numFmtId="4" fontId="103" fillId="51" borderId="47" applyNumberFormat="0" applyProtection="0">
      <alignment horizontal="right" vertical="center"/>
    </xf>
    <xf numFmtId="4" fontId="103" fillId="51" borderId="47" applyNumberFormat="0" applyProtection="0">
      <alignment horizontal="right" vertical="center"/>
    </xf>
    <xf numFmtId="4" fontId="103" fillId="51" borderId="49" applyNumberFormat="0" applyProtection="0">
      <alignment horizontal="left" vertical="center" indent="1"/>
    </xf>
    <xf numFmtId="0" fontId="103" fillId="53" borderId="47" applyNumberFormat="0" applyProtection="0">
      <alignment horizontal="left" vertical="center" indent="1"/>
    </xf>
    <xf numFmtId="0" fontId="103" fillId="53" borderId="47" applyNumberFormat="0" applyProtection="0">
      <alignment horizontal="left" vertical="center" indent="1"/>
    </xf>
    <xf numFmtId="0" fontId="103" fillId="53" borderId="47" applyNumberFormat="0" applyProtection="0">
      <alignment horizontal="left" vertical="center" indent="1"/>
    </xf>
    <xf numFmtId="0" fontId="103" fillId="15" borderId="48" applyNumberFormat="0" applyProtection="0">
      <alignment horizontal="left" vertical="top" indent="1"/>
    </xf>
    <xf numFmtId="0" fontId="103" fillId="15" borderId="48" applyNumberFormat="0" applyProtection="0">
      <alignment horizontal="left" vertical="top" indent="1"/>
    </xf>
    <xf numFmtId="0" fontId="103" fillId="15" borderId="48" applyNumberFormat="0" applyProtection="0">
      <alignment horizontal="left" vertical="top" indent="1"/>
    </xf>
    <xf numFmtId="0" fontId="103" fillId="2" borderId="47" applyNumberFormat="0" applyProtection="0">
      <alignment horizontal="left" vertical="center" indent="1"/>
    </xf>
    <xf numFmtId="0" fontId="103" fillId="2" borderId="47" applyNumberFormat="0" applyProtection="0">
      <alignment horizontal="left" vertical="center" indent="1"/>
    </xf>
    <xf numFmtId="0" fontId="103" fillId="2" borderId="47" applyNumberFormat="0" applyProtection="0">
      <alignment horizontal="left" vertical="center" indent="1"/>
    </xf>
    <xf numFmtId="0" fontId="103" fillId="2" borderId="47" applyNumberFormat="0" applyProtection="0">
      <alignment horizontal="left" vertical="center" indent="1"/>
    </xf>
    <xf numFmtId="0" fontId="103" fillId="2" borderId="47" applyNumberFormat="0" applyProtection="0">
      <alignment horizontal="left" vertical="center" indent="1"/>
    </xf>
    <xf numFmtId="0" fontId="103" fillId="52" borderId="47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0" fontId="112" fillId="15" borderId="50" applyBorder="0"/>
    <xf numFmtId="0" fontId="112" fillId="15" borderId="50" applyBorder="0"/>
    <xf numFmtId="4" fontId="113" fillId="4" borderId="48" applyNumberFormat="0" applyProtection="0">
      <alignment vertical="center"/>
    </xf>
    <xf numFmtId="4" fontId="113" fillId="53" borderId="48" applyNumberFormat="0" applyProtection="0">
      <alignment horizontal="left" vertical="center" indent="1"/>
    </xf>
    <xf numFmtId="4" fontId="113" fillId="53" borderId="48" applyNumberFormat="0" applyProtection="0">
      <alignment horizontal="left" vertical="center" indent="1"/>
    </xf>
    <xf numFmtId="4" fontId="113" fillId="53" borderId="48" applyNumberFormat="0" applyProtection="0">
      <alignment horizontal="left" vertical="center" indent="1"/>
    </xf>
    <xf numFmtId="4" fontId="113" fillId="53" borderId="48" applyNumberFormat="0" applyProtection="0">
      <alignment horizontal="left" vertical="center" indent="1"/>
    </xf>
    <xf numFmtId="4" fontId="113" fillId="53" borderId="48" applyNumberFormat="0" applyProtection="0">
      <alignment horizontal="left" vertical="center" indent="1"/>
    </xf>
    <xf numFmtId="4" fontId="103" fillId="0" borderId="47" applyNumberFormat="0" applyProtection="0">
      <alignment horizontal="right" vertical="center"/>
    </xf>
    <xf numFmtId="4" fontId="108" fillId="56" borderId="41" applyNumberFormat="0" applyProtection="0">
      <alignment horizontal="right" vertical="center"/>
    </xf>
    <xf numFmtId="0" fontId="9" fillId="55" borderId="41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4" fontId="111" fillId="15" borderId="49" applyNumberFormat="0" applyProtection="0">
      <alignment horizontal="left" vertical="center" indent="1"/>
    </xf>
    <xf numFmtId="4" fontId="103" fillId="47" borderId="47" applyNumberFormat="0" applyProtection="0">
      <alignment horizontal="right" vertical="center"/>
    </xf>
    <xf numFmtId="4" fontId="103" fillId="47" borderId="47" applyNumberFormat="0" applyProtection="0">
      <alignment horizontal="right" vertical="center"/>
    </xf>
    <xf numFmtId="4" fontId="103" fillId="49" borderId="47" applyNumberFormat="0" applyProtection="0">
      <alignment horizontal="right" vertical="center"/>
    </xf>
    <xf numFmtId="4" fontId="103" fillId="50" borderId="49" applyNumberFormat="0" applyProtection="0">
      <alignment horizontal="left" vertical="center" indent="1"/>
    </xf>
    <xf numFmtId="4" fontId="111" fillId="15" borderId="49" applyNumberFormat="0" applyProtection="0">
      <alignment horizontal="left" vertical="center" indent="1"/>
    </xf>
    <xf numFmtId="4" fontId="103" fillId="51" borderId="47" applyNumberFormat="0" applyProtection="0">
      <alignment horizontal="right" vertical="center"/>
    </xf>
    <xf numFmtId="0" fontId="103" fillId="2" borderId="47" applyNumberFormat="0" applyProtection="0">
      <alignment horizontal="left" vertical="center" indent="1"/>
    </xf>
    <xf numFmtId="4" fontId="103" fillId="46" borderId="47" applyNumberFormat="0" applyProtection="0">
      <alignment horizontal="right" vertical="center"/>
    </xf>
    <xf numFmtId="4" fontId="103" fillId="48" borderId="47" applyNumberFormat="0" applyProtection="0">
      <alignment horizontal="right" vertical="center"/>
    </xf>
    <xf numFmtId="4" fontId="103" fillId="51" borderId="49" applyNumberFormat="0" applyProtection="0">
      <alignment horizontal="left" vertical="center" indent="1"/>
    </xf>
    <xf numFmtId="176" fontId="85" fillId="0" borderId="42">
      <alignment horizontal="right"/>
      <protection hidden="1"/>
    </xf>
    <xf numFmtId="176" fontId="85" fillId="0" borderId="42">
      <alignment horizontal="right"/>
      <protection hidden="1"/>
    </xf>
    <xf numFmtId="176" fontId="85" fillId="0" borderId="42">
      <alignment horizontal="right"/>
      <protection hidden="1"/>
    </xf>
    <xf numFmtId="176" fontId="85" fillId="0" borderId="42">
      <alignment horizontal="right"/>
      <protection hidden="1"/>
    </xf>
    <xf numFmtId="0" fontId="103" fillId="54" borderId="47" applyNumberFormat="0" applyProtection="0">
      <alignment horizontal="left" vertical="center" indent="1"/>
    </xf>
    <xf numFmtId="4" fontId="103" fillId="49" borderId="47" applyNumberFormat="0" applyProtection="0">
      <alignment horizontal="right" vertical="center"/>
    </xf>
    <xf numFmtId="4" fontId="103" fillId="49" borderId="47" applyNumberFormat="0" applyProtection="0">
      <alignment horizontal="right" vertical="center"/>
    </xf>
    <xf numFmtId="4" fontId="103" fillId="51" borderId="49" applyNumberFormat="0" applyProtection="0">
      <alignment horizontal="left" vertical="center" indent="1"/>
    </xf>
    <xf numFmtId="4" fontId="103" fillId="51" borderId="49" applyNumberFormat="0" applyProtection="0">
      <alignment horizontal="left" vertical="center" indent="1"/>
    </xf>
    <xf numFmtId="0" fontId="103" fillId="15" borderId="48" applyNumberFormat="0" applyProtection="0">
      <alignment horizontal="left" vertical="top" indent="1"/>
    </xf>
    <xf numFmtId="0" fontId="103" fillId="51" borderId="48" applyNumberFormat="0" applyProtection="0">
      <alignment horizontal="left" vertical="top" indent="1"/>
    </xf>
    <xf numFmtId="4" fontId="113" fillId="53" borderId="48" applyNumberFormat="0" applyProtection="0">
      <alignment horizontal="left" vertical="center" indent="1"/>
    </xf>
    <xf numFmtId="4" fontId="108" fillId="56" borderId="41" applyNumberFormat="0" applyProtection="0">
      <alignment horizontal="right" vertical="center"/>
    </xf>
    <xf numFmtId="4" fontId="103" fillId="50" borderId="49" applyNumberFormat="0" applyProtection="0">
      <alignment horizontal="left" vertical="center" indent="1"/>
    </xf>
    <xf numFmtId="4" fontId="103" fillId="52" borderId="49" applyNumberFormat="0" applyProtection="0">
      <alignment horizontal="left" vertical="center" indent="1"/>
    </xf>
    <xf numFmtId="0" fontId="103" fillId="52" borderId="47" applyNumberFormat="0" applyProtection="0">
      <alignment horizontal="left" vertical="center" indent="1"/>
    </xf>
    <xf numFmtId="176" fontId="84" fillId="0" borderId="42">
      <alignment horizontal="right"/>
      <protection hidden="1"/>
    </xf>
    <xf numFmtId="0" fontId="112" fillId="15" borderId="50" applyBorder="0"/>
    <xf numFmtId="4" fontId="103" fillId="51" borderId="47" applyNumberFormat="0" applyProtection="0">
      <alignment horizontal="right" vertical="center"/>
    </xf>
    <xf numFmtId="4" fontId="103" fillId="51" borderId="49" applyNumberFormat="0" applyProtection="0">
      <alignment horizontal="left" vertical="center" indent="1"/>
    </xf>
    <xf numFmtId="0" fontId="103" fillId="52" borderId="47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0" fontId="103" fillId="53" borderId="47" applyNumberFormat="0" applyProtection="0">
      <alignment horizontal="left" vertical="center" indent="1"/>
    </xf>
    <xf numFmtId="0" fontId="13" fillId="0" borderId="1" applyNumberFormat="0" applyFill="0" applyAlignment="0" applyProtection="0"/>
    <xf numFmtId="178" fontId="85" fillId="0" borderId="42">
      <alignment horizontal="right"/>
      <protection hidden="1"/>
    </xf>
    <xf numFmtId="4" fontId="103" fillId="47" borderId="47" applyNumberFormat="0" applyProtection="0">
      <alignment horizontal="right" vertical="center"/>
    </xf>
    <xf numFmtId="4" fontId="103" fillId="50" borderId="49" applyNumberFormat="0" applyProtection="0">
      <alignment horizontal="left" vertical="center" indent="1"/>
    </xf>
    <xf numFmtId="0" fontId="103" fillId="53" borderId="47" applyNumberFormat="0" applyProtection="0">
      <alignment horizontal="left" vertical="center" indent="1"/>
    </xf>
    <xf numFmtId="0" fontId="103" fillId="2" borderId="48" applyNumberFormat="0" applyProtection="0">
      <alignment horizontal="left" vertical="top" indent="1"/>
    </xf>
    <xf numFmtId="4" fontId="103" fillId="51" borderId="49" applyNumberFormat="0" applyProtection="0">
      <alignment horizontal="left" vertical="center" indent="1"/>
    </xf>
    <xf numFmtId="0" fontId="103" fillId="52" borderId="48" applyNumberFormat="0" applyProtection="0">
      <alignment horizontal="left" vertical="top" indent="1"/>
    </xf>
    <xf numFmtId="4" fontId="111" fillId="15" borderId="49" applyNumberFormat="0" applyProtection="0">
      <alignment horizontal="left" vertical="center" indent="1"/>
    </xf>
    <xf numFmtId="4" fontId="103" fillId="47" borderId="47" applyNumberFormat="0" applyProtection="0">
      <alignment horizontal="right" vertical="center"/>
    </xf>
    <xf numFmtId="4" fontId="103" fillId="49" borderId="47" applyNumberFormat="0" applyProtection="0">
      <alignment horizontal="right" vertical="center"/>
    </xf>
    <xf numFmtId="4" fontId="103" fillId="52" borderId="49" applyNumberFormat="0" applyProtection="0">
      <alignment horizontal="left" vertical="center" indent="1"/>
    </xf>
    <xf numFmtId="4" fontId="111" fillId="15" borderId="49" applyNumberFormat="0" applyProtection="0">
      <alignment horizontal="left" vertical="center" indent="1"/>
    </xf>
    <xf numFmtId="0" fontId="103" fillId="52" borderId="48" applyNumberFormat="0" applyProtection="0">
      <alignment horizontal="left" vertical="top" indent="1"/>
    </xf>
    <xf numFmtId="0" fontId="9" fillId="55" borderId="41" applyNumberFormat="0" applyProtection="0">
      <alignment horizontal="left" vertical="center" indent="1"/>
    </xf>
    <xf numFmtId="0" fontId="13" fillId="0" borderId="1" applyNumberFormat="0" applyFill="0" applyAlignment="0" applyProtection="0"/>
    <xf numFmtId="0" fontId="103" fillId="51" borderId="48" applyNumberFormat="0" applyProtection="0">
      <alignment horizontal="left" vertical="top" indent="1"/>
    </xf>
    <xf numFmtId="4" fontId="108" fillId="56" borderId="41" applyNumberFormat="0" applyProtection="0">
      <alignment horizontal="right" vertical="center"/>
    </xf>
    <xf numFmtId="1" fontId="85" fillId="0" borderId="43">
      <alignment horizontal="left"/>
      <protection hidden="1"/>
    </xf>
    <xf numFmtId="176" fontId="84" fillId="0" borderId="42">
      <alignment horizontal="right"/>
      <protection hidden="1"/>
    </xf>
    <xf numFmtId="176" fontId="85" fillId="0" borderId="42">
      <alignment horizontal="right"/>
      <protection hidden="1"/>
    </xf>
    <xf numFmtId="0" fontId="28" fillId="13" borderId="41" applyNumberFormat="0" applyAlignment="0" applyProtection="0"/>
    <xf numFmtId="4" fontId="103" fillId="8" borderId="47" applyNumberFormat="0" applyProtection="0">
      <alignment horizontal="right" vertical="center"/>
    </xf>
    <xf numFmtId="4" fontId="103" fillId="10" borderId="47" applyNumberFormat="0" applyProtection="0">
      <alignment horizontal="right" vertical="center"/>
    </xf>
    <xf numFmtId="4" fontId="108" fillId="56" borderId="41" applyNumberFormat="0" applyProtection="0">
      <alignment horizontal="right" vertical="center"/>
    </xf>
    <xf numFmtId="4" fontId="114" fillId="56" borderId="41" applyNumberFormat="0" applyProtection="0">
      <alignment horizontal="right" vertical="center"/>
    </xf>
    <xf numFmtId="0" fontId="9" fillId="55" borderId="41" applyNumberFormat="0" applyProtection="0">
      <alignment horizontal="left" vertical="center" indent="1"/>
    </xf>
    <xf numFmtId="0" fontId="103" fillId="15" borderId="48" applyNumberFormat="0" applyProtection="0">
      <alignment horizontal="left" vertical="top" indent="1"/>
    </xf>
    <xf numFmtId="0" fontId="103" fillId="51" borderId="48" applyNumberFormat="0" applyProtection="0">
      <alignment horizontal="left" vertical="top" indent="1"/>
    </xf>
    <xf numFmtId="4" fontId="103" fillId="0" borderId="47" applyNumberFormat="0" applyProtection="0">
      <alignment horizontal="right" vertical="center"/>
    </xf>
    <xf numFmtId="4" fontId="103" fillId="0" borderId="47" applyNumberFormat="0" applyProtection="0">
      <alignment horizontal="right" vertical="center"/>
    </xf>
    <xf numFmtId="0" fontId="103" fillId="54" borderId="47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0" fontId="103" fillId="54" borderId="47" applyNumberFormat="0" applyProtection="0">
      <alignment horizontal="left" vertical="center" indent="1"/>
    </xf>
    <xf numFmtId="0" fontId="103" fillId="54" borderId="47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4" fontId="103" fillId="49" borderId="47" applyNumberFormat="0" applyProtection="0">
      <alignment horizontal="right" vertical="center"/>
    </xf>
    <xf numFmtId="0" fontId="103" fillId="2" borderId="47" applyNumberFormat="0" applyProtection="0">
      <alignment horizontal="left" vertical="center" indent="1"/>
    </xf>
    <xf numFmtId="0" fontId="103" fillId="2" borderId="48" applyNumberFormat="0" applyProtection="0">
      <alignment horizontal="left" vertical="top" indent="1"/>
    </xf>
    <xf numFmtId="0" fontId="103" fillId="51" borderId="48" applyNumberFormat="0" applyProtection="0">
      <alignment horizontal="left" vertical="top" indent="1"/>
    </xf>
    <xf numFmtId="4" fontId="114" fillId="56" borderId="41" applyNumberFormat="0" applyProtection="0">
      <alignment horizontal="right" vertical="center"/>
    </xf>
    <xf numFmtId="0" fontId="9" fillId="55" borderId="41" applyNumberFormat="0" applyProtection="0">
      <alignment horizontal="left" vertical="center" indent="1"/>
    </xf>
    <xf numFmtId="0" fontId="13" fillId="0" borderId="1" applyNumberFormat="0" applyFill="0" applyAlignment="0" applyProtection="0"/>
    <xf numFmtId="0" fontId="9" fillId="55" borderId="41" applyNumberFormat="0" applyProtection="0">
      <alignment horizontal="left" vertical="center" indent="1"/>
    </xf>
    <xf numFmtId="4" fontId="114" fillId="56" borderId="41" applyNumberFormat="0" applyProtection="0">
      <alignment horizontal="right" vertical="center"/>
    </xf>
    <xf numFmtId="4" fontId="111" fillId="15" borderId="49" applyNumberFormat="0" applyProtection="0">
      <alignment horizontal="left" vertical="center" indent="1"/>
    </xf>
    <xf numFmtId="4" fontId="103" fillId="44" borderId="47" applyNumberFormat="0" applyProtection="0">
      <alignment horizontal="right" vertical="center"/>
    </xf>
    <xf numFmtId="4" fontId="103" fillId="46" borderId="47" applyNumberFormat="0" applyProtection="0">
      <alignment horizontal="right" vertical="center"/>
    </xf>
    <xf numFmtId="178" fontId="85" fillId="0" borderId="42">
      <alignment horizontal="right"/>
      <protection hidden="1"/>
    </xf>
    <xf numFmtId="176" fontId="85" fillId="0" borderId="42">
      <alignment horizontal="right"/>
      <protection hidden="1"/>
    </xf>
    <xf numFmtId="4" fontId="103" fillId="8" borderId="47" applyNumberFormat="0" applyProtection="0">
      <alignment horizontal="right" vertical="center"/>
    </xf>
    <xf numFmtId="4" fontId="103" fillId="17" borderId="49" applyNumberFormat="0" applyProtection="0">
      <alignment horizontal="right" vertical="center"/>
    </xf>
    <xf numFmtId="0" fontId="112" fillId="15" borderId="50" applyBorder="0"/>
    <xf numFmtId="4" fontId="103" fillId="52" borderId="49" applyNumberFormat="0" applyProtection="0">
      <alignment horizontal="left" vertical="center" indent="1"/>
    </xf>
    <xf numFmtId="4" fontId="113" fillId="4" borderId="48" applyNumberFormat="0" applyProtection="0">
      <alignment vertical="center"/>
    </xf>
    <xf numFmtId="0" fontId="9" fillId="55" borderId="41" applyNumberFormat="0" applyProtection="0">
      <alignment horizontal="left" vertical="center" indent="1"/>
    </xf>
    <xf numFmtId="178" fontId="85" fillId="0" borderId="42">
      <alignment horizontal="right"/>
      <protection hidden="1"/>
    </xf>
    <xf numFmtId="4" fontId="114" fillId="56" borderId="41" applyNumberFormat="0" applyProtection="0">
      <alignment horizontal="right" vertical="center"/>
    </xf>
    <xf numFmtId="4" fontId="103" fillId="49" borderId="47" applyNumberFormat="0" applyProtection="0">
      <alignment horizontal="right" vertical="center"/>
    </xf>
    <xf numFmtId="0" fontId="103" fillId="52" borderId="47" applyNumberFormat="0" applyProtection="0">
      <alignment horizontal="left" vertical="center" indent="1"/>
    </xf>
    <xf numFmtId="4" fontId="113" fillId="4" borderId="48" applyNumberFormat="0" applyProtection="0">
      <alignment vertical="center"/>
    </xf>
    <xf numFmtId="4" fontId="113" fillId="4" borderId="48" applyNumberFormat="0" applyProtection="0">
      <alignment vertical="center"/>
    </xf>
    <xf numFmtId="0" fontId="9" fillId="55" borderId="41" applyNumberFormat="0" applyProtection="0">
      <alignment horizontal="left" vertical="center" indent="1"/>
    </xf>
    <xf numFmtId="4" fontId="109" fillId="42" borderId="42" applyNumberFormat="0" applyProtection="0">
      <alignment vertical="center"/>
    </xf>
    <xf numFmtId="4" fontId="111" fillId="15" borderId="49" applyNumberFormat="0" applyProtection="0">
      <alignment horizontal="left" vertical="center" indent="1"/>
    </xf>
    <xf numFmtId="4" fontId="103" fillId="51" borderId="47" applyNumberFormat="0" applyProtection="0">
      <alignment horizontal="right" vertical="center"/>
    </xf>
    <xf numFmtId="0" fontId="103" fillId="52" borderId="47" applyNumberFormat="0" applyProtection="0">
      <alignment horizontal="left" vertical="center" indent="1"/>
    </xf>
    <xf numFmtId="0" fontId="113" fillId="4" borderId="48" applyNumberFormat="0" applyProtection="0">
      <alignment horizontal="left" vertical="top" indent="1"/>
    </xf>
    <xf numFmtId="0" fontId="113" fillId="4" borderId="48" applyNumberFormat="0" applyProtection="0">
      <alignment horizontal="left" vertical="top" indent="1"/>
    </xf>
    <xf numFmtId="4" fontId="109" fillId="42" borderId="42" applyNumberFormat="0" applyProtection="0">
      <alignment vertical="center"/>
    </xf>
    <xf numFmtId="4" fontId="109" fillId="37" borderId="47" applyNumberFormat="0" applyProtection="0">
      <alignment vertical="center"/>
    </xf>
    <xf numFmtId="0" fontId="110" fillId="7" borderId="48" applyNumberFormat="0" applyProtection="0">
      <alignment horizontal="left" vertical="top" indent="1"/>
    </xf>
    <xf numFmtId="4" fontId="103" fillId="44" borderId="47" applyNumberFormat="0" applyProtection="0">
      <alignment horizontal="right" vertical="center"/>
    </xf>
    <xf numFmtId="4" fontId="103" fillId="17" borderId="49" applyNumberFormat="0" applyProtection="0">
      <alignment horizontal="right" vertical="center"/>
    </xf>
    <xf numFmtId="4" fontId="103" fillId="46" borderId="47" applyNumberFormat="0" applyProtection="0">
      <alignment horizontal="right" vertical="center"/>
    </xf>
    <xf numFmtId="4" fontId="103" fillId="48" borderId="47" applyNumberFormat="0" applyProtection="0">
      <alignment horizontal="right" vertical="center"/>
    </xf>
    <xf numFmtId="4" fontId="111" fillId="15" borderId="49" applyNumberFormat="0" applyProtection="0">
      <alignment horizontal="left" vertical="center" indent="1"/>
    </xf>
    <xf numFmtId="0" fontId="103" fillId="2" borderId="47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4" fontId="103" fillId="9" borderId="47" applyNumberFormat="0" applyProtection="0">
      <alignment horizontal="right" vertical="center"/>
    </xf>
    <xf numFmtId="0" fontId="113" fillId="4" borderId="48" applyNumberFormat="0" applyProtection="0">
      <alignment horizontal="left" vertical="top" indent="1"/>
    </xf>
    <xf numFmtId="4" fontId="103" fillId="0" borderId="47" applyNumberFormat="0" applyProtection="0">
      <alignment horizontal="right" vertical="center"/>
    </xf>
    <xf numFmtId="0" fontId="113" fillId="4" borderId="48" applyNumberFormat="0" applyProtection="0">
      <alignment horizontal="left" vertical="top" indent="1"/>
    </xf>
    <xf numFmtId="0" fontId="9" fillId="55" borderId="41" applyNumberFormat="0" applyProtection="0">
      <alignment horizontal="left" vertical="center" indent="1"/>
    </xf>
    <xf numFmtId="176" fontId="84" fillId="20" borderId="42">
      <alignment horizontal="right"/>
      <protection locked="0"/>
    </xf>
    <xf numFmtId="4" fontId="109" fillId="37" borderId="47" applyNumberFormat="0" applyProtection="0">
      <alignment vertical="center"/>
    </xf>
    <xf numFmtId="4" fontId="103" fillId="51" borderId="49" applyNumberFormat="0" applyProtection="0">
      <alignment horizontal="left" vertical="center" indent="1"/>
    </xf>
    <xf numFmtId="4" fontId="109" fillId="37" borderId="47" applyNumberFormat="0" applyProtection="0">
      <alignment vertical="center"/>
    </xf>
    <xf numFmtId="4" fontId="103" fillId="17" borderId="49" applyNumberFormat="0" applyProtection="0">
      <alignment horizontal="right" vertical="center"/>
    </xf>
    <xf numFmtId="0" fontId="103" fillId="15" borderId="48" applyNumberFormat="0" applyProtection="0">
      <alignment horizontal="left" vertical="top" indent="1"/>
    </xf>
    <xf numFmtId="4" fontId="113" fillId="4" borderId="48" applyNumberFormat="0" applyProtection="0">
      <alignment vertical="center"/>
    </xf>
    <xf numFmtId="0" fontId="103" fillId="53" borderId="47" applyNumberFormat="0" applyProtection="0">
      <alignment horizontal="left" vertical="center" indent="1"/>
    </xf>
    <xf numFmtId="1" fontId="85" fillId="0" borderId="43">
      <alignment horizontal="left"/>
      <protection hidden="1"/>
    </xf>
    <xf numFmtId="178" fontId="84" fillId="0" borderId="42">
      <alignment horizontal="right"/>
      <protection hidden="1"/>
    </xf>
    <xf numFmtId="176" fontId="85" fillId="0" borderId="42">
      <alignment horizontal="right"/>
      <protection hidden="1"/>
    </xf>
    <xf numFmtId="178" fontId="85" fillId="0" borderId="42">
      <alignment horizontal="right"/>
      <protection hidden="1"/>
    </xf>
    <xf numFmtId="4" fontId="113" fillId="53" borderId="48" applyNumberFormat="0" applyProtection="0">
      <alignment horizontal="left" vertical="center" indent="1"/>
    </xf>
    <xf numFmtId="0" fontId="110" fillId="7" borderId="48" applyNumberFormat="0" applyProtection="0">
      <alignment horizontal="left" vertical="top" indent="1"/>
    </xf>
    <xf numFmtId="4" fontId="103" fillId="47" borderId="47" applyNumberFormat="0" applyProtection="0">
      <alignment horizontal="right" vertical="center"/>
    </xf>
    <xf numFmtId="178" fontId="85" fillId="0" borderId="42">
      <alignment horizontal="right"/>
      <protection hidden="1"/>
    </xf>
    <xf numFmtId="4" fontId="111" fillId="15" borderId="49" applyNumberFormat="0" applyProtection="0">
      <alignment horizontal="left" vertical="center" indent="1"/>
    </xf>
    <xf numFmtId="178" fontId="84" fillId="21" borderId="42" applyBorder="0">
      <alignment horizontal="right"/>
      <protection locked="0"/>
    </xf>
    <xf numFmtId="0" fontId="104" fillId="0" borderId="43">
      <alignment horizontal="left" vertical="center"/>
    </xf>
    <xf numFmtId="0" fontId="103" fillId="2" borderId="47" applyNumberFormat="0" applyProtection="0">
      <alignment horizontal="left" vertical="center" indent="1"/>
    </xf>
    <xf numFmtId="0" fontId="112" fillId="15" borderId="50" applyBorder="0"/>
    <xf numFmtId="177" fontId="84" fillId="0" borderId="42">
      <alignment horizontal="right"/>
      <protection hidden="1"/>
    </xf>
    <xf numFmtId="0" fontId="103" fillId="52" borderId="47" applyNumberFormat="0" applyProtection="0">
      <alignment horizontal="left" vertical="center" indent="1"/>
    </xf>
    <xf numFmtId="0" fontId="103" fillId="15" borderId="48" applyNumberFormat="0" applyProtection="0">
      <alignment horizontal="left" vertical="top" indent="1"/>
    </xf>
    <xf numFmtId="0" fontId="103" fillId="51" borderId="48" applyNumberFormat="0" applyProtection="0">
      <alignment horizontal="left" vertical="top" indent="1"/>
    </xf>
    <xf numFmtId="178" fontId="84" fillId="21" borderId="42" applyBorder="0">
      <alignment horizontal="right"/>
      <protection locked="0"/>
    </xf>
    <xf numFmtId="0" fontId="10" fillId="4" borderId="39" applyNumberFormat="0" applyFont="0" applyAlignment="0" applyProtection="0"/>
    <xf numFmtId="4" fontId="109" fillId="37" borderId="47" applyNumberFormat="0" applyProtection="0">
      <alignment vertical="center"/>
    </xf>
    <xf numFmtId="4" fontId="103" fillId="8" borderId="47" applyNumberFormat="0" applyProtection="0">
      <alignment horizontal="right" vertical="center"/>
    </xf>
    <xf numFmtId="4" fontId="103" fillId="10" borderId="47" applyNumberFormat="0" applyProtection="0">
      <alignment horizontal="right" vertical="center"/>
    </xf>
    <xf numFmtId="4" fontId="108" fillId="37" borderId="41" applyNumberFormat="0" applyProtection="0">
      <alignment horizontal="left" vertical="center" indent="1"/>
    </xf>
    <xf numFmtId="4" fontId="103" fillId="8" borderId="47" applyNumberFormat="0" applyProtection="0">
      <alignment horizontal="right" vertical="center"/>
    </xf>
    <xf numFmtId="4" fontId="103" fillId="17" borderId="49" applyNumberFormat="0" applyProtection="0">
      <alignment horizontal="right" vertical="center"/>
    </xf>
    <xf numFmtId="0" fontId="103" fillId="2" borderId="47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4" fontId="103" fillId="0" borderId="47" applyNumberFormat="0" applyProtection="0">
      <alignment horizontal="right" vertical="center"/>
    </xf>
    <xf numFmtId="4" fontId="103" fillId="51" borderId="47" applyNumberFormat="0" applyProtection="0">
      <alignment horizontal="right" vertical="center"/>
    </xf>
    <xf numFmtId="0" fontId="9" fillId="55" borderId="41" applyNumberFormat="0" applyProtection="0">
      <alignment horizontal="left" vertical="center" indent="1"/>
    </xf>
    <xf numFmtId="0" fontId="103" fillId="15" borderId="48" applyNumberFormat="0" applyProtection="0">
      <alignment horizontal="left" vertical="top" indent="1"/>
    </xf>
    <xf numFmtId="0" fontId="103" fillId="2" borderId="48" applyNumberFormat="0" applyProtection="0">
      <alignment horizontal="left" vertical="top" indent="1"/>
    </xf>
    <xf numFmtId="0" fontId="91" fillId="36" borderId="44" applyNumberFormat="0" applyFont="0" applyFill="0" applyBorder="0" applyAlignment="0">
      <alignment vertical="center"/>
    </xf>
    <xf numFmtId="0" fontId="103" fillId="52" borderId="47" applyNumberFormat="0" applyProtection="0">
      <alignment horizontal="left" vertical="center" indent="1"/>
    </xf>
    <xf numFmtId="4" fontId="111" fillId="15" borderId="49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4" fontId="103" fillId="46" borderId="47" applyNumberFormat="0" applyProtection="0">
      <alignment horizontal="right" vertical="center"/>
    </xf>
    <xf numFmtId="4" fontId="103" fillId="49" borderId="47" applyNumberFormat="0" applyProtection="0">
      <alignment horizontal="right" vertical="center"/>
    </xf>
    <xf numFmtId="176" fontId="85" fillId="0" borderId="42">
      <alignment horizontal="right"/>
      <protection hidden="1"/>
    </xf>
    <xf numFmtId="176" fontId="85" fillId="0" borderId="42">
      <alignment horizontal="right"/>
      <protection hidden="1"/>
    </xf>
    <xf numFmtId="4" fontId="114" fillId="56" borderId="41" applyNumberFormat="0" applyProtection="0">
      <alignment horizontal="right" vertical="center"/>
    </xf>
    <xf numFmtId="0" fontId="94" fillId="0" borderId="46" applyNumberFormat="0" applyFill="0" applyAlignment="0" applyProtection="0"/>
    <xf numFmtId="9" fontId="9" fillId="0" borderId="0" applyFont="0" applyFill="0" applyBorder="0" applyAlignment="0" applyProtection="0"/>
    <xf numFmtId="178" fontId="84" fillId="21" borderId="42" applyBorder="0">
      <alignment horizontal="right"/>
      <protection locked="0"/>
    </xf>
    <xf numFmtId="0" fontId="104" fillId="0" borderId="43">
      <alignment horizontal="left" vertical="center"/>
    </xf>
    <xf numFmtId="4" fontId="108" fillId="37" borderId="41" applyNumberFormat="0" applyProtection="0">
      <alignment vertical="center"/>
    </xf>
    <xf numFmtId="178" fontId="85" fillId="0" borderId="42">
      <alignment horizontal="right"/>
      <protection hidden="1"/>
    </xf>
    <xf numFmtId="176" fontId="84" fillId="0" borderId="42">
      <alignment horizontal="right"/>
      <protection hidden="1"/>
    </xf>
    <xf numFmtId="176" fontId="84" fillId="0" borderId="42">
      <alignment horizontal="right"/>
      <protection hidden="1"/>
    </xf>
    <xf numFmtId="0" fontId="94" fillId="0" borderId="46" applyNumberFormat="0" applyFill="0" applyAlignment="0" applyProtection="0"/>
    <xf numFmtId="4" fontId="103" fillId="51" borderId="47" applyNumberFormat="0" applyProtection="0">
      <alignment horizontal="right" vertical="center"/>
    </xf>
    <xf numFmtId="4" fontId="103" fillId="50" borderId="49" applyNumberFormat="0" applyProtection="0">
      <alignment horizontal="left" vertical="center" indent="1"/>
    </xf>
    <xf numFmtId="0" fontId="103" fillId="2" borderId="47" applyNumberFormat="0" applyProtection="0">
      <alignment horizontal="left" vertical="center" indent="1"/>
    </xf>
    <xf numFmtId="0" fontId="103" fillId="2" borderId="48" applyNumberFormat="0" applyProtection="0">
      <alignment horizontal="left" vertical="top" indent="1"/>
    </xf>
    <xf numFmtId="4" fontId="108" fillId="56" borderId="41" applyNumberFormat="0" applyProtection="0">
      <alignment horizontal="right" vertical="center"/>
    </xf>
    <xf numFmtId="4" fontId="103" fillId="0" borderId="47" applyNumberFormat="0" applyProtection="0">
      <alignment horizontal="right" vertical="center"/>
    </xf>
    <xf numFmtId="0" fontId="9" fillId="55" borderId="41" applyNumberFormat="0" applyProtection="0">
      <alignment horizontal="left" vertical="center" indent="1"/>
    </xf>
    <xf numFmtId="4" fontId="103" fillId="0" borderId="47" applyNumberFormat="0" applyProtection="0">
      <alignment horizontal="right" vertical="center"/>
    </xf>
    <xf numFmtId="0" fontId="103" fillId="52" borderId="47" applyNumberFormat="0" applyProtection="0">
      <alignment horizontal="left" vertical="center" indent="1"/>
    </xf>
    <xf numFmtId="4" fontId="108" fillId="37" borderId="41" applyNumberFormat="0" applyProtection="0">
      <alignment vertical="center"/>
    </xf>
    <xf numFmtId="0" fontId="103" fillId="15" borderId="48" applyNumberFormat="0" applyProtection="0">
      <alignment horizontal="left" vertical="top" indent="1"/>
    </xf>
    <xf numFmtId="0" fontId="103" fillId="52" borderId="47" applyNumberFormat="0" applyProtection="0">
      <alignment horizontal="left" vertical="center" indent="1"/>
    </xf>
    <xf numFmtId="4" fontId="103" fillId="51" borderId="47" applyNumberFormat="0" applyProtection="0">
      <alignment horizontal="right" vertical="center"/>
    </xf>
    <xf numFmtId="4" fontId="109" fillId="37" borderId="47" applyNumberFormat="0" applyProtection="0">
      <alignment vertical="center"/>
    </xf>
    <xf numFmtId="0" fontId="110" fillId="7" borderId="48" applyNumberFormat="0" applyProtection="0">
      <alignment horizontal="left" vertical="top" indent="1"/>
    </xf>
    <xf numFmtId="4" fontId="103" fillId="44" borderId="47" applyNumberFormat="0" applyProtection="0">
      <alignment horizontal="right" vertical="center"/>
    </xf>
    <xf numFmtId="4" fontId="103" fillId="10" borderId="47" applyNumberFormat="0" applyProtection="0">
      <alignment horizontal="right" vertical="center"/>
    </xf>
    <xf numFmtId="4" fontId="103" fillId="9" borderId="47" applyNumberFormat="0" applyProtection="0">
      <alignment horizontal="right" vertical="center"/>
    </xf>
    <xf numFmtId="0" fontId="103" fillId="54" borderId="47" applyNumberFormat="0" applyProtection="0">
      <alignment horizontal="left" vertical="center" indent="1"/>
    </xf>
    <xf numFmtId="4" fontId="113" fillId="53" borderId="48" applyNumberFormat="0" applyProtection="0">
      <alignment horizontal="left" vertical="center" indent="1"/>
    </xf>
    <xf numFmtId="4" fontId="103" fillId="49" borderId="47" applyNumberFormat="0" applyProtection="0">
      <alignment horizontal="right" vertical="center"/>
    </xf>
    <xf numFmtId="4" fontId="103" fillId="9" borderId="47" applyNumberFormat="0" applyProtection="0">
      <alignment horizontal="right" vertical="center"/>
    </xf>
    <xf numFmtId="0" fontId="103" fillId="52" borderId="47" applyNumberFormat="0" applyProtection="0">
      <alignment horizontal="left" vertical="center" indent="1"/>
    </xf>
    <xf numFmtId="0" fontId="103" fillId="52" borderId="47" applyNumberFormat="0" applyProtection="0">
      <alignment horizontal="left" vertical="center" indent="1"/>
    </xf>
    <xf numFmtId="4" fontId="103" fillId="51" borderId="49" applyNumberFormat="0" applyProtection="0">
      <alignment horizontal="left" vertical="center" indent="1"/>
    </xf>
    <xf numFmtId="0" fontId="103" fillId="54" borderId="47" applyNumberFormat="0" applyProtection="0">
      <alignment horizontal="left" vertical="center" indent="1"/>
    </xf>
    <xf numFmtId="4" fontId="111" fillId="15" borderId="49" applyNumberFormat="0" applyProtection="0">
      <alignment horizontal="left" vertical="center" indent="1"/>
    </xf>
    <xf numFmtId="4" fontId="111" fillId="15" borderId="49" applyNumberFormat="0" applyProtection="0">
      <alignment horizontal="left" vertical="center" indent="1"/>
    </xf>
    <xf numFmtId="4" fontId="114" fillId="56" borderId="41" applyNumberFormat="0" applyProtection="0">
      <alignment horizontal="right" vertical="center"/>
    </xf>
    <xf numFmtId="0" fontId="103" fillId="53" borderId="47" applyNumberFormat="0" applyProtection="0">
      <alignment horizontal="left" vertical="center" indent="1"/>
    </xf>
    <xf numFmtId="178" fontId="84" fillId="21" borderId="42" applyBorder="0">
      <alignment horizontal="right"/>
      <protection locked="0"/>
    </xf>
    <xf numFmtId="0" fontId="103" fillId="53" borderId="47" applyNumberFormat="0" applyProtection="0">
      <alignment horizontal="left" vertical="center" indent="1"/>
    </xf>
    <xf numFmtId="4" fontId="108" fillId="56" borderId="41" applyNumberFormat="0" applyProtection="0">
      <alignment horizontal="right" vertical="center"/>
    </xf>
    <xf numFmtId="0" fontId="103" fillId="53" borderId="47" applyNumberFormat="0" applyProtection="0">
      <alignment horizontal="left" vertical="center" indent="1"/>
    </xf>
    <xf numFmtId="177" fontId="84" fillId="0" borderId="42">
      <alignment horizontal="right"/>
      <protection hidden="1"/>
    </xf>
    <xf numFmtId="4" fontId="103" fillId="8" borderId="47" applyNumberFormat="0" applyProtection="0">
      <alignment horizontal="right" vertical="center"/>
    </xf>
    <xf numFmtId="0" fontId="112" fillId="15" borderId="50" applyBorder="0"/>
    <xf numFmtId="4" fontId="103" fillId="51" borderId="47" applyNumberFormat="0" applyProtection="0">
      <alignment horizontal="right" vertical="center"/>
    </xf>
    <xf numFmtId="4" fontId="111" fillId="15" borderId="49" applyNumberFormat="0" applyProtection="0">
      <alignment horizontal="left" vertical="center" indent="1"/>
    </xf>
    <xf numFmtId="4" fontId="103" fillId="48" borderId="47" applyNumberFormat="0" applyProtection="0">
      <alignment horizontal="right" vertical="center"/>
    </xf>
    <xf numFmtId="4" fontId="113" fillId="53" borderId="48" applyNumberFormat="0" applyProtection="0">
      <alignment horizontal="left" vertical="center" indent="1"/>
    </xf>
    <xf numFmtId="4" fontId="103" fillId="51" borderId="47" applyNumberFormat="0" applyProtection="0">
      <alignment horizontal="right" vertical="center"/>
    </xf>
    <xf numFmtId="178" fontId="84" fillId="21" borderId="42" applyBorder="0">
      <alignment horizontal="right"/>
      <protection locked="0"/>
    </xf>
    <xf numFmtId="10" fontId="103" fillId="42" borderId="42" applyNumberFormat="0" applyBorder="0" applyAlignment="0" applyProtection="0"/>
    <xf numFmtId="4" fontId="108" fillId="37" borderId="41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0" fontId="10" fillId="4" borderId="39" applyNumberFormat="0" applyFont="0" applyAlignment="0" applyProtection="0"/>
    <xf numFmtId="4" fontId="103" fillId="46" borderId="47" applyNumberFormat="0" applyProtection="0">
      <alignment horizontal="right" vertical="center"/>
    </xf>
    <xf numFmtId="0" fontId="9" fillId="55" borderId="41" applyNumberFormat="0" applyProtection="0">
      <alignment horizontal="left" vertical="center" indent="1"/>
    </xf>
    <xf numFmtId="4" fontId="103" fillId="51" borderId="49" applyNumberFormat="0" applyProtection="0">
      <alignment horizontal="left" vertical="center" indent="1"/>
    </xf>
    <xf numFmtId="4" fontId="103" fillId="0" borderId="47" applyNumberFormat="0" applyProtection="0">
      <alignment horizontal="right" vertical="center"/>
    </xf>
    <xf numFmtId="176" fontId="85" fillId="0" borderId="42">
      <alignment horizontal="right"/>
      <protection hidden="1"/>
    </xf>
    <xf numFmtId="0" fontId="103" fillId="53" borderId="47" applyNumberFormat="0" applyProtection="0">
      <alignment horizontal="left" vertical="center" indent="1"/>
    </xf>
    <xf numFmtId="4" fontId="114" fillId="56" borderId="41" applyNumberFormat="0" applyProtection="0">
      <alignment horizontal="right" vertical="center"/>
    </xf>
    <xf numFmtId="0" fontId="91" fillId="36" borderId="44" applyNumberFormat="0" applyFont="0" applyFill="0" applyBorder="0" applyAlignment="0">
      <alignment vertical="center"/>
    </xf>
    <xf numFmtId="4" fontId="108" fillId="37" borderId="41" applyNumberFormat="0" applyProtection="0">
      <alignment vertical="center"/>
    </xf>
    <xf numFmtId="176" fontId="84" fillId="20" borderId="42">
      <alignment horizontal="right"/>
      <protection locked="0"/>
    </xf>
    <xf numFmtId="0" fontId="103" fillId="51" borderId="48" applyNumberFormat="0" applyProtection="0">
      <alignment horizontal="left" vertical="top" indent="1"/>
    </xf>
    <xf numFmtId="4" fontId="103" fillId="0" borderId="47" applyNumberFormat="0" applyProtection="0">
      <alignment horizontal="right" vertical="center"/>
    </xf>
    <xf numFmtId="4" fontId="111" fillId="15" borderId="49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4" fontId="103" fillId="50" borderId="49" applyNumberFormat="0" applyProtection="0">
      <alignment horizontal="left" vertical="center" indent="1"/>
    </xf>
    <xf numFmtId="4" fontId="103" fillId="50" borderId="49" applyNumberFormat="0" applyProtection="0">
      <alignment horizontal="left" vertical="center" indent="1"/>
    </xf>
    <xf numFmtId="4" fontId="111" fillId="15" borderId="49" applyNumberFormat="0" applyProtection="0">
      <alignment horizontal="left" vertical="center" indent="1"/>
    </xf>
    <xf numFmtId="0" fontId="112" fillId="15" borderId="50" applyBorder="0"/>
    <xf numFmtId="4" fontId="113" fillId="4" borderId="48" applyNumberFormat="0" applyProtection="0">
      <alignment vertical="center"/>
    </xf>
    <xf numFmtId="0" fontId="9" fillId="55" borderId="41" applyNumberFormat="0" applyProtection="0">
      <alignment horizontal="left" vertical="center" indent="1"/>
    </xf>
    <xf numFmtId="1" fontId="85" fillId="0" borderId="43">
      <alignment horizontal="left"/>
      <protection hidden="1"/>
    </xf>
    <xf numFmtId="0" fontId="91" fillId="36" borderId="44" applyNumberFormat="0" applyFont="0" applyFill="0" applyBorder="0" applyAlignment="0">
      <alignment vertical="center"/>
    </xf>
    <xf numFmtId="0" fontId="104" fillId="0" borderId="43">
      <alignment horizontal="left" vertical="center"/>
    </xf>
    <xf numFmtId="4" fontId="113" fillId="53" borderId="48" applyNumberFormat="0" applyProtection="0">
      <alignment horizontal="left" vertical="center" indent="1"/>
    </xf>
    <xf numFmtId="0" fontId="113" fillId="4" borderId="48" applyNumberFormat="0" applyProtection="0">
      <alignment horizontal="left" vertical="top" indent="1"/>
    </xf>
    <xf numFmtId="0" fontId="113" fillId="4" borderId="48" applyNumberFormat="0" applyProtection="0">
      <alignment horizontal="left" vertical="top" indent="1"/>
    </xf>
    <xf numFmtId="0" fontId="103" fillId="54" borderId="47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4" fontId="103" fillId="52" borderId="49" applyNumberFormat="0" applyProtection="0">
      <alignment horizontal="left" vertical="center" indent="1"/>
    </xf>
    <xf numFmtId="0" fontId="91" fillId="36" borderId="44" applyNumberFormat="0" applyFont="0" applyFill="0" applyBorder="0" applyAlignment="0">
      <alignment vertical="center"/>
    </xf>
    <xf numFmtId="0" fontId="103" fillId="2" borderId="47" applyNumberFormat="0" applyProtection="0">
      <alignment horizontal="left" vertical="center" indent="1"/>
    </xf>
    <xf numFmtId="4" fontId="103" fillId="0" borderId="47" applyNumberFormat="0" applyProtection="0">
      <alignment horizontal="right" vertical="center"/>
    </xf>
    <xf numFmtId="4" fontId="103" fillId="50" borderId="49" applyNumberFormat="0" applyProtection="0">
      <alignment horizontal="left" vertical="center" indent="1"/>
    </xf>
    <xf numFmtId="4" fontId="103" fillId="0" borderId="47" applyNumberFormat="0" applyProtection="0">
      <alignment horizontal="right" vertical="center"/>
    </xf>
    <xf numFmtId="4" fontId="113" fillId="53" borderId="48" applyNumberFormat="0" applyProtection="0">
      <alignment horizontal="left" vertical="center" indent="1"/>
    </xf>
    <xf numFmtId="0" fontId="10" fillId="4" borderId="39" applyNumberFormat="0" applyFont="0" applyAlignment="0" applyProtection="0"/>
    <xf numFmtId="0" fontId="103" fillId="2" borderId="48" applyNumberFormat="0" applyProtection="0">
      <alignment horizontal="left" vertical="top" indent="1"/>
    </xf>
    <xf numFmtId="4" fontId="103" fillId="52" borderId="49" applyNumberFormat="0" applyProtection="0">
      <alignment horizontal="left" vertical="center" indent="1"/>
    </xf>
    <xf numFmtId="4" fontId="109" fillId="42" borderId="42" applyNumberFormat="0" applyProtection="0">
      <alignment vertical="center"/>
    </xf>
    <xf numFmtId="9" fontId="9" fillId="0" borderId="0" applyFont="0" applyFill="0" applyBorder="0" applyAlignment="0" applyProtection="0"/>
    <xf numFmtId="178" fontId="85" fillId="0" borderId="42">
      <alignment horizontal="right"/>
      <protection hidden="1"/>
    </xf>
    <xf numFmtId="4" fontId="103" fillId="17" borderId="49" applyNumberFormat="0" applyProtection="0">
      <alignment horizontal="right" vertical="center"/>
    </xf>
    <xf numFmtId="4" fontId="103" fillId="51" borderId="49" applyNumberFormat="0" applyProtection="0">
      <alignment horizontal="left" vertical="center" indent="1"/>
    </xf>
    <xf numFmtId="4" fontId="103" fillId="10" borderId="47" applyNumberFormat="0" applyProtection="0">
      <alignment horizontal="right" vertical="center"/>
    </xf>
    <xf numFmtId="0" fontId="9" fillId="55" borderId="41" applyNumberFormat="0" applyProtection="0">
      <alignment horizontal="left" vertical="center" indent="1"/>
    </xf>
    <xf numFmtId="0" fontId="103" fillId="52" borderId="47" applyNumberFormat="0" applyProtection="0">
      <alignment horizontal="left" vertical="center" indent="1"/>
    </xf>
    <xf numFmtId="4" fontId="103" fillId="0" borderId="47" applyNumberFormat="0" applyProtection="0">
      <alignment horizontal="right" vertical="center"/>
    </xf>
    <xf numFmtId="4" fontId="103" fillId="0" borderId="47" applyNumberFormat="0" applyProtection="0">
      <alignment horizontal="right" vertical="center"/>
    </xf>
    <xf numFmtId="0" fontId="103" fillId="54" borderId="47" applyNumberFormat="0" applyProtection="0">
      <alignment horizontal="left" vertical="center" indent="1"/>
    </xf>
    <xf numFmtId="4" fontId="111" fillId="15" borderId="49" applyNumberFormat="0" applyProtection="0">
      <alignment horizontal="left" vertical="center" indent="1"/>
    </xf>
    <xf numFmtId="4" fontId="108" fillId="56" borderId="41" applyNumberFormat="0" applyProtection="0">
      <alignment horizontal="right" vertical="center"/>
    </xf>
    <xf numFmtId="4" fontId="103" fillId="48" borderId="47" applyNumberFormat="0" applyProtection="0">
      <alignment horizontal="right" vertical="center"/>
    </xf>
    <xf numFmtId="176" fontId="85" fillId="0" borderId="42">
      <alignment horizontal="right"/>
      <protection hidden="1"/>
    </xf>
    <xf numFmtId="4" fontId="113" fillId="53" borderId="48" applyNumberFormat="0" applyProtection="0">
      <alignment horizontal="left" vertical="center" indent="1"/>
    </xf>
    <xf numFmtId="0" fontId="103" fillId="15" borderId="48" applyNumberFormat="0" applyProtection="0">
      <alignment horizontal="left" vertical="top" indent="1"/>
    </xf>
    <xf numFmtId="0" fontId="112" fillId="15" borderId="50" applyBorder="0"/>
    <xf numFmtId="4" fontId="109" fillId="42" borderId="42" applyNumberFormat="0" applyProtection="0">
      <alignment vertical="center"/>
    </xf>
    <xf numFmtId="10" fontId="103" fillId="42" borderId="42" applyNumberFormat="0" applyBorder="0" applyAlignment="0" applyProtection="0"/>
    <xf numFmtId="0" fontId="112" fillId="15" borderId="50" applyBorder="0"/>
    <xf numFmtId="176" fontId="84" fillId="20" borderId="42">
      <alignment horizontal="right"/>
      <protection locked="0"/>
    </xf>
    <xf numFmtId="4" fontId="103" fillId="51" borderId="49" applyNumberFormat="0" applyProtection="0">
      <alignment horizontal="left" vertical="center" indent="1"/>
    </xf>
    <xf numFmtId="0" fontId="103" fillId="2" borderId="47" applyNumberFormat="0" applyProtection="0">
      <alignment horizontal="left" vertical="center" indent="1"/>
    </xf>
    <xf numFmtId="4" fontId="103" fillId="0" borderId="47" applyNumberFormat="0" applyProtection="0">
      <alignment horizontal="right" vertical="center"/>
    </xf>
    <xf numFmtId="0" fontId="94" fillId="0" borderId="46" applyNumberFormat="0" applyFill="0" applyAlignment="0" applyProtection="0"/>
    <xf numFmtId="0" fontId="13" fillId="0" borderId="1" applyNumberFormat="0" applyFill="0" applyAlignment="0" applyProtection="0"/>
    <xf numFmtId="4" fontId="103" fillId="51" borderId="47" applyNumberFormat="0" applyProtection="0">
      <alignment horizontal="right" vertical="center"/>
    </xf>
    <xf numFmtId="0" fontId="13" fillId="0" borderId="1" applyNumberFormat="0" applyFill="0" applyAlignment="0" applyProtection="0"/>
    <xf numFmtId="0" fontId="9" fillId="55" borderId="41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0" fontId="103" fillId="52" borderId="47" applyNumberFormat="0" applyProtection="0">
      <alignment horizontal="left" vertical="center" indent="1"/>
    </xf>
    <xf numFmtId="178" fontId="84" fillId="0" borderId="42">
      <alignment horizontal="right"/>
      <protection hidden="1"/>
    </xf>
    <xf numFmtId="0" fontId="9" fillId="55" borderId="41" applyNumberFormat="0" applyProtection="0">
      <alignment horizontal="left" vertical="center" indent="1"/>
    </xf>
    <xf numFmtId="177" fontId="84" fillId="0" borderId="42">
      <alignment horizontal="right"/>
      <protection hidden="1"/>
    </xf>
    <xf numFmtId="4" fontId="103" fillId="51" borderId="49" applyNumberFormat="0" applyProtection="0">
      <alignment horizontal="left" vertical="center" indent="1"/>
    </xf>
    <xf numFmtId="176" fontId="84" fillId="20" borderId="42">
      <alignment horizontal="right"/>
      <protection locked="0"/>
    </xf>
    <xf numFmtId="4" fontId="103" fillId="0" borderId="47" applyNumberFormat="0" applyProtection="0">
      <alignment horizontal="right" vertical="center"/>
    </xf>
    <xf numFmtId="0" fontId="103" fillId="2" borderId="47" applyNumberFormat="0" applyProtection="0">
      <alignment horizontal="left" vertical="center" indent="1"/>
    </xf>
    <xf numFmtId="0" fontId="103" fillId="54" borderId="47" applyNumberFormat="0" applyProtection="0">
      <alignment horizontal="left" vertical="center" indent="1"/>
    </xf>
    <xf numFmtId="4" fontId="113" fillId="53" borderId="48" applyNumberFormat="0" applyProtection="0">
      <alignment horizontal="left" vertical="center" indent="1"/>
    </xf>
    <xf numFmtId="4" fontId="108" fillId="56" borderId="41" applyNumberFormat="0" applyProtection="0">
      <alignment horizontal="right" vertical="center"/>
    </xf>
    <xf numFmtId="4" fontId="114" fillId="56" borderId="41" applyNumberFormat="0" applyProtection="0">
      <alignment horizontal="right" vertical="center"/>
    </xf>
    <xf numFmtId="0" fontId="9" fillId="55" borderId="41" applyNumberFormat="0" applyProtection="0">
      <alignment horizontal="left" vertical="center" indent="1"/>
    </xf>
    <xf numFmtId="178" fontId="85" fillId="0" borderId="42">
      <alignment horizontal="right"/>
      <protection hidden="1"/>
    </xf>
    <xf numFmtId="4" fontId="103" fillId="51" borderId="47" applyNumberFormat="0" applyProtection="0">
      <alignment horizontal="right" vertical="center"/>
    </xf>
    <xf numFmtId="178" fontId="85" fillId="0" borderId="42">
      <alignment horizontal="right"/>
      <protection hidden="1"/>
    </xf>
    <xf numFmtId="178" fontId="84" fillId="21" borderId="42" applyBorder="0">
      <alignment horizontal="right"/>
      <protection locked="0"/>
    </xf>
    <xf numFmtId="0" fontId="91" fillId="36" borderId="44" applyNumberFormat="0" applyFont="0" applyFill="0" applyBorder="0" applyAlignment="0">
      <alignment vertical="center"/>
    </xf>
    <xf numFmtId="0" fontId="94" fillId="0" borderId="46" applyNumberFormat="0" applyFill="0" applyAlignment="0" applyProtection="0"/>
    <xf numFmtId="10" fontId="103" fillId="42" borderId="42" applyNumberFormat="0" applyBorder="0" applyAlignment="0" applyProtection="0"/>
    <xf numFmtId="0" fontId="9" fillId="4" borderId="39" applyNumberFormat="0" applyFont="0" applyAlignment="0" applyProtection="0"/>
    <xf numFmtId="4" fontId="109" fillId="37" borderId="47" applyNumberFormat="0" applyProtection="0">
      <alignment vertical="center"/>
    </xf>
    <xf numFmtId="0" fontId="110" fillId="7" borderId="48" applyNumberFormat="0" applyProtection="0">
      <alignment horizontal="left" vertical="top" indent="1"/>
    </xf>
    <xf numFmtId="4" fontId="103" fillId="44" borderId="47" applyNumberFormat="0" applyProtection="0">
      <alignment horizontal="right" vertical="center"/>
    </xf>
    <xf numFmtId="4" fontId="103" fillId="46" borderId="47" applyNumberFormat="0" applyProtection="0">
      <alignment horizontal="right" vertical="center"/>
    </xf>
    <xf numFmtId="4" fontId="103" fillId="47" borderId="47" applyNumberFormat="0" applyProtection="0">
      <alignment horizontal="right" vertical="center"/>
    </xf>
    <xf numFmtId="4" fontId="103" fillId="51" borderId="47" applyNumberFormat="0" applyProtection="0">
      <alignment horizontal="right" vertical="center"/>
    </xf>
    <xf numFmtId="0" fontId="9" fillId="55" borderId="41" applyNumberFormat="0" applyProtection="0">
      <alignment horizontal="left" vertical="center" indent="1"/>
    </xf>
    <xf numFmtId="4" fontId="103" fillId="47" borderId="47" applyNumberFormat="0" applyProtection="0">
      <alignment horizontal="right" vertical="center"/>
    </xf>
    <xf numFmtId="0" fontId="13" fillId="0" borderId="1" applyNumberFormat="0" applyFill="0" applyAlignment="0" applyProtection="0"/>
    <xf numFmtId="0" fontId="113" fillId="4" borderId="48" applyNumberFormat="0" applyProtection="0">
      <alignment horizontal="left" vertical="top" indent="1"/>
    </xf>
    <xf numFmtId="0" fontId="103" fillId="51" borderId="48" applyNumberFormat="0" applyProtection="0">
      <alignment horizontal="left" vertical="top" indent="1"/>
    </xf>
    <xf numFmtId="4" fontId="103" fillId="50" borderId="49" applyNumberFormat="0" applyProtection="0">
      <alignment horizontal="left" vertical="center" indent="1"/>
    </xf>
    <xf numFmtId="4" fontId="103" fillId="50" borderId="49" applyNumberFormat="0" applyProtection="0">
      <alignment horizontal="left" vertical="center" indent="1"/>
    </xf>
    <xf numFmtId="4" fontId="103" fillId="52" borderId="49" applyNumberFormat="0" applyProtection="0">
      <alignment horizontal="left" vertical="center" indent="1"/>
    </xf>
    <xf numFmtId="176" fontId="85" fillId="0" borderId="42">
      <alignment horizontal="right"/>
      <protection hidden="1"/>
    </xf>
    <xf numFmtId="4" fontId="103" fillId="50" borderId="49" applyNumberFormat="0" applyProtection="0">
      <alignment horizontal="left" vertical="center" indent="1"/>
    </xf>
    <xf numFmtId="0" fontId="103" fillId="54" borderId="47" applyNumberFormat="0" applyProtection="0">
      <alignment horizontal="left" vertical="center" indent="1"/>
    </xf>
    <xf numFmtId="178" fontId="84" fillId="0" borderId="42">
      <alignment horizontal="right"/>
      <protection hidden="1"/>
    </xf>
    <xf numFmtId="0" fontId="103" fillId="52" borderId="47" applyNumberFormat="0" applyProtection="0">
      <alignment horizontal="left" vertical="center" indent="1"/>
    </xf>
    <xf numFmtId="0" fontId="27" fillId="13" borderId="40" applyNumberFormat="0" applyAlignment="0" applyProtection="0"/>
    <xf numFmtId="0" fontId="9" fillId="55" borderId="41" applyNumberFormat="0" applyProtection="0">
      <alignment horizontal="left" vertical="center" indent="1"/>
    </xf>
    <xf numFmtId="0" fontId="91" fillId="36" borderId="44" applyNumberFormat="0" applyFont="0" applyFill="0" applyBorder="0" applyAlignment="0">
      <alignment vertical="center"/>
    </xf>
    <xf numFmtId="4" fontId="103" fillId="10" borderId="47" applyNumberFormat="0" applyProtection="0">
      <alignment horizontal="right" vertical="center"/>
    </xf>
    <xf numFmtId="0" fontId="9" fillId="55" borderId="41" applyNumberFormat="0" applyProtection="0">
      <alignment horizontal="left" vertical="center" indent="1"/>
    </xf>
    <xf numFmtId="0" fontId="113" fillId="4" borderId="48" applyNumberFormat="0" applyProtection="0">
      <alignment horizontal="left" vertical="top" indent="1"/>
    </xf>
    <xf numFmtId="0" fontId="103" fillId="51" borderId="48" applyNumberFormat="0" applyProtection="0">
      <alignment horizontal="left" vertical="top" indent="1"/>
    </xf>
    <xf numFmtId="0" fontId="13" fillId="0" borderId="1" applyNumberFormat="0" applyFill="0" applyAlignment="0" applyProtection="0"/>
    <xf numFmtId="0" fontId="103" fillId="2" borderId="48" applyNumberFormat="0" applyProtection="0">
      <alignment horizontal="left" vertical="top" indent="1"/>
    </xf>
    <xf numFmtId="10" fontId="103" fillId="42" borderId="42" applyNumberFormat="0" applyBorder="0" applyAlignment="0" applyProtection="0"/>
    <xf numFmtId="0" fontId="9" fillId="4" borderId="39" applyNumberFormat="0" applyFont="0" applyAlignment="0" applyProtection="0"/>
    <xf numFmtId="4" fontId="103" fillId="17" borderId="49" applyNumberFormat="0" applyProtection="0">
      <alignment horizontal="right" vertical="center"/>
    </xf>
    <xf numFmtId="0" fontId="103" fillId="52" borderId="47" applyNumberFormat="0" applyProtection="0">
      <alignment horizontal="left" vertical="center" indent="1"/>
    </xf>
    <xf numFmtId="4" fontId="103" fillId="49" borderId="47" applyNumberFormat="0" applyProtection="0">
      <alignment horizontal="right" vertical="center"/>
    </xf>
    <xf numFmtId="4" fontId="113" fillId="4" borderId="48" applyNumberFormat="0" applyProtection="0">
      <alignment vertical="center"/>
    </xf>
    <xf numFmtId="0" fontId="103" fillId="51" borderId="48" applyNumberFormat="0" applyProtection="0">
      <alignment horizontal="left" vertical="top" indent="1"/>
    </xf>
    <xf numFmtId="4" fontId="109" fillId="42" borderId="42" applyNumberFormat="0" applyProtection="0">
      <alignment vertical="center"/>
    </xf>
    <xf numFmtId="0" fontId="103" fillId="52" borderId="47" applyNumberFormat="0" applyProtection="0">
      <alignment horizontal="left" vertical="center" indent="1"/>
    </xf>
    <xf numFmtId="0" fontId="103" fillId="53" borderId="47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0" fontId="13" fillId="0" borderId="1" applyNumberFormat="0" applyFill="0" applyAlignment="0" applyProtection="0"/>
    <xf numFmtId="10" fontId="103" fillId="42" borderId="42" applyNumberFormat="0" applyBorder="0" applyAlignment="0" applyProtection="0"/>
    <xf numFmtId="0" fontId="9" fillId="55" borderId="41" applyNumberFormat="0" applyProtection="0">
      <alignment horizontal="left" vertical="center" indent="1"/>
    </xf>
    <xf numFmtId="4" fontId="109" fillId="42" borderId="42" applyNumberFormat="0" applyProtection="0">
      <alignment vertical="center"/>
    </xf>
    <xf numFmtId="4" fontId="111" fillId="15" borderId="49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0" fontId="103" fillId="2" borderId="48" applyNumberFormat="0" applyProtection="0">
      <alignment horizontal="left" vertical="top" indent="1"/>
    </xf>
    <xf numFmtId="178" fontId="84" fillId="21" borderId="42" applyBorder="0">
      <alignment horizontal="right"/>
      <protection locked="0"/>
    </xf>
    <xf numFmtId="0" fontId="13" fillId="0" borderId="1" applyNumberFormat="0" applyFill="0" applyAlignment="0" applyProtection="0"/>
    <xf numFmtId="177" fontId="84" fillId="0" borderId="42">
      <alignment horizontal="right"/>
      <protection hidden="1"/>
    </xf>
    <xf numFmtId="0" fontId="103" fillId="2" borderId="48" applyNumberFormat="0" applyProtection="0">
      <alignment horizontal="left" vertical="top" indent="1"/>
    </xf>
    <xf numFmtId="4" fontId="103" fillId="51" borderId="47" applyNumberFormat="0" applyProtection="0">
      <alignment horizontal="right" vertical="center"/>
    </xf>
    <xf numFmtId="0" fontId="103" fillId="52" borderId="48" applyNumberFormat="0" applyProtection="0">
      <alignment horizontal="left" vertical="top" indent="1"/>
    </xf>
    <xf numFmtId="0" fontId="103" fillId="2" borderId="48" applyNumberFormat="0" applyProtection="0">
      <alignment horizontal="left" vertical="top" indent="1"/>
    </xf>
    <xf numFmtId="0" fontId="9" fillId="55" borderId="41" applyNumberFormat="0" applyProtection="0">
      <alignment horizontal="left" vertical="center" indent="1"/>
    </xf>
    <xf numFmtId="1" fontId="85" fillId="0" borderId="43">
      <alignment horizontal="left"/>
      <protection hidden="1"/>
    </xf>
    <xf numFmtId="10" fontId="103" fillId="42" borderId="42" applyNumberFormat="0" applyBorder="0" applyAlignment="0" applyProtection="0"/>
    <xf numFmtId="0" fontId="113" fillId="4" borderId="48" applyNumberFormat="0" applyProtection="0">
      <alignment horizontal="left" vertical="top" indent="1"/>
    </xf>
    <xf numFmtId="4" fontId="111" fillId="15" borderId="49" applyNumberFormat="0" applyProtection="0">
      <alignment horizontal="left" vertical="center" indent="1"/>
    </xf>
    <xf numFmtId="176" fontId="84" fillId="20" borderId="42">
      <alignment horizontal="right"/>
      <protection locked="0"/>
    </xf>
    <xf numFmtId="0" fontId="103" fillId="2" borderId="47" applyNumberFormat="0" applyProtection="0">
      <alignment horizontal="left" vertical="center" indent="1"/>
    </xf>
    <xf numFmtId="0" fontId="103" fillId="51" borderId="48" applyNumberFormat="0" applyProtection="0">
      <alignment horizontal="left" vertical="top" indent="1"/>
    </xf>
    <xf numFmtId="4" fontId="113" fillId="4" borderId="48" applyNumberFormat="0" applyProtection="0">
      <alignment vertical="center"/>
    </xf>
    <xf numFmtId="0" fontId="103" fillId="2" borderId="48" applyNumberFormat="0" applyProtection="0">
      <alignment horizontal="left" vertical="top" indent="1"/>
    </xf>
    <xf numFmtId="0" fontId="9" fillId="55" borderId="41" applyNumberFormat="0" applyProtection="0">
      <alignment horizontal="left" vertical="center" indent="1"/>
    </xf>
    <xf numFmtId="176" fontId="85" fillId="0" borderId="42">
      <alignment horizontal="right"/>
      <protection hidden="1"/>
    </xf>
    <xf numFmtId="0" fontId="94" fillId="0" borderId="46" applyNumberFormat="0" applyFill="0" applyAlignment="0" applyProtection="0"/>
    <xf numFmtId="0" fontId="103" fillId="15" borderId="48" applyNumberFormat="0" applyProtection="0">
      <alignment horizontal="left" vertical="top" indent="1"/>
    </xf>
    <xf numFmtId="0" fontId="103" fillId="54" borderId="47" applyNumberFormat="0" applyProtection="0">
      <alignment horizontal="left" vertical="center" indent="1"/>
    </xf>
    <xf numFmtId="4" fontId="103" fillId="52" borderId="49" applyNumberFormat="0" applyProtection="0">
      <alignment horizontal="left" vertical="center" indent="1"/>
    </xf>
    <xf numFmtId="4" fontId="103" fillId="51" borderId="49" applyNumberFormat="0" applyProtection="0">
      <alignment horizontal="left" vertical="center" indent="1"/>
    </xf>
    <xf numFmtId="0" fontId="103" fillId="2" borderId="48" applyNumberFormat="0" applyProtection="0">
      <alignment horizontal="left" vertical="top" indent="1"/>
    </xf>
    <xf numFmtId="178" fontId="85" fillId="0" borderId="42">
      <alignment horizontal="right"/>
      <protection hidden="1"/>
    </xf>
    <xf numFmtId="0" fontId="9" fillId="55" borderId="41" applyNumberFormat="0" applyProtection="0">
      <alignment horizontal="left" vertical="center" indent="1"/>
    </xf>
    <xf numFmtId="0" fontId="104" fillId="0" borderId="43">
      <alignment horizontal="left" vertical="center"/>
    </xf>
    <xf numFmtId="9" fontId="9" fillId="0" borderId="0" applyFont="0" applyFill="0" applyBorder="0" applyAlignment="0" applyProtection="0"/>
    <xf numFmtId="178" fontId="84" fillId="21" borderId="42" applyBorder="0">
      <alignment horizontal="right"/>
      <protection locked="0"/>
    </xf>
    <xf numFmtId="176" fontId="84" fillId="20" borderId="42">
      <alignment horizontal="right"/>
      <protection locked="0"/>
    </xf>
    <xf numFmtId="10" fontId="103" fillId="42" borderId="42" applyNumberFormat="0" applyBorder="0" applyAlignment="0" applyProtection="0"/>
    <xf numFmtId="0" fontId="110" fillId="7" borderId="48" applyNumberFormat="0" applyProtection="0">
      <alignment horizontal="left" vertical="top" indent="1"/>
    </xf>
    <xf numFmtId="4" fontId="103" fillId="10" borderId="47" applyNumberFormat="0" applyProtection="0">
      <alignment horizontal="right" vertical="center"/>
    </xf>
    <xf numFmtId="0" fontId="10" fillId="4" borderId="39" applyNumberFormat="0" applyFont="0" applyAlignment="0" applyProtection="0"/>
    <xf numFmtId="4" fontId="109" fillId="42" borderId="42" applyNumberFormat="0" applyProtection="0">
      <alignment vertical="center"/>
    </xf>
    <xf numFmtId="4" fontId="108" fillId="56" borderId="41" applyNumberFormat="0" applyProtection="0">
      <alignment horizontal="right" vertical="center"/>
    </xf>
    <xf numFmtId="4" fontId="103" fillId="50" borderId="49" applyNumberFormat="0" applyProtection="0">
      <alignment horizontal="left" vertical="center" indent="1"/>
    </xf>
    <xf numFmtId="0" fontId="103" fillId="52" borderId="47" applyNumberFormat="0" applyProtection="0">
      <alignment horizontal="left" vertical="center" indent="1"/>
    </xf>
    <xf numFmtId="4" fontId="103" fillId="0" borderId="47" applyNumberFormat="0" applyProtection="0">
      <alignment horizontal="right" vertical="center"/>
    </xf>
    <xf numFmtId="0" fontId="112" fillId="15" borderId="50" applyBorder="0"/>
    <xf numFmtId="4" fontId="113" fillId="53" borderId="48" applyNumberFormat="0" applyProtection="0">
      <alignment horizontal="left" vertical="center" indent="1"/>
    </xf>
    <xf numFmtId="4" fontId="103" fillId="48" borderId="47" applyNumberFormat="0" applyProtection="0">
      <alignment horizontal="right" vertical="center"/>
    </xf>
    <xf numFmtId="176" fontId="84" fillId="20" borderId="42">
      <alignment horizontal="right"/>
      <protection locked="0"/>
    </xf>
    <xf numFmtId="4" fontId="103" fillId="9" borderId="47" applyNumberFormat="0" applyProtection="0">
      <alignment horizontal="right" vertical="center"/>
    </xf>
    <xf numFmtId="4" fontId="109" fillId="42" borderId="42" applyNumberFormat="0" applyProtection="0">
      <alignment vertical="center"/>
    </xf>
    <xf numFmtId="4" fontId="111" fillId="15" borderId="49" applyNumberFormat="0" applyProtection="0">
      <alignment horizontal="left" vertical="center" indent="1"/>
    </xf>
    <xf numFmtId="4" fontId="113" fillId="4" borderId="48" applyNumberFormat="0" applyProtection="0">
      <alignment vertical="center"/>
    </xf>
    <xf numFmtId="0" fontId="112" fillId="15" borderId="50" applyBorder="0"/>
    <xf numFmtId="0" fontId="9" fillId="55" borderId="41" applyNumberFormat="0" applyProtection="0">
      <alignment horizontal="left" vertical="center" indent="1"/>
    </xf>
    <xf numFmtId="10" fontId="103" fillId="42" borderId="42" applyNumberFormat="0" applyBorder="0" applyAlignment="0" applyProtection="0"/>
    <xf numFmtId="4" fontId="108" fillId="37" borderId="41" applyNumberFormat="0" applyProtection="0">
      <alignment vertical="center"/>
    </xf>
    <xf numFmtId="178" fontId="85" fillId="0" borderId="42">
      <alignment horizontal="right"/>
      <protection hidden="1"/>
    </xf>
    <xf numFmtId="4" fontId="103" fillId="52" borderId="49" applyNumberFormat="0" applyProtection="0">
      <alignment horizontal="left" vertical="center" indent="1"/>
    </xf>
    <xf numFmtId="4" fontId="113" fillId="4" borderId="48" applyNumberFormat="0" applyProtection="0">
      <alignment vertical="center"/>
    </xf>
    <xf numFmtId="4" fontId="103" fillId="51" borderId="47" applyNumberFormat="0" applyProtection="0">
      <alignment horizontal="right" vertical="center"/>
    </xf>
    <xf numFmtId="0" fontId="113" fillId="4" borderId="48" applyNumberFormat="0" applyProtection="0">
      <alignment horizontal="left" vertical="top" indent="1"/>
    </xf>
    <xf numFmtId="0" fontId="13" fillId="0" borderId="1" applyNumberFormat="0" applyFill="0" applyAlignment="0" applyProtection="0"/>
    <xf numFmtId="0" fontId="103" fillId="2" borderId="48" applyNumberFormat="0" applyProtection="0">
      <alignment horizontal="left" vertical="top" indent="1"/>
    </xf>
    <xf numFmtId="4" fontId="113" fillId="4" borderId="48" applyNumberFormat="0" applyProtection="0">
      <alignment vertical="center"/>
    </xf>
    <xf numFmtId="0" fontId="103" fillId="2" borderId="48" applyNumberFormat="0" applyProtection="0">
      <alignment horizontal="left" vertical="top" indent="1"/>
    </xf>
    <xf numFmtId="0" fontId="103" fillId="51" borderId="48" applyNumberFormat="0" applyProtection="0">
      <alignment horizontal="left" vertical="top" indent="1"/>
    </xf>
    <xf numFmtId="0" fontId="1" fillId="0" borderId="0"/>
    <xf numFmtId="0" fontId="1" fillId="0" borderId="0"/>
    <xf numFmtId="178" fontId="84" fillId="21" borderId="42" applyBorder="0">
      <alignment horizontal="right"/>
      <protection locked="0"/>
    </xf>
    <xf numFmtId="0" fontId="103" fillId="52" borderId="48" applyNumberFormat="0" applyProtection="0">
      <alignment horizontal="left" vertical="top" indent="1"/>
    </xf>
    <xf numFmtId="4" fontId="108" fillId="56" borderId="41" applyNumberFormat="0" applyProtection="0">
      <alignment horizontal="right" vertical="center"/>
    </xf>
    <xf numFmtId="4" fontId="103" fillId="49" borderId="47" applyNumberFormat="0" applyProtection="0">
      <alignment horizontal="right" vertical="center"/>
    </xf>
    <xf numFmtId="0" fontId="113" fillId="4" borderId="48" applyNumberFormat="0" applyProtection="0">
      <alignment horizontal="left" vertical="top" indent="1"/>
    </xf>
    <xf numFmtId="0" fontId="103" fillId="53" borderId="47" applyNumberFormat="0" applyProtection="0">
      <alignment horizontal="left" vertical="center" indent="1"/>
    </xf>
    <xf numFmtId="0" fontId="9" fillId="0" borderId="0"/>
    <xf numFmtId="4" fontId="103" fillId="49" borderId="47" applyNumberFormat="0" applyProtection="0">
      <alignment horizontal="right"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03" fillId="52" borderId="48" applyNumberFormat="0" applyProtection="0">
      <alignment horizontal="left" vertical="top" indent="1"/>
    </xf>
    <xf numFmtId="176" fontId="84" fillId="20" borderId="42">
      <alignment horizontal="right"/>
      <protection locked="0"/>
    </xf>
    <xf numFmtId="1" fontId="85" fillId="0" borderId="43">
      <alignment horizontal="left"/>
      <protection hidden="1"/>
    </xf>
    <xf numFmtId="0" fontId="94" fillId="0" borderId="46" applyNumberFormat="0" applyFill="0" applyAlignment="0" applyProtection="0"/>
    <xf numFmtId="0" fontId="104" fillId="0" borderId="43">
      <alignment horizontal="left" vertical="center"/>
    </xf>
    <xf numFmtId="4" fontId="109" fillId="37" borderId="47" applyNumberFormat="0" applyProtection="0">
      <alignment vertical="center"/>
    </xf>
    <xf numFmtId="4" fontId="103" fillId="8" borderId="47" applyNumberFormat="0" applyProtection="0">
      <alignment horizontal="right" vertical="center"/>
    </xf>
    <xf numFmtId="4" fontId="103" fillId="17" borderId="49" applyNumberFormat="0" applyProtection="0">
      <alignment horizontal="right" vertical="center"/>
    </xf>
    <xf numFmtId="4" fontId="103" fillId="46" borderId="47" applyNumberFormat="0" applyProtection="0">
      <alignment horizontal="right" vertical="center"/>
    </xf>
    <xf numFmtId="4" fontId="103" fillId="48" borderId="47" applyNumberFormat="0" applyProtection="0">
      <alignment horizontal="right" vertical="center"/>
    </xf>
    <xf numFmtId="0" fontId="103" fillId="2" borderId="47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4" fontId="103" fillId="49" borderId="47" applyNumberFormat="0" applyProtection="0">
      <alignment horizontal="right" vertical="center"/>
    </xf>
    <xf numFmtId="4" fontId="103" fillId="51" borderId="47" applyNumberFormat="0" applyProtection="0">
      <alignment horizontal="right" vertical="center"/>
    </xf>
    <xf numFmtId="178" fontId="85" fillId="0" borderId="42">
      <alignment horizontal="right"/>
      <protection hidden="1"/>
    </xf>
    <xf numFmtId="4" fontId="103" fillId="47" borderId="47" applyNumberFormat="0" applyProtection="0">
      <alignment horizontal="right" vertical="center"/>
    </xf>
    <xf numFmtId="0" fontId="113" fillId="4" borderId="48" applyNumberFormat="0" applyProtection="0">
      <alignment horizontal="left" vertical="top" indent="1"/>
    </xf>
    <xf numFmtId="1" fontId="85" fillId="0" borderId="43">
      <alignment horizontal="left"/>
      <protection hidden="1"/>
    </xf>
    <xf numFmtId="0" fontId="104" fillId="0" borderId="23" applyNumberFormat="0" applyAlignment="0" applyProtection="0">
      <alignment horizontal="left" vertical="center"/>
    </xf>
    <xf numFmtId="0" fontId="103" fillId="52" borderId="48" applyNumberFormat="0" applyProtection="0">
      <alignment horizontal="left" vertical="top" indent="1"/>
    </xf>
    <xf numFmtId="0" fontId="103" fillId="51" borderId="48" applyNumberFormat="0" applyProtection="0">
      <alignment horizontal="left" vertical="top" indent="1"/>
    </xf>
    <xf numFmtId="4" fontId="103" fillId="9" borderId="47" applyNumberFormat="0" applyProtection="0">
      <alignment horizontal="right" vertical="center"/>
    </xf>
    <xf numFmtId="0" fontId="10" fillId="4" borderId="39" applyNumberFormat="0" applyFont="0" applyAlignment="0" applyProtection="0"/>
    <xf numFmtId="4" fontId="103" fillId="44" borderId="47" applyNumberFormat="0" applyProtection="0">
      <alignment horizontal="right" vertical="center"/>
    </xf>
    <xf numFmtId="4" fontId="113" fillId="53" borderId="48" applyNumberFormat="0" applyProtection="0">
      <alignment horizontal="left" vertical="center" indent="1"/>
    </xf>
    <xf numFmtId="4" fontId="103" fillId="0" borderId="47" applyNumberFormat="0" applyProtection="0">
      <alignment horizontal="right" vertical="center"/>
    </xf>
    <xf numFmtId="4" fontId="111" fillId="15" borderId="49" applyNumberFormat="0" applyProtection="0">
      <alignment horizontal="left" vertical="center" indent="1"/>
    </xf>
    <xf numFmtId="0" fontId="10" fillId="4" borderId="39" applyNumberFormat="0" applyFont="0" applyAlignment="0" applyProtection="0"/>
    <xf numFmtId="0" fontId="103" fillId="53" borderId="47" applyNumberFormat="0" applyProtection="0">
      <alignment horizontal="left" vertical="center" inden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" fontId="113" fillId="53" borderId="48" applyNumberFormat="0" applyProtection="0">
      <alignment horizontal="left" vertical="center" indent="1"/>
    </xf>
    <xf numFmtId="0" fontId="103" fillId="52" borderId="48" applyNumberFormat="0" applyProtection="0">
      <alignment horizontal="left" vertical="top" indent="1"/>
    </xf>
    <xf numFmtId="177" fontId="84" fillId="0" borderId="42">
      <alignment horizontal="right"/>
      <protection hidden="1"/>
    </xf>
    <xf numFmtId="4" fontId="103" fillId="9" borderId="47" applyNumberFormat="0" applyProtection="0">
      <alignment horizontal="right" vertical="center"/>
    </xf>
    <xf numFmtId="0" fontId="9" fillId="55" borderId="41" applyNumberFormat="0" applyProtection="0">
      <alignment horizontal="left" vertical="center" indent="1"/>
    </xf>
    <xf numFmtId="4" fontId="114" fillId="56" borderId="41" applyNumberFormat="0" applyProtection="0">
      <alignment horizontal="right" vertical="center"/>
    </xf>
    <xf numFmtId="178" fontId="85" fillId="0" borderId="42">
      <alignment horizontal="right"/>
      <protection hidden="1"/>
    </xf>
    <xf numFmtId="4" fontId="103" fillId="8" borderId="47" applyNumberFormat="0" applyProtection="0">
      <alignment horizontal="right" vertical="center"/>
    </xf>
    <xf numFmtId="0" fontId="10" fillId="4" borderId="39" applyNumberFormat="0" applyFont="0" applyAlignment="0" applyProtection="0"/>
    <xf numFmtId="4" fontId="111" fillId="15" borderId="49" applyNumberFormat="0" applyProtection="0">
      <alignment horizontal="left" vertical="center" indent="1"/>
    </xf>
    <xf numFmtId="4" fontId="103" fillId="51" borderId="47" applyNumberFormat="0" applyProtection="0">
      <alignment horizontal="right" vertical="center"/>
    </xf>
    <xf numFmtId="0" fontId="103" fillId="51" borderId="48" applyNumberFormat="0" applyProtection="0">
      <alignment horizontal="left" vertical="top" indent="1"/>
    </xf>
    <xf numFmtId="0" fontId="9" fillId="55" borderId="41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4" fontId="103" fillId="52" borderId="49" applyNumberFormat="0" applyProtection="0">
      <alignment horizontal="left" vertical="center" indent="1"/>
    </xf>
    <xf numFmtId="4" fontId="103" fillId="51" borderId="49" applyNumberFormat="0" applyProtection="0">
      <alignment horizontal="left" vertical="center" indent="1"/>
    </xf>
    <xf numFmtId="0" fontId="13" fillId="0" borderId="38" applyNumberFormat="0" applyFill="0" applyAlignment="0" applyProtection="0"/>
    <xf numFmtId="4" fontId="103" fillId="51" borderId="47" applyNumberFormat="0" applyProtection="0">
      <alignment horizontal="right" vertical="center"/>
    </xf>
    <xf numFmtId="0" fontId="103" fillId="2" borderId="48" applyNumberFormat="0" applyProtection="0">
      <alignment horizontal="left" vertical="top" indent="1"/>
    </xf>
    <xf numFmtId="4" fontId="103" fillId="0" borderId="47" applyNumberFormat="0" applyProtection="0">
      <alignment horizontal="right" vertical="center"/>
    </xf>
    <xf numFmtId="0" fontId="103" fillId="51" borderId="48" applyNumberFormat="0" applyProtection="0">
      <alignment horizontal="left" vertical="top" indent="1"/>
    </xf>
    <xf numFmtId="0" fontId="9" fillId="55" borderId="41" applyNumberFormat="0" applyProtection="0">
      <alignment horizontal="left" vertical="center" indent="1"/>
    </xf>
    <xf numFmtId="4" fontId="109" fillId="37" borderId="47" applyNumberFormat="0" applyProtection="0">
      <alignment vertical="center"/>
    </xf>
    <xf numFmtId="4" fontId="103" fillId="49" borderId="47" applyNumberFormat="0" applyProtection="0">
      <alignment horizontal="right" vertical="center"/>
    </xf>
    <xf numFmtId="0" fontId="9" fillId="55" borderId="41" applyNumberFormat="0" applyProtection="0">
      <alignment horizontal="left" vertical="center" indent="1"/>
    </xf>
    <xf numFmtId="176" fontId="85" fillId="0" borderId="42">
      <alignment horizontal="right"/>
      <protection hidden="1"/>
    </xf>
    <xf numFmtId="177" fontId="84" fillId="0" borderId="42">
      <alignment horizontal="right"/>
      <protection hidden="1"/>
    </xf>
    <xf numFmtId="0" fontId="9" fillId="55" borderId="41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176" fontId="84" fillId="0" borderId="42">
      <alignment horizontal="right"/>
      <protection hidden="1"/>
    </xf>
    <xf numFmtId="0" fontId="103" fillId="54" borderId="47" applyNumberFormat="0" applyProtection="0">
      <alignment horizontal="left" vertical="center" indent="1"/>
    </xf>
    <xf numFmtId="176" fontId="84" fillId="0" borderId="42">
      <alignment horizontal="right"/>
      <protection hidden="1"/>
    </xf>
    <xf numFmtId="0" fontId="9" fillId="55" borderId="41" applyNumberFormat="0" applyProtection="0">
      <alignment horizontal="left" vertical="center" indent="1"/>
    </xf>
    <xf numFmtId="0" fontId="103" fillId="2" borderId="47" applyNumberFormat="0" applyProtection="0">
      <alignment horizontal="left" vertical="center" indent="1"/>
    </xf>
    <xf numFmtId="176" fontId="84" fillId="0" borderId="42">
      <alignment horizontal="right"/>
      <protection hidden="1"/>
    </xf>
    <xf numFmtId="4" fontId="108" fillId="37" borderId="41" applyNumberFormat="0" applyProtection="0">
      <alignment horizontal="left" vertical="center" indent="1"/>
    </xf>
    <xf numFmtId="4" fontId="103" fillId="51" borderId="49" applyNumberFormat="0" applyProtection="0">
      <alignment horizontal="left" vertical="center" indent="1"/>
    </xf>
    <xf numFmtId="178" fontId="85" fillId="0" borderId="42">
      <alignment horizontal="right"/>
      <protection hidden="1"/>
    </xf>
    <xf numFmtId="4" fontId="103" fillId="49" borderId="47" applyNumberFormat="0" applyProtection="0">
      <alignment horizontal="right" vertical="center"/>
    </xf>
    <xf numFmtId="4" fontId="108" fillId="56" borderId="41" applyNumberFormat="0" applyProtection="0">
      <alignment horizontal="right" vertical="center"/>
    </xf>
    <xf numFmtId="0" fontId="103" fillId="2" borderId="48" applyNumberFormat="0" applyProtection="0">
      <alignment horizontal="left" vertical="top" indent="1"/>
    </xf>
    <xf numFmtId="177" fontId="84" fillId="0" borderId="42">
      <alignment horizontal="right"/>
      <protection hidden="1"/>
    </xf>
    <xf numFmtId="4" fontId="103" fillId="52" borderId="49" applyNumberFormat="0" applyProtection="0">
      <alignment horizontal="left" vertical="center" indent="1"/>
    </xf>
    <xf numFmtId="1" fontId="85" fillId="0" borderId="43">
      <alignment horizontal="left"/>
      <protection hidden="1"/>
    </xf>
    <xf numFmtId="4" fontId="103" fillId="49" borderId="47" applyNumberFormat="0" applyProtection="0">
      <alignment horizontal="right" vertical="center"/>
    </xf>
    <xf numFmtId="176" fontId="84" fillId="20" borderId="42">
      <alignment horizontal="right"/>
      <protection locked="0"/>
    </xf>
    <xf numFmtId="4" fontId="103" fillId="47" borderId="47" applyNumberFormat="0" applyProtection="0">
      <alignment horizontal="right" vertical="center"/>
    </xf>
    <xf numFmtId="0" fontId="9" fillId="55" borderId="41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0" fontId="9" fillId="55" borderId="41" applyNumberFormat="0" applyProtection="0">
      <alignment horizontal="left" vertical="center" indent="1"/>
    </xf>
    <xf numFmtId="0" fontId="103" fillId="57" borderId="42"/>
    <xf numFmtId="0" fontId="103" fillId="57" borderId="42"/>
    <xf numFmtId="0" fontId="103" fillId="57" borderId="42"/>
    <xf numFmtId="0" fontId="103" fillId="57" borderId="42"/>
    <xf numFmtId="0" fontId="103" fillId="57" borderId="42"/>
    <xf numFmtId="0" fontId="103" fillId="57" borderId="42"/>
    <xf numFmtId="0" fontId="103" fillId="57" borderId="42"/>
    <xf numFmtId="0" fontId="103" fillId="57" borderId="42"/>
    <xf numFmtId="0" fontId="103" fillId="57" borderId="42"/>
    <xf numFmtId="0" fontId="103" fillId="57" borderId="42"/>
    <xf numFmtId="0" fontId="103" fillId="57" borderId="42"/>
    <xf numFmtId="0" fontId="103" fillId="57" borderId="42"/>
    <xf numFmtId="0" fontId="103" fillId="57" borderId="42"/>
    <xf numFmtId="0" fontId="103" fillId="57" borderId="42"/>
    <xf numFmtId="4" fontId="116" fillId="13" borderId="47" applyNumberFormat="0" applyProtection="0">
      <alignment horizontal="right" vertical="center"/>
    </xf>
    <xf numFmtId="4" fontId="116" fillId="13" borderId="47" applyNumberFormat="0" applyProtection="0">
      <alignment horizontal="right" vertical="center"/>
    </xf>
    <xf numFmtId="4" fontId="116" fillId="13" borderId="47" applyNumberFormat="0" applyProtection="0">
      <alignment horizontal="right" vertical="center"/>
    </xf>
    <xf numFmtId="4" fontId="116" fillId="13" borderId="47" applyNumberFormat="0" applyProtection="0">
      <alignment horizontal="right" vertical="center"/>
    </xf>
    <xf numFmtId="4" fontId="116" fillId="13" borderId="47" applyNumberFormat="0" applyProtection="0">
      <alignment horizontal="right" vertical="center"/>
    </xf>
    <xf numFmtId="4" fontId="116" fillId="13" borderId="47" applyNumberFormat="0" applyProtection="0">
      <alignment horizontal="right" vertical="center"/>
    </xf>
    <xf numFmtId="4" fontId="116" fillId="13" borderId="47" applyNumberFormat="0" applyProtection="0">
      <alignment horizontal="right" vertical="center"/>
    </xf>
    <xf numFmtId="4" fontId="116" fillId="13" borderId="47" applyNumberFormat="0" applyProtection="0">
      <alignment horizontal="right" vertical="center"/>
    </xf>
    <xf numFmtId="4" fontId="116" fillId="13" borderId="47" applyNumberFormat="0" applyProtection="0">
      <alignment horizontal="right" vertical="center"/>
    </xf>
    <xf numFmtId="4" fontId="116" fillId="13" borderId="47" applyNumberFormat="0" applyProtection="0">
      <alignment horizontal="right" vertical="center"/>
    </xf>
    <xf numFmtId="4" fontId="116" fillId="13" borderId="47" applyNumberFormat="0" applyProtection="0">
      <alignment horizontal="right" vertical="center"/>
    </xf>
    <xf numFmtId="4" fontId="116" fillId="13" borderId="47" applyNumberFormat="0" applyProtection="0">
      <alignment horizontal="right" vertical="center"/>
    </xf>
    <xf numFmtId="4" fontId="116" fillId="13" borderId="47" applyNumberFormat="0" applyProtection="0">
      <alignment horizontal="right" vertical="center"/>
    </xf>
    <xf numFmtId="4" fontId="116" fillId="13" borderId="47" applyNumberFormat="0" applyProtection="0">
      <alignment horizontal="right" vertical="center"/>
    </xf>
    <xf numFmtId="4" fontId="116" fillId="13" borderId="47" applyNumberFormat="0" applyProtection="0">
      <alignment horizontal="right" vertical="center"/>
    </xf>
    <xf numFmtId="4" fontId="116" fillId="13" borderId="47" applyNumberFormat="0" applyProtection="0">
      <alignment horizontal="right" vertical="center"/>
    </xf>
    <xf numFmtId="4" fontId="116" fillId="13" borderId="47" applyNumberFormat="0" applyProtection="0">
      <alignment horizontal="right" vertical="center"/>
    </xf>
    <xf numFmtId="4" fontId="116" fillId="13" borderId="47" applyNumberFormat="0" applyProtection="0">
      <alignment horizontal="right" vertical="center"/>
    </xf>
    <xf numFmtId="4" fontId="116" fillId="13" borderId="47" applyNumberFormat="0" applyProtection="0">
      <alignment horizontal="right" vertical="center"/>
    </xf>
    <xf numFmtId="4" fontId="116" fillId="13" borderId="47" applyNumberFormat="0" applyProtection="0">
      <alignment horizontal="right" vertical="center"/>
    </xf>
    <xf numFmtId="0" fontId="26" fillId="5" borderId="40" applyNumberFormat="0" applyAlignment="0" applyProtection="0"/>
    <xf numFmtId="0" fontId="26" fillId="5" borderId="40" applyNumberFormat="0" applyAlignment="0" applyProtection="0"/>
    <xf numFmtId="0" fontId="26" fillId="5" borderId="40" applyNumberFormat="0" applyAlignment="0" applyProtection="0"/>
    <xf numFmtId="0" fontId="26" fillId="5" borderId="40" applyNumberFormat="0" applyAlignment="0" applyProtection="0"/>
    <xf numFmtId="0" fontId="26" fillId="5" borderId="40" applyNumberFormat="0" applyAlignment="0" applyProtection="0"/>
    <xf numFmtId="0" fontId="26" fillId="5" borderId="40" applyNumberFormat="0" applyAlignment="0" applyProtection="0"/>
    <xf numFmtId="0" fontId="26" fillId="5" borderId="40" applyNumberFormat="0" applyAlignment="0" applyProtection="0"/>
    <xf numFmtId="0" fontId="26" fillId="5" borderId="40" applyNumberFormat="0" applyAlignment="0" applyProtection="0"/>
    <xf numFmtId="0" fontId="26" fillId="5" borderId="40" applyNumberFormat="0" applyAlignment="0" applyProtection="0"/>
    <xf numFmtId="0" fontId="26" fillId="5" borderId="40" applyNumberFormat="0" applyAlignment="0" applyProtection="0"/>
    <xf numFmtId="0" fontId="26" fillId="5" borderId="40" applyNumberFormat="0" applyAlignment="0" applyProtection="0"/>
    <xf numFmtId="0" fontId="26" fillId="5" borderId="40" applyNumberFormat="0" applyAlignment="0" applyProtection="0"/>
    <xf numFmtId="0" fontId="26" fillId="5" borderId="40" applyNumberFormat="0" applyAlignment="0" applyProtection="0"/>
    <xf numFmtId="0" fontId="26" fillId="5" borderId="40" applyNumberFormat="0" applyAlignment="0" applyProtection="0"/>
    <xf numFmtId="0" fontId="26" fillId="5" borderId="40" applyNumberFormat="0" applyAlignment="0" applyProtection="0"/>
    <xf numFmtId="0" fontId="26" fillId="5" borderId="40" applyNumberFormat="0" applyAlignment="0" applyProtection="0"/>
    <xf numFmtId="0" fontId="26" fillId="5" borderId="40" applyNumberFormat="0" applyAlignment="0" applyProtection="0"/>
    <xf numFmtId="0" fontId="26" fillId="5" borderId="40" applyNumberFormat="0" applyAlignment="0" applyProtection="0"/>
    <xf numFmtId="0" fontId="26" fillId="5" borderId="40" applyNumberFormat="0" applyAlignment="0" applyProtection="0"/>
    <xf numFmtId="0" fontId="121" fillId="53" borderId="40" applyNumberFormat="0" applyAlignment="0" applyProtection="0"/>
    <xf numFmtId="0" fontId="121" fillId="53" borderId="40" applyNumberFormat="0" applyAlignment="0" applyProtection="0"/>
    <xf numFmtId="0" fontId="121" fillId="53" borderId="40" applyNumberFormat="0" applyAlignment="0" applyProtection="0"/>
    <xf numFmtId="0" fontId="121" fillId="53" borderId="40" applyNumberFormat="0" applyAlignment="0" applyProtection="0"/>
    <xf numFmtId="0" fontId="121" fillId="53" borderId="40" applyNumberFormat="0" applyAlignment="0" applyProtection="0"/>
    <xf numFmtId="0" fontId="121" fillId="53" borderId="40" applyNumberFormat="0" applyAlignment="0" applyProtection="0"/>
    <xf numFmtId="0" fontId="121" fillId="53" borderId="40" applyNumberFormat="0" applyAlignment="0" applyProtection="0"/>
    <xf numFmtId="0" fontId="121" fillId="53" borderId="40" applyNumberFormat="0" applyAlignment="0" applyProtection="0"/>
    <xf numFmtId="0" fontId="121" fillId="53" borderId="40" applyNumberFormat="0" applyAlignment="0" applyProtection="0"/>
    <xf numFmtId="0" fontId="121" fillId="53" borderId="40" applyNumberFormat="0" applyAlignment="0" applyProtection="0"/>
    <xf numFmtId="0" fontId="121" fillId="53" borderId="40" applyNumberFormat="0" applyAlignment="0" applyProtection="0"/>
    <xf numFmtId="0" fontId="121" fillId="53" borderId="40" applyNumberFormat="0" applyAlignment="0" applyProtection="0"/>
    <xf numFmtId="0" fontId="121" fillId="53" borderId="40" applyNumberFormat="0" applyAlignment="0" applyProtection="0"/>
    <xf numFmtId="0" fontId="121" fillId="53" borderId="40" applyNumberFormat="0" applyAlignment="0" applyProtection="0"/>
    <xf numFmtId="0" fontId="121" fillId="53" borderId="40" applyNumberFormat="0" applyAlignment="0" applyProtection="0"/>
    <xf numFmtId="0" fontId="121" fillId="53" borderId="40" applyNumberFormat="0" applyAlignment="0" applyProtection="0"/>
    <xf numFmtId="0" fontId="121" fillId="53" borderId="40" applyNumberFormat="0" applyAlignment="0" applyProtection="0"/>
    <xf numFmtId="0" fontId="121" fillId="53" borderId="40" applyNumberFormat="0" applyAlignment="0" applyProtection="0"/>
    <xf numFmtId="0" fontId="121" fillId="53" borderId="40" applyNumberFormat="0" applyAlignment="0" applyProtection="0"/>
    <xf numFmtId="0" fontId="28" fillId="53" borderId="41" applyNumberFormat="0" applyAlignment="0" applyProtection="0"/>
    <xf numFmtId="0" fontId="28" fillId="53" borderId="41" applyNumberFormat="0" applyAlignment="0" applyProtection="0"/>
    <xf numFmtId="0" fontId="28" fillId="53" borderId="41" applyNumberFormat="0" applyAlignment="0" applyProtection="0"/>
    <xf numFmtId="0" fontId="28" fillId="53" borderId="41" applyNumberFormat="0" applyAlignment="0" applyProtection="0"/>
    <xf numFmtId="0" fontId="28" fillId="53" borderId="41" applyNumberFormat="0" applyAlignment="0" applyProtection="0"/>
    <xf numFmtId="0" fontId="28" fillId="53" borderId="41" applyNumberFormat="0" applyAlignment="0" applyProtection="0"/>
    <xf numFmtId="0" fontId="28" fillId="53" borderId="41" applyNumberFormat="0" applyAlignment="0" applyProtection="0"/>
    <xf numFmtId="0" fontId="28" fillId="53" borderId="41" applyNumberFormat="0" applyAlignment="0" applyProtection="0"/>
    <xf numFmtId="0" fontId="28" fillId="53" borderId="41" applyNumberFormat="0" applyAlignment="0" applyProtection="0"/>
    <xf numFmtId="0" fontId="28" fillId="53" borderId="41" applyNumberFormat="0" applyAlignment="0" applyProtection="0"/>
    <xf numFmtId="0" fontId="28" fillId="53" borderId="41" applyNumberFormat="0" applyAlignment="0" applyProtection="0"/>
    <xf numFmtId="0" fontId="28" fillId="53" borderId="41" applyNumberFormat="0" applyAlignment="0" applyProtection="0"/>
    <xf numFmtId="0" fontId="28" fillId="53" borderId="41" applyNumberFormat="0" applyAlignment="0" applyProtection="0"/>
    <xf numFmtId="0" fontId="28" fillId="53" borderId="41" applyNumberFormat="0" applyAlignment="0" applyProtection="0"/>
    <xf numFmtId="0" fontId="28" fillId="53" borderId="41" applyNumberFormat="0" applyAlignment="0" applyProtection="0"/>
    <xf numFmtId="0" fontId="28" fillId="53" borderId="41" applyNumberFormat="0" applyAlignment="0" applyProtection="0"/>
    <xf numFmtId="0" fontId="28" fillId="53" borderId="41" applyNumberFormat="0" applyAlignment="0" applyProtection="0"/>
    <xf numFmtId="0" fontId="28" fillId="53" borderId="41" applyNumberFormat="0" applyAlignment="0" applyProtection="0"/>
    <xf numFmtId="0" fontId="28" fillId="53" borderId="41" applyNumberFormat="0" applyAlignment="0" applyProtection="0"/>
    <xf numFmtId="0" fontId="9" fillId="62" borderId="41" applyNumberFormat="0" applyProtection="0">
      <alignment horizontal="left" vertical="center" indent="1"/>
    </xf>
    <xf numFmtId="0" fontId="9" fillId="63" borderId="41" applyNumberFormat="0" applyProtection="0">
      <alignment horizontal="left" vertical="center" indent="1"/>
    </xf>
    <xf numFmtId="0" fontId="13" fillId="0" borderId="38" applyNumberFormat="0" applyFill="0" applyAlignment="0" applyProtection="0"/>
    <xf numFmtId="0" fontId="13" fillId="0" borderId="38" applyNumberFormat="0" applyFill="0" applyAlignment="0" applyProtection="0"/>
    <xf numFmtId="0" fontId="13" fillId="0" borderId="38" applyNumberFormat="0" applyFill="0" applyAlignment="0" applyProtection="0"/>
    <xf numFmtId="0" fontId="13" fillId="0" borderId="38" applyNumberFormat="0" applyFill="0" applyAlignment="0" applyProtection="0"/>
    <xf numFmtId="0" fontId="13" fillId="0" borderId="38" applyNumberFormat="0" applyFill="0" applyAlignment="0" applyProtection="0"/>
    <xf numFmtId="0" fontId="13" fillId="0" borderId="38" applyNumberFormat="0" applyFill="0" applyAlignment="0" applyProtection="0"/>
    <xf numFmtId="0" fontId="13" fillId="0" borderId="38" applyNumberFormat="0" applyFill="0" applyAlignment="0" applyProtection="0"/>
  </cellStyleXfs>
  <cellXfs count="564">
    <xf numFmtId="0" fontId="0" fillId="0" borderId="0" xfId="0"/>
    <xf numFmtId="0" fontId="36" fillId="0" borderId="0" xfId="0" applyFont="1" applyFill="1" applyBorder="1" applyAlignment="1">
      <alignment horizontal="right" vertical="center"/>
    </xf>
    <xf numFmtId="0" fontId="36" fillId="0" borderId="0" xfId="0" applyFont="1"/>
    <xf numFmtId="0" fontId="43" fillId="18" borderId="0" xfId="0" applyFont="1" applyFill="1" applyBorder="1" applyAlignment="1">
      <alignment horizontal="right" vertical="top"/>
    </xf>
    <xf numFmtId="0" fontId="38" fillId="0" borderId="0" xfId="0" applyFont="1"/>
    <xf numFmtId="166" fontId="38" fillId="0" borderId="0" xfId="0" applyNumberFormat="1" applyFont="1" applyFill="1" applyBorder="1"/>
    <xf numFmtId="166" fontId="40" fillId="0" borderId="0" xfId="0" applyNumberFormat="1" applyFont="1" applyFill="1" applyBorder="1"/>
    <xf numFmtId="0" fontId="38" fillId="0" borderId="0" xfId="0" applyFont="1" applyFill="1" applyBorder="1"/>
    <xf numFmtId="0" fontId="40" fillId="0" borderId="0" xfId="0" applyFont="1" applyFill="1" applyBorder="1" applyAlignment="1"/>
    <xf numFmtId="0" fontId="43" fillId="0" borderId="0" xfId="0" applyFont="1" applyAlignment="1">
      <alignment horizontal="right" vertical="top"/>
    </xf>
    <xf numFmtId="0" fontId="36" fillId="0" borderId="0" xfId="0" applyFont="1" applyFill="1" applyBorder="1"/>
    <xf numFmtId="49" fontId="40" fillId="0" borderId="0" xfId="0" applyNumberFormat="1" applyFont="1" applyFill="1" applyBorder="1" applyAlignment="1">
      <alignment horizontal="right"/>
    </xf>
    <xf numFmtId="0" fontId="43" fillId="0" borderId="0" xfId="0" applyFont="1" applyFill="1" applyBorder="1" applyAlignment="1">
      <alignment horizontal="right" vertical="top"/>
    </xf>
    <xf numFmtId="0" fontId="39" fillId="0" borderId="0" xfId="0" applyFont="1" applyFill="1" applyBorder="1"/>
    <xf numFmtId="0" fontId="44" fillId="0" borderId="0" xfId="0" applyFont="1" applyFill="1" applyBorder="1" applyAlignment="1">
      <alignment horizontal="right" vertical="top"/>
    </xf>
    <xf numFmtId="0" fontId="39" fillId="0" borderId="0" xfId="0" applyFont="1"/>
    <xf numFmtId="0" fontId="38" fillId="0" borderId="0" xfId="0" applyFont="1" applyFill="1" applyBorder="1" applyAlignment="1">
      <alignment vertical="center"/>
    </xf>
    <xf numFmtId="0" fontId="40" fillId="0" borderId="0" xfId="0" applyFont="1" applyFill="1" applyBorder="1" applyAlignment="1"/>
    <xf numFmtId="49" fontId="47" fillId="0" borderId="0" xfId="0" applyNumberFormat="1" applyFont="1" applyFill="1" applyBorder="1" applyAlignment="1">
      <alignment horizontal="right"/>
    </xf>
    <xf numFmtId="0" fontId="40" fillId="0" borderId="0" xfId="0" applyFont="1" applyFill="1" applyBorder="1" applyAlignment="1">
      <alignment vertical="center"/>
    </xf>
    <xf numFmtId="166" fontId="45" fillId="0" borderId="0" xfId="0" applyNumberFormat="1" applyFont="1" applyFill="1" applyBorder="1" applyAlignment="1" applyProtection="1">
      <alignment horizontal="right" vertical="center"/>
    </xf>
    <xf numFmtId="0" fontId="38" fillId="0" borderId="0" xfId="0" applyFont="1" applyFill="1" applyBorder="1" applyAlignment="1">
      <alignment horizontal="center"/>
    </xf>
    <xf numFmtId="0" fontId="38" fillId="0" borderId="0" xfId="41" applyFont="1" applyFill="1" applyBorder="1"/>
    <xf numFmtId="166" fontId="38" fillId="0" borderId="0" xfId="41" applyNumberFormat="1" applyFont="1" applyFill="1" applyBorder="1"/>
    <xf numFmtId="166" fontId="42" fillId="0" borderId="0" xfId="0" applyNumberFormat="1" applyFont="1" applyFill="1" applyBorder="1"/>
    <xf numFmtId="0" fontId="40" fillId="0" borderId="0" xfId="0" applyFont="1" applyFill="1" applyBorder="1" applyAlignment="1">
      <alignment horizontal="right"/>
    </xf>
    <xf numFmtId="170" fontId="50" fillId="0" borderId="0" xfId="0" applyNumberFormat="1" applyFont="1" applyFill="1" applyBorder="1" applyAlignment="1">
      <alignment horizontal="left"/>
    </xf>
    <xf numFmtId="170" fontId="50" fillId="0" borderId="0" xfId="0" applyNumberFormat="1" applyFont="1" applyFill="1" applyBorder="1" applyAlignment="1">
      <alignment horizontal="right"/>
    </xf>
    <xf numFmtId="0" fontId="42" fillId="0" borderId="0" xfId="0" applyFont="1" applyFill="1" applyBorder="1" applyAlignment="1">
      <alignment vertical="center"/>
    </xf>
    <xf numFmtId="0" fontId="42" fillId="0" borderId="0" xfId="0" applyFont="1" applyFill="1" applyBorder="1"/>
    <xf numFmtId="49" fontId="51" fillId="0" borderId="0" xfId="0" applyNumberFormat="1" applyFont="1" applyFill="1" applyBorder="1" applyAlignment="1">
      <alignment horizontal="center" vertical="center"/>
    </xf>
    <xf numFmtId="3" fontId="52" fillId="0" borderId="0" xfId="0" applyNumberFormat="1" applyFont="1" applyFill="1" applyBorder="1" applyAlignment="1">
      <alignment horizontal="center"/>
    </xf>
    <xf numFmtId="49" fontId="52" fillId="0" borderId="0" xfId="0" applyNumberFormat="1" applyFont="1" applyFill="1" applyBorder="1" applyAlignment="1">
      <alignment horizontal="center"/>
    </xf>
    <xf numFmtId="0" fontId="47" fillId="0" borderId="0" xfId="0" applyFont="1" applyFill="1" applyBorder="1"/>
    <xf numFmtId="0" fontId="42" fillId="0" borderId="0" xfId="0" applyFont="1" applyFill="1" applyBorder="1" applyAlignment="1">
      <alignment horizontal="right" vertical="center"/>
    </xf>
    <xf numFmtId="49" fontId="42" fillId="0" borderId="0" xfId="0" applyNumberFormat="1" applyFont="1" applyFill="1" applyBorder="1"/>
    <xf numFmtId="49" fontId="41" fillId="0" borderId="0" xfId="0" applyNumberFormat="1" applyFont="1" applyFill="1" applyBorder="1" applyAlignment="1">
      <alignment horizontal="right"/>
    </xf>
    <xf numFmtId="0" fontId="41" fillId="0" borderId="0" xfId="0" applyFont="1" applyFill="1" applyBorder="1"/>
    <xf numFmtId="169" fontId="42" fillId="0" borderId="0" xfId="40" applyNumberFormat="1" applyFont="1" applyFill="1" applyBorder="1" applyAlignment="1">
      <alignment horizontal="center"/>
    </xf>
    <xf numFmtId="0" fontId="53" fillId="0" borderId="0" xfId="0" applyFont="1" applyFill="1" applyBorder="1"/>
    <xf numFmtId="0" fontId="54" fillId="0" borderId="0" xfId="0" applyFont="1" applyFill="1" applyBorder="1" applyAlignment="1">
      <alignment horizontal="right" vertical="top"/>
    </xf>
    <xf numFmtId="9" fontId="42" fillId="0" borderId="0" xfId="59" applyFont="1" applyFill="1" applyBorder="1"/>
    <xf numFmtId="0" fontId="38" fillId="0" borderId="0" xfId="0" applyFont="1" applyBorder="1"/>
    <xf numFmtId="0" fontId="56" fillId="0" borderId="0" xfId="0" applyFont="1" applyFill="1" applyBorder="1" applyAlignment="1">
      <alignment horizontal="right" vertical="center"/>
    </xf>
    <xf numFmtId="0" fontId="38" fillId="0" borderId="0" xfId="0" applyFont="1" applyAlignment="1"/>
    <xf numFmtId="0" fontId="9" fillId="0" borderId="0" xfId="0" applyFont="1"/>
    <xf numFmtId="0" fontId="62" fillId="0" borderId="0" xfId="0" applyFont="1" applyFill="1" applyBorder="1"/>
    <xf numFmtId="49" fontId="63" fillId="0" borderId="0" xfId="0" applyNumberFormat="1" applyFont="1" applyFill="1" applyBorder="1" applyAlignment="1">
      <alignment horizontal="right"/>
    </xf>
    <xf numFmtId="0" fontId="62" fillId="0" borderId="0" xfId="0" applyFont="1"/>
    <xf numFmtId="49" fontId="67" fillId="0" borderId="0" xfId="0" applyNumberFormat="1" applyFont="1" applyFill="1" applyBorder="1" applyAlignment="1">
      <alignment horizontal="right"/>
    </xf>
    <xf numFmtId="0" fontId="43" fillId="0" borderId="0" xfId="0" applyFont="1" applyFill="1" applyBorder="1"/>
    <xf numFmtId="0" fontId="40" fillId="0" borderId="0" xfId="0" applyFont="1" applyFill="1" applyBorder="1"/>
    <xf numFmtId="3" fontId="40" fillId="0" borderId="0" xfId="0" applyNumberFormat="1" applyFont="1" applyFill="1" applyBorder="1"/>
    <xf numFmtId="0" fontId="42" fillId="0" borderId="0" xfId="0" applyFont="1"/>
    <xf numFmtId="3" fontId="42" fillId="0" borderId="0" xfId="0" applyNumberFormat="1" applyFont="1" applyFill="1" applyBorder="1"/>
    <xf numFmtId="0" fontId="38" fillId="0" borderId="0" xfId="0" applyFont="1" applyFill="1"/>
    <xf numFmtId="0" fontId="38" fillId="0" borderId="0" xfId="60" applyFont="1" applyFill="1" applyBorder="1"/>
    <xf numFmtId="0" fontId="78" fillId="0" borderId="0" xfId="60" applyFont="1"/>
    <xf numFmtId="0" fontId="79" fillId="0" borderId="0" xfId="0" applyFont="1" applyFill="1" applyBorder="1"/>
    <xf numFmtId="0" fontId="38" fillId="0" borderId="0" xfId="89" applyFont="1" applyFill="1" applyBorder="1" applyAlignment="1">
      <alignment horizontal="left" indent="1"/>
    </xf>
    <xf numFmtId="0" fontId="9" fillId="0" borderId="0" xfId="0" applyFont="1" applyFill="1"/>
    <xf numFmtId="0" fontId="36" fillId="0" borderId="0" xfId="0" applyFont="1" applyFill="1" applyBorder="1" applyAlignment="1"/>
    <xf numFmtId="0" fontId="59" fillId="0" borderId="0" xfId="0" applyFont="1" applyFill="1" applyBorder="1" applyAlignment="1">
      <alignment horizontal="center" vertical="center"/>
    </xf>
    <xf numFmtId="49" fontId="60" fillId="0" borderId="0" xfId="0" applyNumberFormat="1" applyFont="1" applyFill="1" applyBorder="1" applyAlignment="1">
      <alignment vertical="center"/>
    </xf>
    <xf numFmtId="0" fontId="55" fillId="0" borderId="0" xfId="0" applyFont="1" applyFill="1" applyBorder="1"/>
    <xf numFmtId="0" fontId="58" fillId="0" borderId="0" xfId="0" applyFont="1" applyFill="1" applyBorder="1" applyAlignment="1"/>
    <xf numFmtId="0" fontId="36" fillId="0" borderId="0" xfId="0" applyFont="1" applyFill="1" applyBorder="1" applyAlignment="1">
      <alignment horizontal="left" vertical="center"/>
    </xf>
    <xf numFmtId="0" fontId="58" fillId="0" borderId="0" xfId="0" applyFont="1" applyFill="1" applyBorder="1" applyAlignment="1">
      <alignment horizontal="center"/>
    </xf>
    <xf numFmtId="0" fontId="36" fillId="0" borderId="0" xfId="0" applyFont="1" applyFill="1" applyBorder="1" applyAlignment="1">
      <alignment horizontal="left" vertical="center" indent="1"/>
    </xf>
    <xf numFmtId="0" fontId="56" fillId="0" borderId="0" xfId="0" applyFont="1" applyFill="1" applyBorder="1"/>
    <xf numFmtId="0" fontId="56" fillId="0" borderId="0" xfId="0" applyFont="1" applyFill="1" applyBorder="1" applyAlignment="1">
      <alignment horizontal="left" vertical="center" indent="1"/>
    </xf>
    <xf numFmtId="49" fontId="61" fillId="0" borderId="0" xfId="0" applyNumberFormat="1" applyFont="1" applyFill="1" applyAlignment="1">
      <alignment vertical="center"/>
    </xf>
    <xf numFmtId="0" fontId="38" fillId="0" borderId="0" xfId="0" applyFont="1" applyFill="1" applyAlignment="1">
      <alignment horizontal="right"/>
    </xf>
    <xf numFmtId="0" fontId="40" fillId="0" borderId="0" xfId="0" applyFont="1" applyFill="1" applyAlignment="1"/>
    <xf numFmtId="0" fontId="36" fillId="0" borderId="0" xfId="0" applyFont="1" applyFill="1"/>
    <xf numFmtId="0" fontId="36" fillId="0" borderId="0" xfId="0" applyFont="1" applyFill="1" applyAlignment="1">
      <alignment horizontal="right"/>
    </xf>
    <xf numFmtId="0" fontId="66" fillId="0" borderId="0" xfId="0" applyFont="1" applyFill="1"/>
    <xf numFmtId="0" fontId="64" fillId="0" borderId="0" xfId="0" applyFont="1" applyFill="1"/>
    <xf numFmtId="0" fontId="64" fillId="0" borderId="0" xfId="0" applyFont="1" applyFill="1" applyAlignment="1"/>
    <xf numFmtId="0" fontId="64" fillId="0" borderId="0" xfId="0" applyFont="1" applyFill="1" applyAlignment="1">
      <alignment vertical="top"/>
    </xf>
    <xf numFmtId="0" fontId="43" fillId="0" borderId="0" xfId="0" applyFont="1" applyFill="1" applyBorder="1" applyAlignment="1">
      <alignment vertical="top"/>
    </xf>
    <xf numFmtId="0" fontId="39" fillId="0" borderId="0" xfId="41" applyFont="1" applyFill="1" applyBorder="1"/>
    <xf numFmtId="0" fontId="34" fillId="0" borderId="0" xfId="0" applyFont="1" applyFill="1"/>
    <xf numFmtId="0" fontId="65" fillId="0" borderId="0" xfId="0" applyFont="1" applyFill="1" applyBorder="1"/>
    <xf numFmtId="0" fontId="38" fillId="0" borderId="0" xfId="41" applyFont="1" applyFill="1" applyBorder="1" applyAlignment="1"/>
    <xf numFmtId="167" fontId="38" fillId="0" borderId="0" xfId="41" applyNumberFormat="1" applyFont="1" applyFill="1" applyBorder="1" applyAlignment="1">
      <alignment horizontal="right"/>
    </xf>
    <xf numFmtId="0" fontId="36" fillId="0" borderId="0" xfId="41" applyFont="1" applyFill="1" applyBorder="1"/>
    <xf numFmtId="0" fontId="43" fillId="0" borderId="0" xfId="41" applyFont="1" applyFill="1" applyBorder="1" applyAlignment="1"/>
    <xf numFmtId="0" fontId="57" fillId="0" borderId="0" xfId="41" applyFont="1" applyFill="1" applyBorder="1"/>
    <xf numFmtId="166" fontId="57" fillId="0" borderId="0" xfId="41" applyNumberFormat="1" applyFont="1" applyFill="1" applyBorder="1"/>
    <xf numFmtId="0" fontId="36" fillId="0" borderId="0" xfId="41" applyNumberFormat="1" applyFont="1" applyFill="1" applyBorder="1"/>
    <xf numFmtId="0" fontId="42" fillId="0" borderId="0" xfId="0" applyFont="1" applyFill="1"/>
    <xf numFmtId="0" fontId="41" fillId="0" borderId="0" xfId="0" applyFont="1" applyFill="1"/>
    <xf numFmtId="174" fontId="38" fillId="0" borderId="0" xfId="0" applyNumberFormat="1" applyFont="1" applyFill="1" applyBorder="1"/>
    <xf numFmtId="0" fontId="43" fillId="0" borderId="0" xfId="0" applyFont="1"/>
    <xf numFmtId="0" fontId="43" fillId="0" borderId="0" xfId="0" applyFont="1" applyAlignment="1">
      <alignment vertical="top"/>
    </xf>
    <xf numFmtId="0" fontId="43" fillId="0" borderId="0" xfId="0" applyFont="1" applyAlignment="1"/>
    <xf numFmtId="0" fontId="43" fillId="0" borderId="0" xfId="0" applyFont="1" applyAlignment="1">
      <alignment horizontal="right"/>
    </xf>
    <xf numFmtId="0" fontId="41" fillId="0" borderId="0" xfId="41" applyFont="1" applyFill="1" applyBorder="1" applyAlignment="1">
      <alignment horizontal="right"/>
    </xf>
    <xf numFmtId="0" fontId="42" fillId="0" borderId="0" xfId="0" applyFont="1" applyFill="1" applyBorder="1" applyAlignment="1">
      <alignment horizontal="left"/>
    </xf>
    <xf numFmtId="0" fontId="41" fillId="0" borderId="0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right" vertical="top" wrapText="1"/>
    </xf>
    <xf numFmtId="0" fontId="40" fillId="0" borderId="0" xfId="0" quotePrefix="1" applyFont="1" applyFill="1" applyBorder="1"/>
    <xf numFmtId="0" fontId="41" fillId="0" borderId="0" xfId="0" applyFont="1" applyFill="1" applyBorder="1" applyAlignment="1">
      <alignment vertical="top" wrapText="1"/>
    </xf>
    <xf numFmtId="0" fontId="38" fillId="0" borderId="0" xfId="0" applyFont="1" applyBorder="1" applyAlignment="1"/>
    <xf numFmtId="0" fontId="38" fillId="0" borderId="0" xfId="0" applyNumberFormat="1" applyFont="1" applyFill="1" applyBorder="1"/>
    <xf numFmtId="0" fontId="42" fillId="0" borderId="0" xfId="0" applyFont="1" applyFill="1" applyBorder="1" applyAlignment="1">
      <alignment horizontal="left"/>
    </xf>
    <xf numFmtId="0" fontId="81" fillId="0" borderId="0" xfId="0" applyFont="1" applyFill="1"/>
    <xf numFmtId="0" fontId="38" fillId="0" borderId="0" xfId="89" applyFont="1" applyFill="1" applyBorder="1"/>
    <xf numFmtId="166" fontId="38" fillId="18" borderId="0" xfId="89" applyNumberFormat="1" applyFont="1" applyFill="1" applyBorder="1"/>
    <xf numFmtId="0" fontId="42" fillId="0" borderId="0" xfId="89" applyFont="1" applyFill="1" applyBorder="1"/>
    <xf numFmtId="166" fontId="42" fillId="18" borderId="0" xfId="89" applyNumberFormat="1" applyFont="1" applyFill="1" applyBorder="1"/>
    <xf numFmtId="0" fontId="42" fillId="0" borderId="0" xfId="0" applyFont="1" applyFill="1" applyBorder="1" applyAlignment="1">
      <alignment horizontal="right"/>
    </xf>
    <xf numFmtId="2" fontId="42" fillId="0" borderId="0" xfId="0" applyNumberFormat="1" applyFont="1" applyFill="1" applyBorder="1" applyAlignment="1"/>
    <xf numFmtId="0" fontId="41" fillId="0" borderId="0" xfId="0" applyFont="1" applyFill="1" applyBorder="1" applyAlignment="1">
      <alignment vertical="center"/>
    </xf>
    <xf numFmtId="0" fontId="41" fillId="0" borderId="0" xfId="0" applyFont="1" applyFill="1" applyBorder="1" applyAlignment="1"/>
    <xf numFmtId="4" fontId="42" fillId="0" borderId="0" xfId="0" applyNumberFormat="1" applyFont="1" applyFill="1" applyBorder="1"/>
    <xf numFmtId="175" fontId="42" fillId="0" borderId="0" xfId="59" applyNumberFormat="1" applyFont="1" applyFill="1" applyBorder="1" applyAlignment="1"/>
    <xf numFmtId="175" fontId="42" fillId="0" borderId="0" xfId="0" applyNumberFormat="1" applyFont="1" applyFill="1" applyBorder="1"/>
    <xf numFmtId="175" fontId="42" fillId="18" borderId="0" xfId="59" applyNumberFormat="1" applyFont="1" applyFill="1" applyBorder="1"/>
    <xf numFmtId="3" fontId="42" fillId="0" borderId="0" xfId="0" applyNumberFormat="1" applyFont="1"/>
    <xf numFmtId="0" fontId="42" fillId="0" borderId="0" xfId="89" applyFont="1" applyFill="1" applyBorder="1" applyAlignment="1">
      <alignment horizontal="left" indent="1"/>
    </xf>
    <xf numFmtId="166" fontId="42" fillId="0" borderId="0" xfId="0" applyNumberFormat="1" applyFont="1" applyFill="1" applyBorder="1" applyAlignment="1" applyProtection="1">
      <alignment horizontal="right" vertical="center"/>
    </xf>
    <xf numFmtId="0" fontId="3" fillId="0" borderId="0" xfId="137"/>
    <xf numFmtId="0" fontId="82" fillId="0" borderId="0" xfId="137" applyFont="1"/>
    <xf numFmtId="0" fontId="83" fillId="0" borderId="0" xfId="137" applyFont="1" applyAlignment="1">
      <alignment horizontal="right"/>
    </xf>
    <xf numFmtId="0" fontId="46" fillId="0" borderId="0" xfId="137" applyFont="1" applyBorder="1" applyAlignment="1"/>
    <xf numFmtId="0" fontId="45" fillId="0" borderId="0" xfId="137" applyFont="1"/>
    <xf numFmtId="0" fontId="45" fillId="0" borderId="0" xfId="137" applyFont="1" applyBorder="1"/>
    <xf numFmtId="49" fontId="41" fillId="0" borderId="0" xfId="0" applyNumberFormat="1" applyFont="1" applyFill="1" applyBorder="1" applyAlignment="1">
      <alignment vertical="center"/>
    </xf>
    <xf numFmtId="170" fontId="40" fillId="0" borderId="0" xfId="0" applyNumberFormat="1" applyFont="1" applyFill="1" applyBorder="1" applyAlignment="1"/>
    <xf numFmtId="0" fontId="79" fillId="0" borderId="0" xfId="0" applyFont="1"/>
    <xf numFmtId="0" fontId="79" fillId="0" borderId="0" xfId="0" applyFont="1" applyFill="1"/>
    <xf numFmtId="4" fontId="42" fillId="0" borderId="0" xfId="0" applyNumberFormat="1" applyFont="1" applyFill="1"/>
    <xf numFmtId="0" fontId="79" fillId="0" borderId="0" xfId="89" applyFont="1" applyFill="1" applyBorder="1"/>
    <xf numFmtId="166" fontId="79" fillId="18" borderId="0" xfId="89" applyNumberFormat="1" applyFont="1" applyFill="1" applyBorder="1"/>
    <xf numFmtId="0" fontId="122" fillId="18" borderId="0" xfId="0" applyFont="1" applyFill="1" applyBorder="1" applyAlignment="1">
      <alignment horizontal="right" vertical="top"/>
    </xf>
    <xf numFmtId="0" fontId="54" fillId="18" borderId="0" xfId="0" applyFont="1" applyFill="1" applyBorder="1" applyAlignment="1">
      <alignment horizontal="right" vertical="top"/>
    </xf>
    <xf numFmtId="0" fontId="122" fillId="0" borderId="0" xfId="0" applyFont="1" applyAlignment="1">
      <alignment horizontal="right" vertical="top"/>
    </xf>
    <xf numFmtId="0" fontId="122" fillId="0" borderId="0" xfId="0" applyFont="1" applyAlignment="1">
      <alignment horizontal="right"/>
    </xf>
    <xf numFmtId="0" fontId="123" fillId="0" borderId="0" xfId="0" applyFont="1"/>
    <xf numFmtId="0" fontId="122" fillId="0" borderId="0" xfId="0" applyFont="1"/>
    <xf numFmtId="170" fontId="47" fillId="0" borderId="0" xfId="0" applyNumberFormat="1" applyFont="1" applyFill="1" applyBorder="1" applyAlignment="1">
      <alignment horizontal="right"/>
    </xf>
    <xf numFmtId="0" fontId="42" fillId="0" borderId="0" xfId="0" applyFont="1" applyFill="1" applyBorder="1" applyAlignment="1">
      <alignment wrapText="1"/>
    </xf>
    <xf numFmtId="0" fontId="57" fillId="0" borderId="0" xfId="0" applyFont="1"/>
    <xf numFmtId="166" fontId="36" fillId="0" borderId="0" xfId="0" applyNumberFormat="1" applyFont="1" applyFill="1" applyBorder="1"/>
    <xf numFmtId="188" fontId="38" fillId="0" borderId="0" xfId="0" applyNumberFormat="1" applyFont="1" applyAlignment="1"/>
    <xf numFmtId="188" fontId="38" fillId="0" borderId="0" xfId="0" applyNumberFormat="1" applyFont="1"/>
    <xf numFmtId="0" fontId="65" fillId="0" borderId="0" xfId="0" applyFont="1" applyFill="1" applyAlignment="1">
      <alignment horizontal="left" vertical="top"/>
    </xf>
    <xf numFmtId="0" fontId="65" fillId="0" borderId="0" xfId="0" applyFont="1" applyFill="1" applyAlignment="1">
      <alignment horizontal="left" vertical="center"/>
    </xf>
    <xf numFmtId="0" fontId="45" fillId="0" borderId="24" xfId="137" applyFont="1" applyFill="1" applyBorder="1" applyAlignment="1">
      <alignment horizontal="left" indent="1"/>
    </xf>
    <xf numFmtId="166" fontId="38" fillId="0" borderId="26" xfId="41" applyNumberFormat="1" applyFont="1" applyFill="1" applyBorder="1" applyAlignment="1">
      <alignment horizontal="right"/>
    </xf>
    <xf numFmtId="0" fontId="38" fillId="18" borderId="24" xfId="41" applyFont="1" applyFill="1" applyBorder="1" applyAlignment="1">
      <alignment horizontal="left" indent="1"/>
    </xf>
    <xf numFmtId="0" fontId="42" fillId="18" borderId="0" xfId="0" applyFont="1" applyFill="1"/>
    <xf numFmtId="175" fontId="40" fillId="19" borderId="24" xfId="59" applyNumberFormat="1" applyFont="1" applyFill="1" applyBorder="1"/>
    <xf numFmtId="166" fontId="42" fillId="18" borderId="0" xfId="0" applyNumberFormat="1" applyFont="1" applyFill="1"/>
    <xf numFmtId="166" fontId="38" fillId="18" borderId="37" xfId="89" applyNumberFormat="1" applyFont="1" applyFill="1" applyBorder="1"/>
    <xf numFmtId="166" fontId="38" fillId="0" borderId="31" xfId="41" applyNumberFormat="1" applyFont="1" applyFill="1" applyBorder="1"/>
    <xf numFmtId="166" fontId="38" fillId="0" borderId="24" xfId="0" applyNumberFormat="1" applyFont="1" applyFill="1" applyBorder="1"/>
    <xf numFmtId="49" fontId="36" fillId="0" borderId="0" xfId="0" applyNumberFormat="1" applyFont="1" applyFill="1" applyBorder="1" applyAlignment="1">
      <alignment horizontal="right"/>
    </xf>
    <xf numFmtId="166" fontId="38" fillId="0" borderId="27" xfId="0" applyNumberFormat="1" applyFont="1" applyFill="1" applyBorder="1" applyAlignment="1">
      <alignment vertical="center"/>
    </xf>
    <xf numFmtId="166" fontId="38" fillId="18" borderId="28" xfId="89" applyNumberFormat="1" applyFont="1" applyFill="1" applyBorder="1"/>
    <xf numFmtId="0" fontId="40" fillId="64" borderId="24" xfId="41" applyFont="1" applyFill="1" applyBorder="1" applyAlignment="1">
      <alignment horizontal="center" vertical="center"/>
    </xf>
    <xf numFmtId="0" fontId="38" fillId="0" borderId="29" xfId="0" applyFont="1" applyFill="1" applyBorder="1" applyAlignment="1">
      <alignment horizontal="left" indent="1"/>
    </xf>
    <xf numFmtId="166" fontId="38" fillId="18" borderId="29" xfId="89" applyNumberFormat="1" applyFont="1" applyFill="1" applyBorder="1"/>
    <xf numFmtId="166" fontId="40" fillId="0" borderId="28" xfId="41" applyNumberFormat="1" applyFont="1" applyFill="1" applyBorder="1"/>
    <xf numFmtId="166" fontId="38" fillId="18" borderId="24" xfId="41" applyNumberFormat="1" applyFont="1" applyFill="1" applyBorder="1"/>
    <xf numFmtId="3" fontId="38" fillId="0" borderId="27" xfId="40" applyNumberFormat="1" applyFont="1" applyFill="1" applyBorder="1" applyAlignment="1"/>
    <xf numFmtId="166" fontId="38" fillId="18" borderId="24" xfId="41" applyNumberFormat="1" applyFont="1" applyFill="1" applyBorder="1" applyAlignment="1">
      <alignment horizontal="right"/>
    </xf>
    <xf numFmtId="166" fontId="38" fillId="0" borderId="37" xfId="89" applyNumberFormat="1" applyFont="1" applyFill="1" applyBorder="1"/>
    <xf numFmtId="0" fontId="38" fillId="0" borderId="37" xfId="89" applyFont="1" applyFill="1" applyBorder="1"/>
    <xf numFmtId="9" fontId="40" fillId="19" borderId="24" xfId="59" applyFont="1" applyFill="1" applyBorder="1"/>
    <xf numFmtId="3" fontId="45" fillId="0" borderId="25" xfId="137" applyNumberFormat="1" applyFont="1" applyFill="1" applyBorder="1" applyAlignment="1">
      <alignment horizontal="left" indent="1"/>
    </xf>
    <xf numFmtId="166" fontId="38" fillId="0" borderId="27" xfId="41" applyNumberFormat="1" applyFont="1" applyFill="1" applyBorder="1" applyAlignment="1">
      <alignment horizontal="right"/>
    </xf>
    <xf numFmtId="0" fontId="38" fillId="0" borderId="25" xfId="89" applyFont="1" applyFill="1" applyBorder="1" applyAlignment="1">
      <alignment horizontal="left" indent="1"/>
    </xf>
    <xf numFmtId="0" fontId="38" fillId="0" borderId="24" xfId="41" applyFont="1" applyFill="1" applyBorder="1" applyAlignment="1">
      <alignment horizontal="left" indent="1"/>
    </xf>
    <xf numFmtId="166" fontId="38" fillId="0" borderId="26" xfId="41" applyNumberFormat="1" applyFont="1" applyFill="1" applyBorder="1"/>
    <xf numFmtId="166" fontId="40" fillId="19" borderId="24" xfId="41" applyNumberFormat="1" applyFont="1" applyFill="1" applyBorder="1" applyAlignment="1">
      <alignment horizontal="right"/>
    </xf>
    <xf numFmtId="166" fontId="38" fillId="18" borderId="36" xfId="89" applyNumberFormat="1" applyFont="1" applyFill="1" applyBorder="1"/>
    <xf numFmtId="3" fontId="38" fillId="0" borderId="29" xfId="0" applyNumberFormat="1" applyFont="1" applyFill="1" applyBorder="1"/>
    <xf numFmtId="0" fontId="45" fillId="64" borderId="28" xfId="137" applyFont="1" applyFill="1" applyBorder="1" applyAlignment="1">
      <alignment horizontal="right" vertical="top" wrapText="1"/>
    </xf>
    <xf numFmtId="166" fontId="38" fillId="0" borderId="27" xfId="89" applyNumberFormat="1" applyFont="1" applyFill="1" applyBorder="1" applyAlignment="1">
      <alignment horizontal="right"/>
    </xf>
    <xf numFmtId="166" fontId="38" fillId="0" borderId="27" xfId="89" applyNumberFormat="1" applyFont="1" applyFill="1" applyBorder="1"/>
    <xf numFmtId="3" fontId="38" fillId="18" borderId="27" xfId="41" applyNumberFormat="1" applyFont="1" applyFill="1" applyBorder="1"/>
    <xf numFmtId="0" fontId="38" fillId="0" borderId="24" xfId="89" applyFont="1" applyFill="1" applyBorder="1"/>
    <xf numFmtId="0" fontId="38" fillId="0" borderId="24" xfId="89" applyFont="1" applyFill="1" applyBorder="1" applyAlignment="1">
      <alignment horizontal="left" indent="1"/>
    </xf>
    <xf numFmtId="4" fontId="38" fillId="0" borderId="26" xfId="0" applyNumberFormat="1" applyFont="1" applyFill="1" applyBorder="1" applyAlignment="1"/>
    <xf numFmtId="0" fontId="40" fillId="64" borderId="24" xfId="41" applyFont="1" applyFill="1" applyBorder="1" applyAlignment="1">
      <alignment horizontal="right" vertical="center"/>
    </xf>
    <xf numFmtId="0" fontId="38" fillId="0" borderId="25" xfId="0" applyFont="1" applyFill="1" applyBorder="1" applyAlignment="1">
      <alignment horizontal="left" indent="1"/>
    </xf>
    <xf numFmtId="0" fontId="128" fillId="0" borderId="0" xfId="0" applyFont="1" applyFill="1"/>
    <xf numFmtId="0" fontId="40" fillId="64" borderId="24" xfId="0" applyFont="1" applyFill="1" applyBorder="1" applyAlignment="1">
      <alignment horizontal="right" vertical="center"/>
    </xf>
    <xf numFmtId="166" fontId="38" fillId="0" borderId="24" xfId="41" applyNumberFormat="1" applyFont="1" applyFill="1" applyBorder="1" applyAlignment="1">
      <alignment horizontal="right"/>
    </xf>
    <xf numFmtId="3" fontId="42" fillId="18" borderId="0" xfId="0" applyNumberFormat="1" applyFont="1" applyFill="1" applyBorder="1"/>
    <xf numFmtId="0" fontId="38" fillId="0" borderId="24" xfId="0" applyFont="1" applyFill="1" applyBorder="1" applyAlignment="1">
      <alignment horizontal="left" vertical="center" indent="1"/>
    </xf>
    <xf numFmtId="2" fontId="40" fillId="19" borderId="24" xfId="41" applyNumberFormat="1" applyFont="1" applyFill="1" applyBorder="1" applyAlignment="1">
      <alignment horizontal="left" wrapText="1"/>
    </xf>
    <xf numFmtId="0" fontId="42" fillId="18" borderId="0" xfId="0" applyFont="1" applyFill="1" applyBorder="1" applyAlignment="1">
      <alignment horizontal="left"/>
    </xf>
    <xf numFmtId="0" fontId="40" fillId="19" borderId="24" xfId="41" applyFont="1" applyFill="1" applyBorder="1" applyAlignment="1">
      <alignment wrapText="1"/>
    </xf>
    <xf numFmtId="3" fontId="38" fillId="0" borderId="27" xfId="0" applyNumberFormat="1" applyFont="1" applyBorder="1"/>
    <xf numFmtId="0" fontId="71" fillId="64" borderId="24" xfId="41" applyFont="1" applyFill="1" applyBorder="1" applyAlignment="1">
      <alignment horizontal="center" vertical="center"/>
    </xf>
    <xf numFmtId="3" fontId="38" fillId="0" borderId="24" xfId="0" applyNumberFormat="1" applyFont="1" applyBorder="1"/>
    <xf numFmtId="2" fontId="40" fillId="19" borderId="24" xfId="41" applyNumberFormat="1" applyFont="1" applyFill="1" applyBorder="1" applyAlignment="1">
      <alignment wrapText="1"/>
    </xf>
    <xf numFmtId="0" fontId="128" fillId="0" borderId="0" xfId="0" applyFont="1"/>
    <xf numFmtId="3" fontId="38" fillId="0" borderId="35" xfId="0" applyNumberFormat="1" applyFont="1" applyBorder="1"/>
    <xf numFmtId="166" fontId="38" fillId="0" borderId="24" xfId="89" applyNumberFormat="1" applyFont="1" applyFill="1" applyBorder="1"/>
    <xf numFmtId="0" fontId="38" fillId="0" borderId="30" xfId="41" applyFont="1" applyFill="1" applyBorder="1" applyAlignment="1">
      <alignment horizontal="left" indent="1"/>
    </xf>
    <xf numFmtId="166" fontId="38" fillId="0" borderId="28" xfId="89" applyNumberFormat="1" applyFont="1" applyFill="1" applyBorder="1"/>
    <xf numFmtId="0" fontId="38" fillId="0" borderId="25" xfId="89" applyFont="1" applyFill="1" applyBorder="1"/>
    <xf numFmtId="0" fontId="38" fillId="0" borderId="33" xfId="0" applyFont="1" applyBorder="1"/>
    <xf numFmtId="166" fontId="38" fillId="18" borderId="27" xfId="41" applyNumberFormat="1" applyFont="1" applyFill="1" applyBorder="1" applyAlignment="1">
      <alignment horizontal="right"/>
    </xf>
    <xf numFmtId="0" fontId="58" fillId="0" borderId="0" xfId="0" applyFont="1" applyFill="1" applyBorder="1" applyAlignment="1">
      <alignment horizontal="left" vertical="center"/>
    </xf>
    <xf numFmtId="0" fontId="40" fillId="64" borderId="24" xfId="41" applyFont="1" applyFill="1" applyBorder="1" applyAlignment="1">
      <alignment horizontal="right" vertical="top" wrapText="1"/>
    </xf>
    <xf numFmtId="0" fontId="40" fillId="64" borderId="24" xfId="0" applyFont="1" applyFill="1" applyBorder="1"/>
    <xf numFmtId="166" fontId="45" fillId="0" borderId="24" xfId="0" applyNumberFormat="1" applyFont="1" applyFill="1" applyBorder="1" applyAlignment="1" applyProtection="1">
      <alignment horizontal="right" vertical="center"/>
    </xf>
    <xf numFmtId="0" fontId="38" fillId="0" borderId="28" xfId="41" applyFont="1" applyFill="1" applyBorder="1"/>
    <xf numFmtId="0" fontId="40" fillId="19" borderId="24" xfId="0" applyFont="1" applyFill="1" applyBorder="1"/>
    <xf numFmtId="166" fontId="38" fillId="0" borderId="26" xfId="0" applyNumberFormat="1" applyFont="1" applyFill="1" applyBorder="1" applyAlignment="1"/>
    <xf numFmtId="166" fontId="38" fillId="18" borderId="26" xfId="41" applyNumberFormat="1" applyFont="1" applyFill="1" applyBorder="1"/>
    <xf numFmtId="0" fontId="40" fillId="64" borderId="24" xfId="0" applyFont="1" applyFill="1" applyBorder="1" applyAlignment="1">
      <alignment horizontal="right" vertical="center" wrapText="1"/>
    </xf>
    <xf numFmtId="166" fontId="38" fillId="0" borderId="26" xfId="89" applyNumberFormat="1" applyFont="1" applyFill="1" applyBorder="1" applyAlignment="1">
      <alignment horizontal="right"/>
    </xf>
    <xf numFmtId="0" fontId="38" fillId="0" borderId="24" xfId="0" applyFont="1" applyFill="1" applyBorder="1" applyAlignment="1">
      <alignment horizontal="left" indent="1"/>
    </xf>
    <xf numFmtId="0" fontId="38" fillId="0" borderId="24" xfId="89" applyFont="1" applyFill="1" applyBorder="1" applyAlignment="1">
      <alignment horizontal="left"/>
    </xf>
    <xf numFmtId="3" fontId="38" fillId="18" borderId="26" xfId="41" applyNumberFormat="1" applyFont="1" applyFill="1" applyBorder="1"/>
    <xf numFmtId="169" fontId="38" fillId="0" borderId="24" xfId="40" applyNumberFormat="1" applyFont="1" applyFill="1" applyBorder="1" applyAlignment="1"/>
    <xf numFmtId="49" fontId="36" fillId="0" borderId="0" xfId="0" applyNumberFormat="1" applyFont="1" applyFill="1" applyAlignment="1">
      <alignment horizontal="right" vertical="center"/>
    </xf>
    <xf numFmtId="4" fontId="38" fillId="0" borderId="24" xfId="0" applyNumberFormat="1" applyFont="1" applyFill="1" applyBorder="1" applyAlignment="1"/>
    <xf numFmtId="166" fontId="38" fillId="0" borderId="28" xfId="41" applyNumberFormat="1" applyFont="1" applyFill="1" applyBorder="1"/>
    <xf numFmtId="166" fontId="38" fillId="0" borderId="32" xfId="41" applyNumberFormat="1" applyFont="1" applyFill="1" applyBorder="1"/>
    <xf numFmtId="166" fontId="38" fillId="0" borderId="27" xfId="0" applyNumberFormat="1" applyFont="1" applyFill="1" applyBorder="1"/>
    <xf numFmtId="3" fontId="38" fillId="18" borderId="24" xfId="89" applyNumberFormat="1" applyFont="1" applyFill="1" applyBorder="1"/>
    <xf numFmtId="166" fontId="38" fillId="18" borderId="26" xfId="89" applyNumberFormat="1" applyFont="1" applyFill="1" applyBorder="1"/>
    <xf numFmtId="166" fontId="40" fillId="19" borderId="24" xfId="0" applyNumberFormat="1" applyFont="1" applyFill="1" applyBorder="1" applyAlignment="1"/>
    <xf numFmtId="0" fontId="46" fillId="64" borderId="28" xfId="0" applyFont="1" applyFill="1" applyBorder="1" applyAlignment="1">
      <alignment horizontal="right"/>
    </xf>
    <xf numFmtId="0" fontId="40" fillId="64" borderId="28" xfId="41" applyFont="1" applyFill="1" applyBorder="1" applyAlignment="1">
      <alignment horizontal="right" vertical="top" wrapText="1"/>
    </xf>
    <xf numFmtId="166" fontId="38" fillId="0" borderId="27" xfId="0" applyNumberFormat="1" applyFont="1" applyBorder="1"/>
    <xf numFmtId="3" fontId="45" fillId="0" borderId="27" xfId="137" applyNumberFormat="1" applyFont="1" applyFill="1" applyBorder="1" applyAlignment="1">
      <alignment horizontal="right"/>
    </xf>
    <xf numFmtId="166" fontId="38" fillId="0" borderId="29" xfId="41" applyNumberFormat="1" applyFont="1" applyFill="1" applyBorder="1"/>
    <xf numFmtId="0" fontId="38" fillId="64" borderId="28" xfId="0" applyFont="1" applyFill="1" applyBorder="1" applyAlignment="1">
      <alignment horizontal="right" vertical="center" wrapText="1"/>
    </xf>
    <xf numFmtId="0" fontId="38" fillId="19" borderId="24" xfId="0" applyFont="1" applyFill="1" applyBorder="1"/>
    <xf numFmtId="0" fontId="38" fillId="64" borderId="0" xfId="0" applyFont="1" applyFill="1" applyBorder="1"/>
    <xf numFmtId="0" fontId="40" fillId="64" borderId="24" xfId="0" applyFont="1" applyFill="1" applyBorder="1" applyAlignment="1"/>
    <xf numFmtId="0" fontId="38" fillId="18" borderId="25" xfId="41" applyFont="1" applyFill="1" applyBorder="1" applyAlignment="1">
      <alignment horizontal="left" indent="1"/>
    </xf>
    <xf numFmtId="0" fontId="38" fillId="0" borderId="25" xfId="0" applyFont="1" applyFill="1" applyBorder="1" applyAlignment="1">
      <alignment horizontal="left" vertical="center" indent="1"/>
    </xf>
    <xf numFmtId="0" fontId="38" fillId="0" borderId="26" xfId="89" applyFont="1" applyFill="1" applyBorder="1"/>
    <xf numFmtId="3" fontId="38" fillId="0" borderId="26" xfId="0" applyNumberFormat="1" applyFont="1" applyBorder="1" applyAlignment="1">
      <alignment vertical="top"/>
    </xf>
    <xf numFmtId="166" fontId="38" fillId="0" borderId="26" xfId="89" applyNumberFormat="1" applyFont="1" applyFill="1" applyBorder="1"/>
    <xf numFmtId="3" fontId="42" fillId="18" borderId="0" xfId="0" applyNumberFormat="1" applyFont="1" applyFill="1"/>
    <xf numFmtId="0" fontId="40" fillId="19" borderId="24" xfId="0" applyFont="1" applyFill="1" applyBorder="1" applyAlignment="1">
      <alignment horizontal="left"/>
    </xf>
    <xf numFmtId="0" fontId="38" fillId="0" borderId="29" xfId="89" applyFont="1" applyFill="1" applyBorder="1"/>
    <xf numFmtId="166" fontId="38" fillId="19" borderId="24" xfId="41" applyNumberFormat="1" applyFont="1" applyFill="1" applyBorder="1" applyAlignment="1"/>
    <xf numFmtId="3" fontId="38" fillId="0" borderId="27" xfId="0" applyNumberFormat="1" applyFont="1" applyBorder="1" applyAlignment="1">
      <alignment vertical="top"/>
    </xf>
    <xf numFmtId="0" fontId="40" fillId="64" borderId="29" xfId="41" applyFont="1" applyFill="1" applyBorder="1" applyAlignment="1">
      <alignment horizontal="right" vertical="top" wrapText="1"/>
    </xf>
    <xf numFmtId="166" fontId="38" fillId="18" borderId="27" xfId="89" applyNumberFormat="1" applyFont="1" applyFill="1" applyBorder="1"/>
    <xf numFmtId="166" fontId="38" fillId="0" borderId="36" xfId="89" applyNumberFormat="1" applyFont="1" applyFill="1" applyBorder="1"/>
    <xf numFmtId="0" fontId="40" fillId="64" borderId="28" xfId="92" applyFont="1" applyFill="1" applyBorder="1" applyAlignment="1">
      <alignment horizontal="right"/>
    </xf>
    <xf numFmtId="0" fontId="38" fillId="0" borderId="25" xfId="89" applyFont="1" applyFill="1" applyBorder="1" applyAlignment="1">
      <alignment horizontal="left"/>
    </xf>
    <xf numFmtId="3" fontId="38" fillId="0" borderId="26" xfId="0" applyNumberFormat="1" applyFont="1" applyBorder="1"/>
    <xf numFmtId="166" fontId="40" fillId="19" borderId="24" xfId="41" applyNumberFormat="1" applyFont="1" applyFill="1" applyBorder="1" applyAlignment="1"/>
    <xf numFmtId="166" fontId="38" fillId="0" borderId="24" xfId="89" applyNumberFormat="1" applyFont="1" applyFill="1" applyBorder="1" applyAlignment="1">
      <alignment horizontal="right"/>
    </xf>
    <xf numFmtId="4" fontId="38" fillId="0" borderId="26" xfId="89" applyNumberFormat="1" applyFont="1" applyFill="1" applyBorder="1"/>
    <xf numFmtId="0" fontId="42" fillId="18" borderId="0" xfId="0" applyFont="1" applyFill="1" applyBorder="1"/>
    <xf numFmtId="0" fontId="38" fillId="0" borderId="24" xfId="0" applyFont="1" applyBorder="1" applyAlignment="1">
      <alignment horizontal="left" indent="1"/>
    </xf>
    <xf numFmtId="3" fontId="38" fillId="0" borderId="34" xfId="0" applyNumberFormat="1" applyFont="1" applyBorder="1"/>
    <xf numFmtId="0" fontId="40" fillId="19" borderId="24" xfId="41" applyFont="1" applyFill="1" applyBorder="1" applyAlignment="1"/>
    <xf numFmtId="0" fontId="38" fillId="19" borderId="24" xfId="41" applyFont="1" applyFill="1" applyBorder="1" applyAlignment="1">
      <alignment wrapText="1"/>
    </xf>
    <xf numFmtId="4" fontId="38" fillId="0" borderId="27" xfId="89" applyNumberFormat="1" applyFont="1" applyFill="1" applyBorder="1"/>
    <xf numFmtId="0" fontId="40" fillId="64" borderId="24" xfId="89" applyFont="1" applyFill="1" applyBorder="1" applyAlignment="1"/>
    <xf numFmtId="166" fontId="38" fillId="0" borderId="29" xfId="89" applyNumberFormat="1" applyFont="1" applyFill="1" applyBorder="1"/>
    <xf numFmtId="3" fontId="41" fillId="18" borderId="0" xfId="0" applyNumberFormat="1" applyFont="1" applyFill="1" applyBorder="1"/>
    <xf numFmtId="0" fontId="40" fillId="64" borderId="24" xfId="89" applyFont="1" applyFill="1" applyBorder="1" applyAlignment="1">
      <alignment horizontal="right"/>
    </xf>
    <xf numFmtId="0" fontId="38" fillId="0" borderId="28" xfId="89" applyFont="1" applyFill="1" applyBorder="1"/>
    <xf numFmtId="0" fontId="40" fillId="19" borderId="24" xfId="89" applyFont="1" applyFill="1" applyBorder="1" applyAlignment="1">
      <alignment horizontal="left"/>
    </xf>
    <xf numFmtId="0" fontId="38" fillId="0" borderId="36" xfId="89" applyFont="1" applyFill="1" applyBorder="1"/>
    <xf numFmtId="0" fontId="40" fillId="19" borderId="24" xfId="89" applyFont="1" applyFill="1" applyBorder="1" applyAlignment="1"/>
    <xf numFmtId="166" fontId="38" fillId="0" borderId="26" xfId="0" applyNumberFormat="1" applyFont="1" applyFill="1" applyBorder="1"/>
    <xf numFmtId="0" fontId="38" fillId="0" borderId="25" xfId="41" applyFont="1" applyFill="1" applyBorder="1" applyAlignment="1">
      <alignment horizontal="left" indent="1"/>
    </xf>
    <xf numFmtId="166" fontId="38" fillId="0" borderId="24" xfId="0" applyNumberFormat="1" applyFont="1" applyBorder="1" applyAlignment="1"/>
    <xf numFmtId="3" fontId="40" fillId="19" borderId="24" xfId="0" applyNumberFormat="1" applyFont="1" applyFill="1" applyBorder="1"/>
    <xf numFmtId="0" fontId="40" fillId="64" borderId="24" xfId="89" applyFont="1" applyFill="1" applyBorder="1" applyAlignment="1">
      <alignment horizontal="center"/>
    </xf>
    <xf numFmtId="166" fontId="38" fillId="18" borderId="26" xfId="41" applyNumberFormat="1" applyFont="1" applyFill="1" applyBorder="1" applyAlignment="1">
      <alignment horizontal="right"/>
    </xf>
    <xf numFmtId="166" fontId="38" fillId="18" borderId="24" xfId="89" applyNumberFormat="1" applyFont="1" applyFill="1" applyBorder="1"/>
    <xf numFmtId="0" fontId="46" fillId="19" borderId="24" xfId="137" applyFont="1" applyFill="1" applyBorder="1"/>
    <xf numFmtId="3" fontId="38" fillId="0" borderId="24" xfId="0" applyNumberFormat="1" applyFont="1" applyBorder="1" applyAlignment="1">
      <alignment vertical="top"/>
    </xf>
    <xf numFmtId="166" fontId="38" fillId="0" borderId="27" xfId="0" applyNumberFormat="1" applyFont="1" applyBorder="1" applyAlignment="1"/>
    <xf numFmtId="4" fontId="38" fillId="0" borderId="24" xfId="89" applyNumberFormat="1" applyFont="1" applyFill="1" applyBorder="1"/>
    <xf numFmtId="166" fontId="38" fillId="0" borderId="26" xfId="0" applyNumberFormat="1" applyFont="1" applyFill="1" applyBorder="1" applyAlignment="1">
      <alignment vertical="center"/>
    </xf>
    <xf numFmtId="0" fontId="40" fillId="19" borderId="24" xfId="0" applyFont="1" applyFill="1" applyBorder="1" applyAlignment="1">
      <alignment vertical="center"/>
    </xf>
    <xf numFmtId="0" fontId="38" fillId="0" borderId="25" xfId="0" applyFont="1" applyBorder="1" applyAlignment="1">
      <alignment horizontal="left" indent="1"/>
    </xf>
    <xf numFmtId="166" fontId="38" fillId="0" borderId="27" xfId="41" applyNumberFormat="1" applyFont="1" applyFill="1" applyBorder="1"/>
    <xf numFmtId="166" fontId="40" fillId="19" borderId="24" xfId="89" applyNumberFormat="1" applyFont="1" applyFill="1" applyBorder="1" applyAlignment="1"/>
    <xf numFmtId="3" fontId="38" fillId="0" borderId="24" xfId="0" applyNumberFormat="1" applyFont="1" applyFill="1" applyBorder="1"/>
    <xf numFmtId="166" fontId="40" fillId="19" borderId="24" xfId="0" applyNumberFormat="1" applyFont="1" applyFill="1" applyBorder="1"/>
    <xf numFmtId="0" fontId="44" fillId="64" borderId="24" xfId="0" applyFont="1" applyFill="1" applyBorder="1"/>
    <xf numFmtId="0" fontId="38" fillId="64" borderId="29" xfId="0" applyFont="1" applyFill="1" applyBorder="1"/>
    <xf numFmtId="166" fontId="38" fillId="0" borderId="24" xfId="41" applyNumberFormat="1" applyFont="1" applyFill="1" applyBorder="1"/>
    <xf numFmtId="0" fontId="41" fillId="18" borderId="0" xfId="0" applyFont="1" applyFill="1"/>
    <xf numFmtId="0" fontId="38" fillId="18" borderId="25" xfId="41" applyFont="1" applyFill="1" applyBorder="1" applyAlignment="1">
      <alignment horizontal="left"/>
    </xf>
    <xf numFmtId="166" fontId="38" fillId="0" borderId="24" xfId="0" applyNumberFormat="1" applyFont="1" applyFill="1" applyBorder="1" applyAlignment="1"/>
    <xf numFmtId="9" fontId="38" fillId="0" borderId="24" xfId="59" applyFont="1" applyFill="1" applyBorder="1"/>
    <xf numFmtId="0" fontId="128" fillId="0" borderId="0" xfId="0" applyFont="1" applyFill="1" applyBorder="1"/>
    <xf numFmtId="166" fontId="38" fillId="0" borderId="24" xfId="0" applyNumberFormat="1" applyFont="1" applyFill="1" applyBorder="1" applyAlignment="1">
      <alignment horizontal="right"/>
    </xf>
    <xf numFmtId="166" fontId="38" fillId="0" borderId="27" xfId="0" applyNumberFormat="1" applyFont="1" applyFill="1" applyBorder="1" applyAlignment="1"/>
    <xf numFmtId="166" fontId="38" fillId="18" borderId="24" xfId="41" applyNumberFormat="1" applyFont="1" applyFill="1" applyBorder="1" applyAlignment="1"/>
    <xf numFmtId="0" fontId="40" fillId="64" borderId="24" xfId="0" applyFont="1" applyFill="1" applyBorder="1" applyAlignment="1">
      <alignment horizontal="right" vertical="top" wrapText="1"/>
    </xf>
    <xf numFmtId="0" fontId="40" fillId="64" borderId="24" xfId="0" applyFont="1" applyFill="1" applyBorder="1" applyAlignment="1">
      <alignment vertical="center"/>
    </xf>
    <xf numFmtId="166" fontId="45" fillId="0" borderId="26" xfId="0" applyNumberFormat="1" applyFont="1" applyFill="1" applyBorder="1" applyAlignment="1" applyProtection="1">
      <alignment horizontal="right" vertical="center"/>
    </xf>
    <xf numFmtId="3" fontId="45" fillId="0" borderId="26" xfId="137" applyNumberFormat="1" applyFont="1" applyFill="1" applyBorder="1" applyAlignment="1">
      <alignment horizontal="right"/>
    </xf>
    <xf numFmtId="0" fontId="46" fillId="64" borderId="29" xfId="137" applyFont="1" applyFill="1" applyBorder="1" applyAlignment="1">
      <alignment horizontal="right" vertical="top" wrapText="1"/>
    </xf>
    <xf numFmtId="3" fontId="45" fillId="0" borderId="24" xfId="137" applyNumberFormat="1" applyFont="1" applyFill="1" applyBorder="1" applyAlignment="1">
      <alignment horizontal="left" indent="1"/>
    </xf>
    <xf numFmtId="3" fontId="45" fillId="0" borderId="27" xfId="137" applyNumberFormat="1" applyFont="1" applyFill="1" applyBorder="1"/>
    <xf numFmtId="3" fontId="45" fillId="0" borderId="26" xfId="137" applyNumberFormat="1" applyFont="1" applyFill="1" applyBorder="1"/>
    <xf numFmtId="3" fontId="45" fillId="0" borderId="24" xfId="137" applyNumberFormat="1" applyFont="1" applyFill="1" applyBorder="1"/>
    <xf numFmtId="3" fontId="46" fillId="19" borderId="24" xfId="137" applyNumberFormat="1" applyFont="1" applyFill="1" applyBorder="1"/>
    <xf numFmtId="0" fontId="74" fillId="64" borderId="24" xfId="60" applyFont="1" applyFill="1" applyBorder="1" applyAlignment="1">
      <alignment horizontal="right" vertical="top" wrapText="1"/>
    </xf>
    <xf numFmtId="0" fontId="40" fillId="64" borderId="24" xfId="0" applyFont="1" applyFill="1" applyBorder="1" applyAlignment="1">
      <alignment horizontal="center" vertical="center" wrapText="1"/>
    </xf>
    <xf numFmtId="0" fontId="128" fillId="0" borderId="0" xfId="0" applyFont="1" applyFill="1" applyBorder="1" applyAlignment="1"/>
    <xf numFmtId="0" fontId="40" fillId="64" borderId="24" xfId="41" applyFont="1" applyFill="1" applyBorder="1" applyAlignment="1">
      <alignment horizontal="right"/>
    </xf>
    <xf numFmtId="175" fontId="38" fillId="0" borderId="27" xfId="59" applyNumberFormat="1" applyFont="1" applyFill="1" applyBorder="1" applyAlignment="1"/>
    <xf numFmtId="175" fontId="38" fillId="0" borderId="24" xfId="59" applyNumberFormat="1" applyFont="1" applyFill="1" applyBorder="1" applyAlignment="1"/>
    <xf numFmtId="175" fontId="40" fillId="19" borderId="24" xfId="59" applyNumberFormat="1" applyFont="1" applyFill="1" applyBorder="1" applyAlignment="1"/>
    <xf numFmtId="166" fontId="38" fillId="18" borderId="26" xfId="41" applyNumberFormat="1" applyFont="1" applyFill="1" applyBorder="1" applyAlignment="1"/>
    <xf numFmtId="175" fontId="38" fillId="0" borderId="26" xfId="59" applyNumberFormat="1" applyFont="1" applyFill="1" applyBorder="1" applyAlignment="1"/>
    <xf numFmtId="0" fontId="45" fillId="0" borderId="25" xfId="137" applyFont="1" applyFill="1" applyBorder="1" applyAlignment="1">
      <alignment horizontal="left" indent="1"/>
    </xf>
    <xf numFmtId="0" fontId="65" fillId="0" borderId="0" xfId="60" applyFont="1" applyFill="1" applyBorder="1"/>
    <xf numFmtId="0" fontId="128" fillId="0" borderId="0" xfId="60" applyFont="1" applyFill="1" applyBorder="1"/>
    <xf numFmtId="3" fontId="46" fillId="19" borderId="24" xfId="92" applyNumberFormat="1" applyFont="1" applyFill="1" applyBorder="1" applyAlignment="1"/>
    <xf numFmtId="3" fontId="46" fillId="19" borderId="24" xfId="0" applyNumberFormat="1" applyFont="1" applyFill="1" applyBorder="1" applyAlignment="1"/>
    <xf numFmtId="0" fontId="38" fillId="19" borderId="24" xfId="60" applyFont="1" applyFill="1" applyBorder="1" applyAlignment="1">
      <alignment horizontal="left" vertical="center" indent="1"/>
    </xf>
    <xf numFmtId="0" fontId="38" fillId="19" borderId="24" xfId="60" applyFont="1" applyFill="1" applyBorder="1" applyAlignment="1">
      <alignment horizontal="left" vertical="center"/>
    </xf>
    <xf numFmtId="3" fontId="45" fillId="19" borderId="24" xfId="92" applyNumberFormat="1" applyFont="1" applyFill="1" applyBorder="1" applyAlignment="1"/>
    <xf numFmtId="3" fontId="45" fillId="19" borderId="24" xfId="0" applyNumberFormat="1" applyFont="1" applyFill="1" applyBorder="1" applyAlignment="1"/>
    <xf numFmtId="0" fontId="38" fillId="0" borderId="24" xfId="0" applyFont="1" applyBorder="1" applyAlignment="1"/>
    <xf numFmtId="0" fontId="45" fillId="0" borderId="24" xfId="60" applyFont="1" applyFill="1" applyBorder="1" applyAlignment="1">
      <alignment vertical="center"/>
    </xf>
    <xf numFmtId="3" fontId="45" fillId="0" borderId="24" xfId="92" applyNumberFormat="1" applyFont="1" applyFill="1" applyBorder="1" applyAlignment="1"/>
    <xf numFmtId="3" fontId="45" fillId="0" borderId="24" xfId="0" applyNumberFormat="1" applyFont="1" applyFill="1" applyBorder="1" applyAlignment="1"/>
    <xf numFmtId="0" fontId="45" fillId="0" borderId="25" xfId="60" applyFont="1" applyFill="1" applyBorder="1" applyAlignment="1">
      <alignment vertical="center"/>
    </xf>
    <xf numFmtId="3" fontId="38" fillId="0" borderId="24" xfId="92" applyNumberFormat="1" applyFont="1" applyFill="1" applyBorder="1" applyAlignment="1"/>
    <xf numFmtId="3" fontId="45" fillId="19" borderId="24" xfId="92" applyNumberFormat="1" applyFont="1" applyFill="1" applyBorder="1" applyAlignment="1" applyProtection="1">
      <protection locked="0"/>
    </xf>
    <xf numFmtId="3" fontId="45" fillId="0" borderId="26" xfId="92" applyNumberFormat="1" applyFont="1" applyFill="1" applyBorder="1" applyAlignment="1" applyProtection="1">
      <protection locked="0"/>
    </xf>
    <xf numFmtId="3" fontId="38" fillId="0" borderId="26" xfId="92" applyNumberFormat="1" applyFont="1" applyFill="1" applyBorder="1" applyAlignment="1"/>
    <xf numFmtId="166" fontId="45" fillId="19" borderId="24" xfId="60" applyNumberFormat="1" applyFont="1" applyFill="1" applyBorder="1" applyAlignment="1" applyProtection="1">
      <alignment vertical="center"/>
      <protection locked="0"/>
    </xf>
    <xf numFmtId="3" fontId="45" fillId="19" borderId="24" xfId="92" applyNumberFormat="1" applyFont="1" applyFill="1" applyBorder="1" applyAlignment="1" applyProtection="1"/>
    <xf numFmtId="3" fontId="38" fillId="19" borderId="24" xfId="92" applyNumberFormat="1" applyFont="1" applyFill="1" applyBorder="1" applyAlignment="1"/>
    <xf numFmtId="0" fontId="45" fillId="0" borderId="24" xfId="0" applyFont="1" applyBorder="1" applyAlignment="1"/>
    <xf numFmtId="3" fontId="45" fillId="0" borderId="24" xfId="0" applyNumberFormat="1" applyFont="1" applyBorder="1" applyAlignment="1"/>
    <xf numFmtId="0" fontId="45" fillId="0" borderId="25" xfId="0" applyFont="1" applyBorder="1" applyAlignment="1"/>
    <xf numFmtId="3" fontId="45" fillId="0" borderId="25" xfId="92" applyNumberFormat="1" applyFont="1" applyFill="1" applyBorder="1" applyAlignment="1" applyProtection="1">
      <protection locked="0"/>
    </xf>
    <xf numFmtId="0" fontId="45" fillId="0" borderId="24" xfId="60" applyFont="1" applyFill="1" applyBorder="1" applyAlignment="1">
      <alignment vertical="center" wrapText="1"/>
    </xf>
    <xf numFmtId="0" fontId="45" fillId="0" borderId="25" xfId="60" applyFont="1" applyFill="1" applyBorder="1" applyAlignment="1">
      <alignment vertical="center" wrapText="1"/>
    </xf>
    <xf numFmtId="0" fontId="38" fillId="19" borderId="24" xfId="60" applyFont="1" applyFill="1" applyBorder="1" applyAlignment="1">
      <alignment horizontal="left" indent="1"/>
    </xf>
    <xf numFmtId="166" fontId="45" fillId="19" borderId="24" xfId="92" applyNumberFormat="1" applyFont="1" applyFill="1" applyBorder="1" applyAlignment="1" applyProtection="1"/>
    <xf numFmtId="3" fontId="46" fillId="19" borderId="24" xfId="60" applyNumberFormat="1" applyFont="1" applyFill="1" applyBorder="1" applyAlignment="1" applyProtection="1"/>
    <xf numFmtId="3" fontId="45" fillId="0" borderId="24" xfId="60" applyNumberFormat="1" applyFont="1" applyFill="1" applyBorder="1" applyAlignment="1"/>
    <xf numFmtId="3" fontId="45" fillId="0" borderId="26" xfId="60" applyNumberFormat="1" applyFont="1" applyFill="1" applyBorder="1" applyAlignment="1"/>
    <xf numFmtId="3" fontId="38" fillId="0" borderId="26" xfId="60" applyNumberFormat="1" applyFont="1" applyFill="1" applyBorder="1" applyAlignment="1"/>
    <xf numFmtId="3" fontId="45" fillId="0" borderId="26" xfId="60" applyNumberFormat="1" applyFont="1" applyFill="1" applyBorder="1" applyAlignment="1" applyProtection="1">
      <protection locked="0"/>
    </xf>
    <xf numFmtId="3" fontId="45" fillId="0" borderId="24" xfId="60" applyNumberFormat="1" applyFont="1" applyFill="1" applyBorder="1" applyAlignment="1" applyProtection="1">
      <protection locked="0"/>
    </xf>
    <xf numFmtId="3" fontId="38" fillId="0" borderId="24" xfId="60" applyNumberFormat="1" applyFont="1" applyFill="1" applyBorder="1" applyAlignment="1"/>
    <xf numFmtId="3" fontId="45" fillId="0" borderId="25" xfId="0" applyNumberFormat="1" applyFont="1" applyBorder="1" applyAlignment="1"/>
    <xf numFmtId="3" fontId="45" fillId="19" borderId="24" xfId="60" applyNumberFormat="1" applyFont="1" applyFill="1" applyBorder="1" applyAlignment="1"/>
    <xf numFmtId="3" fontId="45" fillId="19" borderId="24" xfId="60" applyNumberFormat="1" applyFont="1" applyFill="1" applyBorder="1" applyAlignment="1" applyProtection="1">
      <protection locked="0"/>
    </xf>
    <xf numFmtId="0" fontId="45" fillId="0" borderId="24" xfId="0" applyFont="1" applyBorder="1" applyAlignment="1" applyProtection="1"/>
    <xf numFmtId="3" fontId="45" fillId="0" borderId="24" xfId="0" applyNumberFormat="1" applyFont="1" applyBorder="1" applyAlignment="1" applyProtection="1"/>
    <xf numFmtId="3" fontId="45" fillId="0" borderId="27" xfId="0" applyNumberFormat="1" applyFont="1" applyBorder="1" applyAlignment="1" applyProtection="1"/>
    <xf numFmtId="0" fontId="40" fillId="64" borderId="28" xfId="92" applyFont="1" applyFill="1" applyBorder="1" applyAlignment="1" applyProtection="1">
      <alignment horizontal="right"/>
    </xf>
    <xf numFmtId="0" fontId="46" fillId="64" borderId="28" xfId="0" applyFont="1" applyFill="1" applyBorder="1" applyAlignment="1" applyProtection="1">
      <alignment horizontal="right"/>
    </xf>
    <xf numFmtId="0" fontId="40" fillId="64" borderId="28" xfId="60" applyFont="1" applyFill="1" applyBorder="1" applyAlignment="1">
      <alignment horizontal="right"/>
    </xf>
    <xf numFmtId="3" fontId="38" fillId="0" borderId="27" xfId="0" applyNumberFormat="1" applyFont="1" applyFill="1" applyBorder="1"/>
    <xf numFmtId="49" fontId="36" fillId="0" borderId="0" xfId="60" applyNumberFormat="1" applyFont="1" applyFill="1" applyBorder="1" applyAlignment="1">
      <alignment horizontal="right"/>
    </xf>
    <xf numFmtId="0" fontId="75" fillId="0" borderId="24" xfId="60" applyFont="1" applyFill="1" applyBorder="1" applyAlignment="1">
      <alignment vertical="top"/>
    </xf>
    <xf numFmtId="0" fontId="75" fillId="0" borderId="24" xfId="60" applyFont="1" applyFill="1" applyBorder="1" applyAlignment="1">
      <alignment vertical="center"/>
    </xf>
    <xf numFmtId="0" fontId="75" fillId="0" borderId="27" xfId="60" applyFont="1" applyFill="1" applyBorder="1" applyAlignment="1">
      <alignment vertical="center"/>
    </xf>
    <xf numFmtId="1" fontId="75" fillId="0" borderId="27" xfId="60" applyNumberFormat="1" applyFont="1" applyFill="1" applyBorder="1" applyAlignment="1">
      <alignment vertical="center"/>
    </xf>
    <xf numFmtId="1" fontId="75" fillId="0" borderId="24" xfId="60" applyNumberFormat="1" applyFont="1" applyFill="1" applyBorder="1" applyAlignment="1">
      <alignment vertical="center"/>
    </xf>
    <xf numFmtId="0" fontId="73" fillId="19" borderId="24" xfId="60" applyFont="1" applyFill="1" applyBorder="1" applyAlignment="1">
      <alignment vertical="center"/>
    </xf>
    <xf numFmtId="2" fontId="73" fillId="19" borderId="24" xfId="60" applyNumberFormat="1" applyFont="1" applyFill="1" applyBorder="1" applyAlignment="1">
      <alignment horizontal="right" vertical="center"/>
    </xf>
    <xf numFmtId="0" fontId="77" fillId="0" borderId="24" xfId="60" applyFont="1" applyFill="1" applyBorder="1" applyAlignment="1">
      <alignment horizontal="left" vertical="center" indent="1"/>
    </xf>
    <xf numFmtId="0" fontId="77" fillId="0" borderId="25" xfId="60" applyFont="1" applyFill="1" applyBorder="1" applyAlignment="1">
      <alignment horizontal="left" vertical="center" indent="1"/>
    </xf>
    <xf numFmtId="2" fontId="77" fillId="0" borderId="26" xfId="60" applyNumberFormat="1" applyFont="1" applyFill="1" applyBorder="1" applyAlignment="1">
      <alignment horizontal="right" vertical="center"/>
    </xf>
    <xf numFmtId="2" fontId="77" fillId="0" borderId="27" xfId="60" applyNumberFormat="1" applyFont="1" applyFill="1" applyBorder="1" applyAlignment="1">
      <alignment horizontal="right" vertical="center"/>
    </xf>
    <xf numFmtId="0" fontId="77" fillId="0" borderId="24" xfId="60" applyFont="1" applyFill="1" applyBorder="1" applyAlignment="1">
      <alignment horizontal="left" vertical="center" wrapText="1" indent="1"/>
    </xf>
    <xf numFmtId="2" fontId="77" fillId="0" borderId="24" xfId="60" applyNumberFormat="1" applyFont="1" applyFill="1" applyBorder="1" applyAlignment="1">
      <alignment horizontal="right" vertical="center" wrapText="1"/>
    </xf>
    <xf numFmtId="0" fontId="73" fillId="64" borderId="24" xfId="60" applyFont="1" applyFill="1" applyBorder="1" applyAlignment="1">
      <alignment vertical="top"/>
    </xf>
    <xf numFmtId="0" fontId="40" fillId="64" borderId="24" xfId="60" applyFont="1" applyFill="1" applyBorder="1" applyAlignment="1">
      <alignment horizontal="right"/>
    </xf>
    <xf numFmtId="0" fontId="36" fillId="0" borderId="0" xfId="0" applyFont="1" applyFill="1" applyBorder="1" applyAlignment="1">
      <alignment horizontal="right"/>
    </xf>
    <xf numFmtId="0" fontId="40" fillId="19" borderId="24" xfId="0" applyFont="1" applyFill="1" applyBorder="1" applyAlignment="1">
      <alignment vertical="center" wrapText="1"/>
    </xf>
    <xf numFmtId="166" fontId="38" fillId="0" borderId="24" xfId="0" applyNumberFormat="1" applyFont="1" applyFill="1" applyBorder="1" applyAlignment="1">
      <alignment vertical="center"/>
    </xf>
    <xf numFmtId="166" fontId="48" fillId="0" borderId="24" xfId="0" applyNumberFormat="1" applyFont="1" applyFill="1" applyBorder="1" applyAlignment="1">
      <alignment vertical="center"/>
    </xf>
    <xf numFmtId="3" fontId="45" fillId="0" borderId="26" xfId="0" applyNumberFormat="1" applyFont="1" applyBorder="1" applyAlignment="1"/>
    <xf numFmtId="3" fontId="38" fillId="19" borderId="24" xfId="60" applyNumberFormat="1" applyFont="1" applyFill="1" applyBorder="1" applyAlignment="1"/>
    <xf numFmtId="3" fontId="46" fillId="19" borderId="24" xfId="92" applyNumberFormat="1" applyFont="1" applyFill="1" applyBorder="1" applyAlignment="1" applyProtection="1"/>
    <xf numFmtId="0" fontId="45" fillId="0" borderId="26" xfId="0" applyFont="1" applyBorder="1" applyAlignment="1" applyProtection="1"/>
    <xf numFmtId="166" fontId="40" fillId="19" borderId="24" xfId="0" applyNumberFormat="1" applyFont="1" applyFill="1" applyBorder="1" applyAlignment="1">
      <alignment horizontal="right" vertical="center"/>
    </xf>
    <xf numFmtId="166" fontId="48" fillId="0" borderId="26" xfId="0" applyNumberFormat="1" applyFont="1" applyFill="1" applyBorder="1" applyAlignment="1">
      <alignment vertical="center"/>
    </xf>
    <xf numFmtId="3" fontId="45" fillId="0" borderId="27" xfId="0" applyNumberFormat="1" applyFont="1" applyFill="1" applyBorder="1" applyAlignment="1"/>
    <xf numFmtId="3" fontId="38" fillId="0" borderId="26" xfId="40" applyNumberFormat="1" applyFont="1" applyFill="1" applyBorder="1" applyAlignment="1"/>
    <xf numFmtId="172" fontId="40" fillId="64" borderId="28" xfId="40" applyNumberFormat="1" applyFont="1" applyFill="1" applyBorder="1" applyAlignment="1"/>
    <xf numFmtId="173" fontId="40" fillId="64" borderId="29" xfId="40" applyNumberFormat="1" applyFont="1" applyFill="1" applyBorder="1" applyAlignment="1"/>
    <xf numFmtId="172" fontId="40" fillId="64" borderId="28" xfId="0" applyNumberFormat="1" applyFont="1" applyFill="1" applyBorder="1" applyAlignment="1">
      <alignment wrapText="1"/>
    </xf>
    <xf numFmtId="172" fontId="40" fillId="64" borderId="28" xfId="40" applyNumberFormat="1" applyFont="1" applyFill="1" applyBorder="1" applyAlignment="1">
      <alignment wrapText="1"/>
    </xf>
    <xf numFmtId="0" fontId="40" fillId="64" borderId="28" xfId="40" applyFont="1" applyFill="1" applyBorder="1" applyAlignment="1"/>
    <xf numFmtId="173" fontId="40" fillId="64" borderId="29" xfId="0" applyNumberFormat="1" applyFont="1" applyFill="1" applyBorder="1" applyAlignment="1">
      <alignment wrapText="1"/>
    </xf>
    <xf numFmtId="173" fontId="40" fillId="64" borderId="29" xfId="40" applyNumberFormat="1" applyFont="1" applyFill="1" applyBorder="1" applyAlignment="1">
      <alignment wrapText="1"/>
    </xf>
    <xf numFmtId="0" fontId="40" fillId="64" borderId="29" xfId="40" applyFont="1" applyFill="1" applyBorder="1" applyAlignment="1">
      <alignment horizontal="center"/>
    </xf>
    <xf numFmtId="169" fontId="38" fillId="0" borderId="25" xfId="40" applyNumberFormat="1" applyFont="1" applyFill="1" applyBorder="1" applyAlignment="1">
      <alignment horizontal="right"/>
    </xf>
    <xf numFmtId="169" fontId="38" fillId="0" borderId="24" xfId="40" applyNumberFormat="1" applyFont="1" applyFill="1" applyBorder="1" applyAlignment="1">
      <alignment horizontal="right"/>
    </xf>
    <xf numFmtId="0" fontId="40" fillId="64" borderId="24" xfId="0" applyFont="1" applyFill="1" applyBorder="1" applyAlignment="1">
      <alignment vertical="center" wrapText="1"/>
    </xf>
    <xf numFmtId="9" fontId="38" fillId="0" borderId="27" xfId="59" applyFont="1" applyFill="1" applyBorder="1"/>
    <xf numFmtId="0" fontId="40" fillId="64" borderId="24" xfId="41" applyFont="1" applyFill="1" applyBorder="1" applyAlignment="1">
      <alignment vertical="center"/>
    </xf>
    <xf numFmtId="0" fontId="40" fillId="19" borderId="24" xfId="0" applyFont="1" applyFill="1" applyBorder="1" applyAlignment="1">
      <alignment horizontal="left" vertical="center"/>
    </xf>
    <xf numFmtId="166" fontId="38" fillId="19" borderId="24" xfId="41" applyNumberFormat="1" applyFont="1" applyFill="1" applyBorder="1"/>
    <xf numFmtId="166" fontId="38" fillId="19" borderId="24" xfId="0" applyNumberFormat="1" applyFont="1" applyFill="1" applyBorder="1"/>
    <xf numFmtId="166" fontId="38" fillId="0" borderId="24" xfId="0" applyNumberFormat="1" applyFont="1" applyFill="1" applyBorder="1" applyAlignment="1">
      <alignment horizontal="right" vertical="center"/>
    </xf>
    <xf numFmtId="166" fontId="38" fillId="0" borderId="26" xfId="0" applyNumberFormat="1" applyFont="1" applyFill="1" applyBorder="1" applyAlignment="1">
      <alignment horizontal="right" vertical="center"/>
    </xf>
    <xf numFmtId="49" fontId="40" fillId="64" borderId="24" xfId="41" applyNumberFormat="1" applyFont="1" applyFill="1" applyBorder="1" applyAlignment="1">
      <alignment horizontal="right" vertical="center"/>
    </xf>
    <xf numFmtId="0" fontId="38" fillId="19" borderId="24" xfId="41" applyFont="1" applyFill="1" applyBorder="1" applyAlignment="1">
      <alignment horizontal="left"/>
    </xf>
    <xf numFmtId="0" fontId="38" fillId="19" borderId="24" xfId="0" applyFont="1" applyFill="1" applyBorder="1" applyAlignment="1">
      <alignment horizontal="left" vertical="center"/>
    </xf>
    <xf numFmtId="166" fontId="45" fillId="0" borderId="24" xfId="0" applyNumberFormat="1" applyFont="1" applyFill="1" applyBorder="1" applyAlignment="1">
      <alignment horizontal="right" vertical="center"/>
    </xf>
    <xf numFmtId="166" fontId="45" fillId="0" borderId="26" xfId="0" applyNumberFormat="1" applyFont="1" applyFill="1" applyBorder="1" applyAlignment="1">
      <alignment horizontal="right" vertical="center"/>
    </xf>
    <xf numFmtId="169" fontId="38" fillId="0" borderId="25" xfId="40" applyNumberFormat="1" applyFont="1" applyFill="1" applyBorder="1" applyAlignment="1"/>
    <xf numFmtId="0" fontId="40" fillId="64" borderId="24" xfId="40" applyFont="1" applyFill="1" applyBorder="1" applyAlignment="1"/>
    <xf numFmtId="0" fontId="40" fillId="64" borderId="24" xfId="0" applyFont="1" applyFill="1" applyBorder="1" applyAlignment="1">
      <alignment horizontal="center" vertical="center"/>
    </xf>
    <xf numFmtId="0" fontId="40" fillId="19" borderId="24" xfId="41" applyFont="1" applyFill="1" applyBorder="1"/>
    <xf numFmtId="0" fontId="38" fillId="64" borderId="28" xfId="0" applyFont="1" applyFill="1" applyBorder="1" applyAlignment="1">
      <alignment horizontal="right"/>
    </xf>
    <xf numFmtId="0" fontId="38" fillId="64" borderId="28" xfId="0" applyFont="1" applyFill="1" applyBorder="1"/>
    <xf numFmtId="0" fontId="40" fillId="64" borderId="0" xfId="0" applyFont="1" applyFill="1" applyBorder="1" applyAlignment="1">
      <alignment horizontal="right" vertical="top" wrapText="1"/>
    </xf>
    <xf numFmtId="10" fontId="40" fillId="19" borderId="24" xfId="0" applyNumberFormat="1" applyFont="1" applyFill="1" applyBorder="1"/>
    <xf numFmtId="0" fontId="38" fillId="0" borderId="24" xfId="0" applyFont="1" applyFill="1" applyBorder="1"/>
    <xf numFmtId="3" fontId="38" fillId="0" borderId="27" xfId="0" applyNumberFormat="1" applyFont="1" applyFill="1" applyBorder="1" applyAlignment="1">
      <alignment horizontal="right"/>
    </xf>
    <xf numFmtId="3" fontId="38" fillId="0" borderId="26" xfId="0" applyNumberFormat="1" applyFont="1" applyFill="1" applyBorder="1" applyAlignment="1">
      <alignment horizontal="right"/>
    </xf>
    <xf numFmtId="3" fontId="38" fillId="0" borderId="26" xfId="0" applyNumberFormat="1" applyFont="1" applyFill="1" applyBorder="1"/>
    <xf numFmtId="3" fontId="38" fillId="0" borderId="24" xfId="0" applyNumberFormat="1" applyFont="1" applyFill="1" applyBorder="1" applyAlignment="1">
      <alignment horizontal="right"/>
    </xf>
    <xf numFmtId="166" fontId="38" fillId="0" borderId="24" xfId="0" applyNumberFormat="1" applyFont="1" applyBorder="1"/>
    <xf numFmtId="0" fontId="38" fillId="64" borderId="28" xfId="0" applyFont="1" applyFill="1" applyBorder="1" applyAlignment="1">
      <alignment horizontal="right" vertical="top" wrapText="1"/>
    </xf>
    <xf numFmtId="49" fontId="36" fillId="0" borderId="0" xfId="0" applyNumberFormat="1" applyFont="1" applyAlignment="1">
      <alignment horizontal="right"/>
    </xf>
    <xf numFmtId="0" fontId="40" fillId="19" borderId="24" xfId="0" applyFont="1" applyFill="1" applyBorder="1" applyAlignment="1"/>
    <xf numFmtId="166" fontId="40" fillId="19" borderId="24" xfId="41" applyNumberFormat="1" applyFont="1" applyFill="1" applyBorder="1"/>
    <xf numFmtId="2" fontId="40" fillId="19" borderId="24" xfId="41" applyNumberFormat="1" applyFont="1" applyFill="1" applyBorder="1" applyAlignment="1">
      <alignment vertical="center" wrapText="1"/>
    </xf>
    <xf numFmtId="0" fontId="40" fillId="64" borderId="29" xfId="0" applyFont="1" applyFill="1" applyBorder="1" applyAlignment="1">
      <alignment horizontal="right" vertical="top" wrapText="1"/>
    </xf>
    <xf numFmtId="166" fontId="38" fillId="0" borderId="28" xfId="41" applyNumberFormat="1" applyFont="1" applyFill="1" applyBorder="1" applyAlignment="1">
      <alignment horizontal="right"/>
    </xf>
    <xf numFmtId="2" fontId="40" fillId="19" borderId="24" xfId="41" applyNumberFormat="1" applyFont="1" applyFill="1" applyBorder="1" applyAlignment="1"/>
    <xf numFmtId="3" fontId="38" fillId="0" borderId="24" xfId="40" applyNumberFormat="1" applyFont="1" applyFill="1" applyBorder="1" applyAlignment="1"/>
    <xf numFmtId="0" fontId="65" fillId="0" borderId="0" xfId="60" applyFont="1" applyFill="1" applyBorder="1"/>
    <xf numFmtId="166" fontId="38" fillId="0" borderId="10" xfId="41" applyNumberFormat="1" applyFont="1" applyFill="1" applyBorder="1"/>
    <xf numFmtId="0" fontId="128" fillId="0" borderId="0" xfId="60" applyFont="1" applyFill="1" applyBorder="1"/>
    <xf numFmtId="0" fontId="40" fillId="64" borderId="51" xfId="40" applyFont="1" applyFill="1" applyBorder="1" applyAlignment="1"/>
    <xf numFmtId="171" fontId="38" fillId="0" borderId="54" xfId="40" applyNumberFormat="1" applyFont="1" applyFill="1" applyBorder="1"/>
    <xf numFmtId="171" fontId="38" fillId="0" borderId="53" xfId="40" applyNumberFormat="1" applyFont="1" applyFill="1" applyBorder="1"/>
    <xf numFmtId="0" fontId="38" fillId="0" borderId="52" xfId="40" applyFont="1" applyFill="1" applyBorder="1" applyAlignment="1">
      <alignment horizontal="left" indent="1"/>
    </xf>
    <xf numFmtId="171" fontId="38" fillId="0" borderId="51" xfId="40" applyNumberFormat="1" applyFont="1" applyFill="1" applyBorder="1"/>
    <xf numFmtId="0" fontId="38" fillId="0" borderId="51" xfId="40" applyFont="1" applyFill="1" applyBorder="1" applyAlignment="1">
      <alignment horizontal="left" indent="1"/>
    </xf>
    <xf numFmtId="171" fontId="40" fillId="19" borderId="51" xfId="40" applyNumberFormat="1" applyFont="1" applyFill="1" applyBorder="1"/>
    <xf numFmtId="0" fontId="40" fillId="19" borderId="51" xfId="40" applyFont="1" applyFill="1" applyBorder="1" applyAlignment="1">
      <alignment horizontal="left"/>
    </xf>
    <xf numFmtId="0" fontId="40" fillId="19" borderId="24" xfId="41" applyFont="1" applyFill="1" applyBorder="1" applyAlignment="1">
      <alignment horizontal="left"/>
    </xf>
    <xf numFmtId="2" fontId="77" fillId="0" borderId="24" xfId="60" applyNumberFormat="1" applyFont="1" applyFill="1" applyBorder="1" applyAlignment="1">
      <alignment horizontal="right" vertical="center"/>
    </xf>
    <xf numFmtId="3" fontId="45" fillId="0" borderId="24" xfId="92" applyNumberFormat="1" applyFont="1" applyFill="1" applyBorder="1" applyAlignment="1" applyProtection="1">
      <protection locked="0"/>
    </xf>
    <xf numFmtId="0" fontId="65" fillId="0" borderId="0" xfId="60" applyFont="1" applyFill="1" applyBorder="1"/>
    <xf numFmtId="0" fontId="128" fillId="0" borderId="0" xfId="60" applyFont="1" applyFill="1" applyBorder="1"/>
    <xf numFmtId="3" fontId="45" fillId="0" borderId="26" xfId="0" applyNumberFormat="1" applyFont="1" applyBorder="1" applyAlignment="1" applyProtection="1"/>
    <xf numFmtId="0" fontId="65" fillId="0" borderId="0" xfId="60" applyFont="1" applyFill="1" applyBorder="1"/>
    <xf numFmtId="0" fontId="128" fillId="0" borderId="0" xfId="60" applyFont="1" applyFill="1" applyBorder="1"/>
    <xf numFmtId="3" fontId="45" fillId="0" borderId="24" xfId="137" applyNumberFormat="1" applyFont="1" applyFill="1" applyBorder="1" applyAlignment="1">
      <alignment horizontal="right"/>
    </xf>
    <xf numFmtId="0" fontId="65" fillId="0" borderId="0" xfId="60" applyFont="1" applyFill="1" applyBorder="1"/>
    <xf numFmtId="0" fontId="128" fillId="0" borderId="0" xfId="60" applyFont="1" applyFill="1" applyBorder="1"/>
    <xf numFmtId="3" fontId="38" fillId="0" borderId="0" xfId="0" applyNumberFormat="1" applyFont="1"/>
    <xf numFmtId="0" fontId="9" fillId="0" borderId="0" xfId="60"/>
    <xf numFmtId="0" fontId="65" fillId="0" borderId="0" xfId="60" applyFont="1" applyFill="1" applyBorder="1"/>
    <xf numFmtId="3" fontId="38" fillId="0" borderId="29" xfId="0" applyNumberFormat="1" applyFont="1" applyFill="1" applyBorder="1" applyAlignment="1">
      <alignment horizontal="right"/>
    </xf>
    <xf numFmtId="166" fontId="38" fillId="0" borderId="55" xfId="0" applyNumberFormat="1" applyFont="1" applyFill="1" applyBorder="1" applyAlignment="1">
      <alignment horizontal="right"/>
    </xf>
    <xf numFmtId="49" fontId="129" fillId="0" borderId="0" xfId="0" applyNumberFormat="1" applyFont="1" applyFill="1" applyBorder="1" applyAlignment="1">
      <alignment horizontal="left" vertical="center"/>
    </xf>
    <xf numFmtId="0" fontId="129" fillId="0" borderId="0" xfId="0" applyFont="1" applyFill="1" applyBorder="1" applyAlignment="1">
      <alignment horizontal="left" vertical="center"/>
    </xf>
    <xf numFmtId="0" fontId="129" fillId="0" borderId="0" xfId="0" applyFont="1" applyFill="1" applyBorder="1"/>
    <xf numFmtId="0" fontId="129" fillId="0" borderId="0" xfId="0" applyFont="1" applyFill="1" applyBorder="1" applyAlignment="1">
      <alignment horizontal="right"/>
    </xf>
    <xf numFmtId="0" fontId="129" fillId="0" borderId="0" xfId="0" applyFont="1" applyFill="1" applyBorder="1" applyAlignment="1">
      <alignment horizontal="left" vertical="center" indent="1"/>
    </xf>
    <xf numFmtId="0" fontId="129" fillId="0" borderId="0" xfId="0" applyFont="1" applyFill="1" applyBorder="1" applyAlignment="1"/>
    <xf numFmtId="0" fontId="130" fillId="0" borderId="0" xfId="0" applyFont="1" applyFill="1" applyBorder="1" applyAlignment="1">
      <alignment horizontal="center" vertical="center"/>
    </xf>
    <xf numFmtId="49" fontId="129" fillId="0" borderId="0" xfId="60" applyNumberFormat="1" applyFont="1" applyFill="1" applyBorder="1" applyAlignment="1">
      <alignment horizontal="left" vertical="center"/>
    </xf>
    <xf numFmtId="0" fontId="64" fillId="0" borderId="0" xfId="0" applyFont="1" applyFill="1" applyBorder="1"/>
    <xf numFmtId="0" fontId="64" fillId="0" borderId="0" xfId="0" applyFont="1" applyFill="1" applyBorder="1" applyAlignment="1">
      <alignment horizontal="left" vertical="center" indent="1"/>
    </xf>
    <xf numFmtId="0" fontId="64" fillId="0" borderId="0" xfId="0" applyFont="1" applyFill="1" applyBorder="1" applyAlignment="1">
      <alignment horizontal="right"/>
    </xf>
    <xf numFmtId="49" fontId="64" fillId="0" borderId="0" xfId="0" applyNumberFormat="1" applyFont="1" applyFill="1" applyBorder="1" applyAlignment="1">
      <alignment horizontal="left" vertical="center"/>
    </xf>
    <xf numFmtId="0" fontId="64" fillId="0" borderId="0" xfId="0" applyFont="1" applyFill="1" applyBorder="1" applyAlignment="1">
      <alignment horizontal="left" vertical="center"/>
    </xf>
    <xf numFmtId="49" fontId="64" fillId="0" borderId="0" xfId="60" applyNumberFormat="1" applyFont="1" applyFill="1" applyBorder="1" applyAlignment="1">
      <alignment horizontal="left" vertical="center"/>
    </xf>
    <xf numFmtId="0" fontId="131" fillId="0" borderId="0" xfId="0" applyFont="1" applyFill="1" applyBorder="1"/>
    <xf numFmtId="0" fontId="129" fillId="0" borderId="0" xfId="60" applyFont="1" applyFill="1" applyBorder="1" applyAlignment="1">
      <alignment horizontal="left" vertical="center"/>
    </xf>
    <xf numFmtId="0" fontId="129" fillId="0" borderId="0" xfId="0" applyFont="1" applyFill="1" applyBorder="1" applyAlignment="1">
      <alignment horizontal="right" vertical="center"/>
    </xf>
    <xf numFmtId="0" fontId="64" fillId="0" borderId="0" xfId="0" applyFont="1" applyFill="1" applyBorder="1" applyAlignment="1">
      <alignment horizontal="right" vertical="center"/>
    </xf>
    <xf numFmtId="0" fontId="43" fillId="0" borderId="0" xfId="0" applyFont="1" applyFill="1" applyBorder="1" applyAlignment="1">
      <alignment horizontal="right" vertical="top"/>
    </xf>
    <xf numFmtId="3" fontId="83" fillId="0" borderId="0" xfId="137" applyNumberFormat="1" applyFont="1" applyFill="1" applyBorder="1" applyAlignment="1">
      <alignment horizontal="justify" wrapText="1"/>
    </xf>
    <xf numFmtId="0" fontId="64" fillId="0" borderId="0" xfId="0" applyFont="1" applyFill="1" applyBorder="1" applyAlignment="1">
      <alignment vertical="top" wrapText="1"/>
    </xf>
    <xf numFmtId="0" fontId="129" fillId="0" borderId="0" xfId="0" applyFont="1" applyFill="1" applyAlignment="1"/>
    <xf numFmtId="49" fontId="133" fillId="0" borderId="0" xfId="0" applyNumberFormat="1" applyFont="1" applyFill="1" applyAlignment="1">
      <alignment vertical="center"/>
    </xf>
    <xf numFmtId="0" fontId="129" fillId="0" borderId="0" xfId="0" applyFont="1" applyFill="1" applyAlignment="1">
      <alignment vertical="top"/>
    </xf>
    <xf numFmtId="166" fontId="38" fillId="0" borderId="0" xfId="0" applyNumberFormat="1" applyFont="1"/>
    <xf numFmtId="0" fontId="136" fillId="0" borderId="0" xfId="0" applyFont="1" applyFill="1" applyBorder="1" applyAlignment="1"/>
    <xf numFmtId="0" fontId="39" fillId="0" borderId="0" xfId="0" applyFont="1" applyFill="1"/>
    <xf numFmtId="0" fontId="58" fillId="0" borderId="0" xfId="0" applyFont="1" applyFill="1" applyBorder="1"/>
    <xf numFmtId="0" fontId="46" fillId="64" borderId="28" xfId="137" applyFont="1" applyFill="1" applyBorder="1" applyAlignment="1">
      <alignment vertical="center"/>
    </xf>
    <xf numFmtId="0" fontId="45" fillId="0" borderId="28" xfId="137" applyFont="1" applyBorder="1"/>
    <xf numFmtId="0" fontId="127" fillId="0" borderId="0" xfId="0" applyFont="1" applyFill="1" applyBorder="1" applyAlignment="1">
      <alignment horizontal="center"/>
    </xf>
    <xf numFmtId="49" fontId="127" fillId="0" borderId="0" xfId="0" applyNumberFormat="1" applyFont="1" applyFill="1" applyBorder="1" applyAlignment="1">
      <alignment horizontal="center" vertical="center"/>
    </xf>
    <xf numFmtId="49" fontId="57" fillId="0" borderId="0" xfId="0" applyNumberFormat="1" applyFont="1" applyFill="1" applyBorder="1" applyAlignment="1">
      <alignment horizontal="center" vertical="center"/>
    </xf>
    <xf numFmtId="0" fontId="128" fillId="0" borderId="0" xfId="0" applyFont="1" applyFill="1" applyBorder="1" applyAlignment="1">
      <alignment horizontal="justify" vertical="top" wrapText="1"/>
    </xf>
    <xf numFmtId="0" fontId="64" fillId="0" borderId="0" xfId="0" applyFont="1" applyFill="1" applyAlignment="1">
      <alignment horizontal="justify" vertical="top" wrapText="1"/>
    </xf>
    <xf numFmtId="0" fontId="64" fillId="0" borderId="0" xfId="0" applyFont="1" applyFill="1" applyAlignment="1">
      <alignment vertical="top" wrapText="1"/>
    </xf>
    <xf numFmtId="0" fontId="40" fillId="0" borderId="37" xfId="89" applyFont="1" applyFill="1" applyBorder="1" applyAlignment="1">
      <alignment horizontal="center" vertical="center" wrapText="1"/>
    </xf>
    <xf numFmtId="0" fontId="40" fillId="0" borderId="24" xfId="89" applyFont="1" applyFill="1" applyBorder="1" applyAlignment="1">
      <alignment horizontal="center" vertical="center" wrapText="1"/>
    </xf>
    <xf numFmtId="0" fontId="40" fillId="0" borderId="36" xfId="89" applyFont="1" applyFill="1" applyBorder="1" applyAlignment="1">
      <alignment horizontal="center" vertical="center" wrapText="1"/>
    </xf>
    <xf numFmtId="0" fontId="40" fillId="64" borderId="24" xfId="89" applyFont="1" applyFill="1" applyBorder="1" applyAlignment="1">
      <alignment horizontal="right"/>
    </xf>
    <xf numFmtId="0" fontId="40" fillId="0" borderId="28" xfId="89" applyFont="1" applyFill="1" applyBorder="1" applyAlignment="1">
      <alignment horizontal="center" vertical="center" wrapText="1"/>
    </xf>
    <xf numFmtId="0" fontId="40" fillId="0" borderId="29" xfId="89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/>
    </xf>
    <xf numFmtId="0" fontId="41" fillId="64" borderId="29" xfId="0" applyFont="1" applyFill="1" applyBorder="1" applyAlignment="1">
      <alignment horizontal="center" vertical="center" wrapText="1"/>
    </xf>
    <xf numFmtId="0" fontId="41" fillId="64" borderId="28" xfId="0" applyFont="1" applyFill="1" applyBorder="1" applyAlignment="1">
      <alignment horizontal="center" vertical="center" wrapText="1"/>
    </xf>
    <xf numFmtId="0" fontId="40" fillId="64" borderId="29" xfId="0" applyFont="1" applyFill="1" applyBorder="1" applyAlignment="1">
      <alignment horizontal="center" vertical="center" wrapText="1"/>
    </xf>
    <xf numFmtId="0" fontId="40" fillId="64" borderId="28" xfId="0" applyFont="1" applyFill="1" applyBorder="1" applyAlignment="1">
      <alignment horizontal="center" vertical="center" wrapText="1"/>
    </xf>
    <xf numFmtId="0" fontId="38" fillId="0" borderId="24" xfId="0" applyFont="1" applyFill="1" applyBorder="1" applyAlignment="1">
      <alignment horizontal="left" vertical="center" indent="1"/>
    </xf>
    <xf numFmtId="0" fontId="38" fillId="0" borderId="25" xfId="0" applyFont="1" applyFill="1" applyBorder="1" applyAlignment="1">
      <alignment horizontal="left" vertical="center" indent="1"/>
    </xf>
    <xf numFmtId="0" fontId="38" fillId="0" borderId="26" xfId="0" applyFont="1" applyFill="1" applyBorder="1" applyAlignment="1">
      <alignment horizontal="left" vertical="center" indent="1"/>
    </xf>
    <xf numFmtId="0" fontId="40" fillId="19" borderId="24" xfId="0" applyFont="1" applyFill="1" applyBorder="1" applyAlignment="1"/>
    <xf numFmtId="0" fontId="40" fillId="64" borderId="24" xfId="0" applyFont="1" applyFill="1" applyBorder="1" applyAlignment="1">
      <alignment horizontal="center"/>
    </xf>
    <xf numFmtId="0" fontId="40" fillId="64" borderId="29" xfId="0" applyFont="1" applyFill="1" applyBorder="1" applyAlignment="1">
      <alignment horizontal="right" vertical="center" wrapText="1"/>
    </xf>
    <xf numFmtId="0" fontId="40" fillId="64" borderId="28" xfId="0" applyFont="1" applyFill="1" applyBorder="1" applyAlignment="1">
      <alignment horizontal="right" vertical="center" wrapText="1"/>
    </xf>
    <xf numFmtId="0" fontId="43" fillId="0" borderId="0" xfId="0" applyFont="1" applyFill="1" applyBorder="1" applyAlignment="1">
      <alignment horizontal="right" vertical="top"/>
    </xf>
    <xf numFmtId="170" fontId="49" fillId="0" borderId="0" xfId="0" applyNumberFormat="1" applyFont="1" applyFill="1" applyBorder="1" applyAlignment="1">
      <alignment horizontal="center"/>
    </xf>
    <xf numFmtId="170" fontId="50" fillId="0" borderId="0" xfId="0" applyNumberFormat="1" applyFont="1" applyFill="1" applyBorder="1" applyAlignment="1">
      <alignment horizontal="center"/>
    </xf>
    <xf numFmtId="170" fontId="49" fillId="0" borderId="0" xfId="0" applyNumberFormat="1" applyFont="1" applyFill="1" applyBorder="1" applyAlignment="1">
      <alignment horizontal="right"/>
    </xf>
    <xf numFmtId="170" fontId="40" fillId="0" borderId="0" xfId="0" applyNumberFormat="1" applyFont="1" applyFill="1" applyBorder="1" applyAlignment="1">
      <alignment horizontal="left"/>
    </xf>
    <xf numFmtId="170" fontId="50" fillId="0" borderId="0" xfId="0" applyNumberFormat="1" applyFont="1" applyFill="1" applyBorder="1" applyAlignment="1">
      <alignment horizontal="left" indent="5"/>
    </xf>
    <xf numFmtId="0" fontId="40" fillId="19" borderId="24" xfId="41" applyFont="1" applyFill="1" applyBorder="1" applyAlignment="1">
      <alignment vertical="center" wrapText="1"/>
    </xf>
    <xf numFmtId="0" fontId="40" fillId="19" borderId="24" xfId="0" applyFont="1" applyFill="1" applyBorder="1" applyAlignment="1">
      <alignment horizontal="left"/>
    </xf>
    <xf numFmtId="0" fontId="38" fillId="0" borderId="24" xfId="0" applyFont="1" applyFill="1" applyBorder="1" applyAlignment="1">
      <alignment horizontal="left" indent="1"/>
    </xf>
    <xf numFmtId="0" fontId="40" fillId="64" borderId="29" xfId="0" applyFont="1" applyFill="1" applyBorder="1" applyAlignment="1">
      <alignment horizontal="right" vertical="top" wrapText="1"/>
    </xf>
    <xf numFmtId="0" fontId="40" fillId="64" borderId="28" xfId="0" applyFont="1" applyFill="1" applyBorder="1" applyAlignment="1">
      <alignment horizontal="right" vertical="top" wrapText="1"/>
    </xf>
    <xf numFmtId="0" fontId="38" fillId="0" borderId="25" xfId="0" applyFont="1" applyFill="1" applyBorder="1" applyAlignment="1">
      <alignment horizontal="left" indent="1"/>
    </xf>
    <xf numFmtId="0" fontId="38" fillId="0" borderId="26" xfId="0" applyFont="1" applyFill="1" applyBorder="1" applyAlignment="1">
      <alignment horizontal="left" indent="1"/>
    </xf>
    <xf numFmtId="0" fontId="38" fillId="0" borderId="55" xfId="0" applyFont="1" applyFill="1" applyBorder="1" applyAlignment="1"/>
    <xf numFmtId="0" fontId="38" fillId="0" borderId="25" xfId="0" applyFont="1" applyFill="1" applyBorder="1" applyAlignment="1"/>
    <xf numFmtId="0" fontId="38" fillId="0" borderId="26" xfId="0" applyFont="1" applyFill="1" applyBorder="1" applyAlignment="1"/>
    <xf numFmtId="0" fontId="38" fillId="0" borderId="24" xfId="0" applyFont="1" applyFill="1" applyBorder="1" applyAlignment="1"/>
    <xf numFmtId="0" fontId="40" fillId="64" borderId="24" xfId="0" applyFont="1" applyFill="1" applyBorder="1" applyAlignment="1">
      <alignment horizontal="center" vertical="center"/>
    </xf>
    <xf numFmtId="0" fontId="38" fillId="0" borderId="29" xfId="0" applyFont="1" applyFill="1" applyBorder="1" applyAlignment="1"/>
    <xf numFmtId="0" fontId="46" fillId="64" borderId="29" xfId="92" applyFont="1" applyFill="1" applyBorder="1" applyAlignment="1">
      <alignment horizontal="center" vertical="center"/>
    </xf>
    <xf numFmtId="0" fontId="46" fillId="19" borderId="24" xfId="60" applyFont="1" applyFill="1" applyBorder="1" applyAlignment="1">
      <alignment vertical="center" wrapText="1"/>
    </xf>
    <xf numFmtId="0" fontId="46" fillId="64" borderId="29" xfId="60" applyFont="1" applyFill="1" applyBorder="1" applyAlignment="1">
      <alignment horizontal="right" vertical="center" wrapText="1"/>
    </xf>
    <xf numFmtId="0" fontId="46" fillId="64" borderId="28" xfId="60" applyFont="1" applyFill="1" applyBorder="1" applyAlignment="1">
      <alignment horizontal="right" vertical="center" wrapText="1"/>
    </xf>
    <xf numFmtId="0" fontId="46" fillId="19" borderId="24" xfId="60" applyFont="1" applyFill="1" applyBorder="1" applyAlignment="1">
      <alignment vertical="center"/>
    </xf>
    <xf numFmtId="0" fontId="46" fillId="64" borderId="29" xfId="60" applyFont="1" applyFill="1" applyBorder="1" applyAlignment="1" applyProtection="1">
      <alignment horizontal="center" vertical="center" wrapText="1"/>
    </xf>
    <xf numFmtId="0" fontId="46" fillId="64" borderId="29" xfId="60" applyFont="1" applyFill="1" applyBorder="1" applyAlignment="1" applyProtection="1">
      <alignment horizontal="right" vertical="center" wrapText="1"/>
    </xf>
    <xf numFmtId="0" fontId="46" fillId="64" borderId="28" xfId="60" applyFont="1" applyFill="1" applyBorder="1" applyAlignment="1" applyProtection="1">
      <alignment horizontal="right" vertical="center" wrapText="1"/>
    </xf>
    <xf numFmtId="0" fontId="46" fillId="64" borderId="29" xfId="60" applyFont="1" applyFill="1" applyBorder="1" applyAlignment="1">
      <alignment horizontal="center" vertical="center"/>
    </xf>
    <xf numFmtId="0" fontId="38" fillId="0" borderId="24" xfId="0" applyFont="1" applyBorder="1" applyAlignment="1">
      <alignment horizontal="left" indent="1"/>
    </xf>
    <xf numFmtId="0" fontId="38" fillId="0" borderId="25" xfId="0" applyFont="1" applyBorder="1" applyAlignment="1">
      <alignment horizontal="left" indent="1"/>
    </xf>
    <xf numFmtId="0" fontId="46" fillId="19" borderId="24" xfId="60" applyFont="1" applyFill="1" applyBorder="1" applyAlignment="1" applyProtection="1">
      <alignment vertical="center" wrapText="1"/>
    </xf>
    <xf numFmtId="0" fontId="45" fillId="0" borderId="24" xfId="60" applyFont="1" applyFill="1" applyBorder="1" applyAlignment="1" applyProtection="1">
      <alignment horizontal="left" vertical="center" wrapText="1" indent="1"/>
    </xf>
    <xf numFmtId="0" fontId="45" fillId="0" borderId="25" xfId="60" applyFont="1" applyFill="1" applyBorder="1" applyAlignment="1" applyProtection="1">
      <alignment horizontal="left" vertical="center" wrapText="1" indent="1"/>
    </xf>
    <xf numFmtId="0" fontId="76" fillId="0" borderId="0" xfId="60" applyFont="1" applyAlignment="1">
      <alignment horizontal="left" wrapText="1"/>
    </xf>
    <xf numFmtId="0" fontId="46" fillId="0" borderId="0" xfId="137" applyFont="1" applyBorder="1" applyAlignment="1">
      <alignment horizontal="center"/>
    </xf>
    <xf numFmtId="3" fontId="83" fillId="0" borderId="0" xfId="137" applyNumberFormat="1" applyFont="1" applyFill="1" applyBorder="1" applyAlignment="1">
      <alignment horizontal="justify" wrapText="1"/>
    </xf>
    <xf numFmtId="0" fontId="46" fillId="64" borderId="0" xfId="137" applyFont="1" applyFill="1" applyBorder="1" applyAlignment="1">
      <alignment horizontal="center"/>
    </xf>
    <xf numFmtId="0" fontId="46" fillId="64" borderId="29" xfId="137" applyFont="1" applyFill="1" applyBorder="1" applyAlignment="1">
      <alignment horizontal="center"/>
    </xf>
    <xf numFmtId="22" fontId="41" fillId="0" borderId="0" xfId="0" applyNumberFormat="1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left"/>
    </xf>
    <xf numFmtId="0" fontId="58" fillId="0" borderId="0" xfId="0" applyFont="1" applyFill="1" applyBorder="1" applyAlignment="1">
      <alignment horizontal="center"/>
    </xf>
  </cellXfs>
  <cellStyles count="2862">
    <cellStyle name="$l0 %" xfId="138" xr:uid="{00000000-0005-0000-0000-000000000000}"/>
    <cellStyle name="$l0 % 10" xfId="1696" xr:uid="{00000000-0005-0000-0000-000001000000}"/>
    <cellStyle name="$l0 % 2" xfId="139" xr:uid="{00000000-0005-0000-0000-000002000000}"/>
    <cellStyle name="$l0 % 2 2" xfId="140" xr:uid="{00000000-0005-0000-0000-000003000000}"/>
    <cellStyle name="$l0 % 2 2 2" xfId="2225" xr:uid="{00000000-0005-0000-0000-000004000000}"/>
    <cellStyle name="$l0 % 2 3" xfId="141" xr:uid="{00000000-0005-0000-0000-000005000000}"/>
    <cellStyle name="$l0 % 2 3 2" xfId="2705" xr:uid="{00000000-0005-0000-0000-000006000000}"/>
    <cellStyle name="$l0 % 2 4" xfId="142" xr:uid="{00000000-0005-0000-0000-000007000000}"/>
    <cellStyle name="$l0 % 2 4 2" xfId="1917" xr:uid="{00000000-0005-0000-0000-000008000000}"/>
    <cellStyle name="$l0 % 2 5" xfId="143" xr:uid="{00000000-0005-0000-0000-000009000000}"/>
    <cellStyle name="$l0 % 2 5 2" xfId="1865" xr:uid="{00000000-0005-0000-0000-00000A000000}"/>
    <cellStyle name="$l0 % 2 6" xfId="144" xr:uid="{00000000-0005-0000-0000-00000B000000}"/>
    <cellStyle name="$l0 % 2 6 2" xfId="1983" xr:uid="{00000000-0005-0000-0000-00000C000000}"/>
    <cellStyle name="$l0 % 2 7" xfId="145" xr:uid="{00000000-0005-0000-0000-00000D000000}"/>
    <cellStyle name="$l0 % 2 7 2" xfId="1930" xr:uid="{00000000-0005-0000-0000-00000E000000}"/>
    <cellStyle name="$l0 % 2 8" xfId="1834" xr:uid="{00000000-0005-0000-0000-00000F000000}"/>
    <cellStyle name="$l0 % 3" xfId="146" xr:uid="{00000000-0005-0000-0000-000010000000}"/>
    <cellStyle name="$l0 % 3 2" xfId="147" xr:uid="{00000000-0005-0000-0000-000011000000}"/>
    <cellStyle name="$l0 % 3 2 2" xfId="1945" xr:uid="{00000000-0005-0000-0000-000012000000}"/>
    <cellStyle name="$l0 % 3 3" xfId="148" xr:uid="{00000000-0005-0000-0000-000013000000}"/>
    <cellStyle name="$l0 % 3 3 2" xfId="1985" xr:uid="{00000000-0005-0000-0000-000014000000}"/>
    <cellStyle name="$l0 % 3 4" xfId="149" xr:uid="{00000000-0005-0000-0000-000015000000}"/>
    <cellStyle name="$l0 % 3 4 2" xfId="2373" xr:uid="{00000000-0005-0000-0000-000016000000}"/>
    <cellStyle name="$l0 % 3 5" xfId="150" xr:uid="{00000000-0005-0000-0000-000017000000}"/>
    <cellStyle name="$l0 % 3 5 2" xfId="1986" xr:uid="{00000000-0005-0000-0000-000018000000}"/>
    <cellStyle name="$l0 % 3 6" xfId="151" xr:uid="{00000000-0005-0000-0000-000019000000}"/>
    <cellStyle name="$l0 % 3 6 2" xfId="1713" xr:uid="{00000000-0005-0000-0000-00001A000000}"/>
    <cellStyle name="$l0 % 3 7" xfId="152" xr:uid="{00000000-0005-0000-0000-00001B000000}"/>
    <cellStyle name="$l0 % 3 7 2" xfId="2374" xr:uid="{00000000-0005-0000-0000-00001C000000}"/>
    <cellStyle name="$l0 % 3 8" xfId="1984" xr:uid="{00000000-0005-0000-0000-00001D000000}"/>
    <cellStyle name="$l0 % 4" xfId="153" xr:uid="{00000000-0005-0000-0000-00001E000000}"/>
    <cellStyle name="$l0 % 4 2" xfId="2710" xr:uid="{00000000-0005-0000-0000-00001F000000}"/>
    <cellStyle name="$l0 % 5" xfId="154" xr:uid="{00000000-0005-0000-0000-000020000000}"/>
    <cellStyle name="$l0 % 5 2" xfId="2707" xr:uid="{00000000-0005-0000-0000-000021000000}"/>
    <cellStyle name="$l0 % 6" xfId="155" xr:uid="{00000000-0005-0000-0000-000022000000}"/>
    <cellStyle name="$l0 % 6 2" xfId="1960" xr:uid="{00000000-0005-0000-0000-000023000000}"/>
    <cellStyle name="$l0 % 7" xfId="156" xr:uid="{00000000-0005-0000-0000-000024000000}"/>
    <cellStyle name="$l0 % 7 2" xfId="1959" xr:uid="{00000000-0005-0000-0000-000025000000}"/>
    <cellStyle name="$l0 % 8" xfId="157" xr:uid="{00000000-0005-0000-0000-000026000000}"/>
    <cellStyle name="$l0 % 8 2" xfId="1656" xr:uid="{00000000-0005-0000-0000-000027000000}"/>
    <cellStyle name="$l0 % 9" xfId="158" xr:uid="{00000000-0005-0000-0000-000028000000}"/>
    <cellStyle name="$l0 % 9 2" xfId="2252" xr:uid="{00000000-0005-0000-0000-000029000000}"/>
    <cellStyle name="$l0 Dec" xfId="159" xr:uid="{00000000-0005-0000-0000-00002A000000}"/>
    <cellStyle name="$l0 Dec 10" xfId="1804" xr:uid="{00000000-0005-0000-0000-00002B000000}"/>
    <cellStyle name="$l0 Dec 2" xfId="160" xr:uid="{00000000-0005-0000-0000-00002C000000}"/>
    <cellStyle name="$l0 Dec 2 2" xfId="161" xr:uid="{00000000-0005-0000-0000-00002D000000}"/>
    <cellStyle name="$l0 Dec 2 2 2" xfId="1773" xr:uid="{00000000-0005-0000-0000-00002E000000}"/>
    <cellStyle name="$l0 Dec 2 3" xfId="162" xr:uid="{00000000-0005-0000-0000-00002F000000}"/>
    <cellStyle name="$l0 Dec 2 3 2" xfId="1965" xr:uid="{00000000-0005-0000-0000-000030000000}"/>
    <cellStyle name="$l0 Dec 2 4" xfId="163" xr:uid="{00000000-0005-0000-0000-000031000000}"/>
    <cellStyle name="$l0 Dec 2 4 2" xfId="2495" xr:uid="{00000000-0005-0000-0000-000032000000}"/>
    <cellStyle name="$l0 Dec 2 5" xfId="164" xr:uid="{00000000-0005-0000-0000-000033000000}"/>
    <cellStyle name="$l0 Dec 2 5 2" xfId="1949" xr:uid="{00000000-0005-0000-0000-000034000000}"/>
    <cellStyle name="$l0 Dec 2 6" xfId="165" xr:uid="{00000000-0005-0000-0000-000035000000}"/>
    <cellStyle name="$l0 Dec 2 6 2" xfId="1948" xr:uid="{00000000-0005-0000-0000-000036000000}"/>
    <cellStyle name="$l0 Dec 2 7" xfId="166" xr:uid="{00000000-0005-0000-0000-000037000000}"/>
    <cellStyle name="$l0 Dec 2 7 2" xfId="1658" xr:uid="{00000000-0005-0000-0000-000038000000}"/>
    <cellStyle name="$l0 Dec 2 8" xfId="1743" xr:uid="{00000000-0005-0000-0000-000039000000}"/>
    <cellStyle name="$l0 Dec 3" xfId="167" xr:uid="{00000000-0005-0000-0000-00003A000000}"/>
    <cellStyle name="$l0 Dec 3 2" xfId="168" xr:uid="{00000000-0005-0000-0000-00003B000000}"/>
    <cellStyle name="$l0 Dec 3 2 2" xfId="2410" xr:uid="{00000000-0005-0000-0000-00003C000000}"/>
    <cellStyle name="$l0 Dec 3 3" xfId="169" xr:uid="{00000000-0005-0000-0000-00003D000000}"/>
    <cellStyle name="$l0 Dec 3 3 2" xfId="1686" xr:uid="{00000000-0005-0000-0000-00003E000000}"/>
    <cellStyle name="$l0 Dec 3 4" xfId="170" xr:uid="{00000000-0005-0000-0000-00003F000000}"/>
    <cellStyle name="$l0 Dec 3 4 2" xfId="1679" xr:uid="{00000000-0005-0000-0000-000040000000}"/>
    <cellStyle name="$l0 Dec 3 5" xfId="171" xr:uid="{00000000-0005-0000-0000-000041000000}"/>
    <cellStyle name="$l0 Dec 3 5 2" xfId="2717" xr:uid="{00000000-0005-0000-0000-000042000000}"/>
    <cellStyle name="$l0 Dec 3 6" xfId="172" xr:uid="{00000000-0005-0000-0000-000043000000}"/>
    <cellStyle name="$l0 Dec 3 6 2" xfId="1738" xr:uid="{00000000-0005-0000-0000-000044000000}"/>
    <cellStyle name="$l0 Dec 3 7" xfId="173" xr:uid="{00000000-0005-0000-0000-000045000000}"/>
    <cellStyle name="$l0 Dec 3 7 2" xfId="2702" xr:uid="{00000000-0005-0000-0000-000046000000}"/>
    <cellStyle name="$l0 Dec 3 8" xfId="1607" xr:uid="{00000000-0005-0000-0000-000047000000}"/>
    <cellStyle name="$l0 Dec 4" xfId="174" xr:uid="{00000000-0005-0000-0000-000048000000}"/>
    <cellStyle name="$l0 Dec 4 2" xfId="1876" xr:uid="{00000000-0005-0000-0000-000049000000}"/>
    <cellStyle name="$l0 Dec 5" xfId="175" xr:uid="{00000000-0005-0000-0000-00004A000000}"/>
    <cellStyle name="$l0 Dec 5 2" xfId="1933" xr:uid="{00000000-0005-0000-0000-00004B000000}"/>
    <cellStyle name="$l0 Dec 6" xfId="176" xr:uid="{00000000-0005-0000-0000-00004C000000}"/>
    <cellStyle name="$l0 Dec 6 2" xfId="2562" xr:uid="{00000000-0005-0000-0000-00004D000000}"/>
    <cellStyle name="$l0 Dec 7" xfId="177" xr:uid="{00000000-0005-0000-0000-00004E000000}"/>
    <cellStyle name="$l0 Dec 7 2" xfId="1703" xr:uid="{00000000-0005-0000-0000-00004F000000}"/>
    <cellStyle name="$l0 Dec 8" xfId="178" xr:uid="{00000000-0005-0000-0000-000050000000}"/>
    <cellStyle name="$l0 Dec 8 2" xfId="2338" xr:uid="{00000000-0005-0000-0000-000051000000}"/>
    <cellStyle name="$l0 Dec 9" xfId="179" xr:uid="{00000000-0005-0000-0000-000052000000}"/>
    <cellStyle name="$l0 Dec 9 2" xfId="2678" xr:uid="{00000000-0005-0000-0000-000053000000}"/>
    <cellStyle name="$l0 No" xfId="180" xr:uid="{00000000-0005-0000-0000-000054000000}"/>
    <cellStyle name="$l0 No 10" xfId="2530" xr:uid="{00000000-0005-0000-0000-000055000000}"/>
    <cellStyle name="$l0 No 2" xfId="181" xr:uid="{00000000-0005-0000-0000-000056000000}"/>
    <cellStyle name="$l0 No 2 2" xfId="182" xr:uid="{00000000-0005-0000-0000-000057000000}"/>
    <cellStyle name="$l0 No 2 2 2" xfId="1878" xr:uid="{00000000-0005-0000-0000-000058000000}"/>
    <cellStyle name="$l0 No 2 3" xfId="183" xr:uid="{00000000-0005-0000-0000-000059000000}"/>
    <cellStyle name="$l0 No 2 3 2" xfId="1807" xr:uid="{00000000-0005-0000-0000-00005A000000}"/>
    <cellStyle name="$l0 No 2 4" xfId="184" xr:uid="{00000000-0005-0000-0000-00005B000000}"/>
    <cellStyle name="$l0 No 2 4 2" xfId="2493" xr:uid="{00000000-0005-0000-0000-00005C000000}"/>
    <cellStyle name="$l0 No 2 5" xfId="185" xr:uid="{00000000-0005-0000-0000-00005D000000}"/>
    <cellStyle name="$l0 No 2 5 2" xfId="2326" xr:uid="{00000000-0005-0000-0000-00005E000000}"/>
    <cellStyle name="$l0 No 2 6" xfId="186" xr:uid="{00000000-0005-0000-0000-00005F000000}"/>
    <cellStyle name="$l0 No 2 6 2" xfId="1740" xr:uid="{00000000-0005-0000-0000-000060000000}"/>
    <cellStyle name="$l0 No 2 7" xfId="187" xr:uid="{00000000-0005-0000-0000-000061000000}"/>
    <cellStyle name="$l0 No 2 7 2" xfId="1716" xr:uid="{00000000-0005-0000-0000-000062000000}"/>
    <cellStyle name="$l0 No 2 8" xfId="1929" xr:uid="{00000000-0005-0000-0000-000063000000}"/>
    <cellStyle name="$l0 No 3" xfId="188" xr:uid="{00000000-0005-0000-0000-000064000000}"/>
    <cellStyle name="$l0 No 3 2" xfId="189" xr:uid="{00000000-0005-0000-0000-000065000000}"/>
    <cellStyle name="$l0 No 3 2 2" xfId="1879" xr:uid="{00000000-0005-0000-0000-000066000000}"/>
    <cellStyle name="$l0 No 3 3" xfId="190" xr:uid="{00000000-0005-0000-0000-000067000000}"/>
    <cellStyle name="$l0 No 3 3 2" xfId="1578" xr:uid="{00000000-0005-0000-0000-000068000000}"/>
    <cellStyle name="$l0 No 3 4" xfId="191" xr:uid="{00000000-0005-0000-0000-000069000000}"/>
    <cellStyle name="$l0 No 3 4 2" xfId="1766" xr:uid="{00000000-0005-0000-0000-00006A000000}"/>
    <cellStyle name="$l0 No 3 5" xfId="192" xr:uid="{00000000-0005-0000-0000-00006B000000}"/>
    <cellStyle name="$l0 No 3 5 2" xfId="1862" xr:uid="{00000000-0005-0000-0000-00006C000000}"/>
    <cellStyle name="$l0 No 3 6" xfId="193" xr:uid="{00000000-0005-0000-0000-00006D000000}"/>
    <cellStyle name="$l0 No 3 6 2" xfId="1629" xr:uid="{00000000-0005-0000-0000-00006E000000}"/>
    <cellStyle name="$l0 No 3 7" xfId="194" xr:uid="{00000000-0005-0000-0000-00006F000000}"/>
    <cellStyle name="$l0 No 3 7 2" xfId="1747" xr:uid="{00000000-0005-0000-0000-000070000000}"/>
    <cellStyle name="$l0 No 3 8" xfId="1693" xr:uid="{00000000-0005-0000-0000-000071000000}"/>
    <cellStyle name="$l0 No 4" xfId="195" xr:uid="{00000000-0005-0000-0000-000072000000}"/>
    <cellStyle name="$l0 No 4 2" xfId="1824" xr:uid="{00000000-0005-0000-0000-000073000000}"/>
    <cellStyle name="$l0 No 5" xfId="196" xr:uid="{00000000-0005-0000-0000-000074000000}"/>
    <cellStyle name="$l0 No 5 2" xfId="1852" xr:uid="{00000000-0005-0000-0000-000075000000}"/>
    <cellStyle name="$l0 No 6" xfId="197" xr:uid="{00000000-0005-0000-0000-000076000000}"/>
    <cellStyle name="$l0 No 6 2" xfId="1575" xr:uid="{00000000-0005-0000-0000-000077000000}"/>
    <cellStyle name="$l0 No 7" xfId="198" xr:uid="{00000000-0005-0000-0000-000078000000}"/>
    <cellStyle name="$l0 No 7 2" xfId="1950" xr:uid="{00000000-0005-0000-0000-000079000000}"/>
    <cellStyle name="$l0 No 8" xfId="199" xr:uid="{00000000-0005-0000-0000-00007A000000}"/>
    <cellStyle name="$l0 No 8 2" xfId="1987" xr:uid="{00000000-0005-0000-0000-00007B000000}"/>
    <cellStyle name="$l0 No 9" xfId="200" xr:uid="{00000000-0005-0000-0000-00007C000000}"/>
    <cellStyle name="$l0 No 9 2" xfId="1910" xr:uid="{00000000-0005-0000-0000-00007D000000}"/>
    <cellStyle name="$l0 Row" xfId="201" xr:uid="{00000000-0005-0000-0000-00007E000000}"/>
    <cellStyle name="$l1 %" xfId="202" xr:uid="{00000000-0005-0000-0000-00007F000000}"/>
    <cellStyle name="$l1 % 10" xfId="1988" xr:uid="{00000000-0005-0000-0000-000080000000}"/>
    <cellStyle name="$l1 % 2" xfId="203" xr:uid="{00000000-0005-0000-0000-000081000000}"/>
    <cellStyle name="$l1 % 2 2" xfId="204" xr:uid="{00000000-0005-0000-0000-000082000000}"/>
    <cellStyle name="$l1 % 2 2 2" xfId="1989" xr:uid="{00000000-0005-0000-0000-000083000000}"/>
    <cellStyle name="$l1 % 2 3" xfId="205" xr:uid="{00000000-0005-0000-0000-000084000000}"/>
    <cellStyle name="$l1 % 2 3 2" xfId="1990" xr:uid="{00000000-0005-0000-0000-000085000000}"/>
    <cellStyle name="$l1 % 2 4" xfId="206" xr:uid="{00000000-0005-0000-0000-000086000000}"/>
    <cellStyle name="$l1 % 2 4 2" xfId="2701" xr:uid="{00000000-0005-0000-0000-000087000000}"/>
    <cellStyle name="$l1 % 2 5" xfId="207" xr:uid="{00000000-0005-0000-0000-000088000000}"/>
    <cellStyle name="$l1 % 2 5 2" xfId="1728" xr:uid="{00000000-0005-0000-0000-000089000000}"/>
    <cellStyle name="$l1 % 2 6" xfId="208" xr:uid="{00000000-0005-0000-0000-00008A000000}"/>
    <cellStyle name="$l1 % 2 6 2" xfId="2209" xr:uid="{00000000-0005-0000-0000-00008B000000}"/>
    <cellStyle name="$l1 % 2 7" xfId="209" xr:uid="{00000000-0005-0000-0000-00008C000000}"/>
    <cellStyle name="$l1 % 2 7 2" xfId="1967" xr:uid="{00000000-0005-0000-0000-00008D000000}"/>
    <cellStyle name="$l1 % 2 8" xfId="1599" xr:uid="{00000000-0005-0000-0000-00008E000000}"/>
    <cellStyle name="$l1 % 3" xfId="210" xr:uid="{00000000-0005-0000-0000-00008F000000}"/>
    <cellStyle name="$l1 % 3 2" xfId="211" xr:uid="{00000000-0005-0000-0000-000090000000}"/>
    <cellStyle name="$l1 % 3 2 2" xfId="1717" xr:uid="{00000000-0005-0000-0000-000091000000}"/>
    <cellStyle name="$l1 % 3 3" xfId="212" xr:uid="{00000000-0005-0000-0000-000092000000}"/>
    <cellStyle name="$l1 % 3 3 2" xfId="2253" xr:uid="{00000000-0005-0000-0000-000093000000}"/>
    <cellStyle name="$l1 % 3 4" xfId="213" xr:uid="{00000000-0005-0000-0000-000094000000}"/>
    <cellStyle name="$l1 % 3 4 2" xfId="1745" xr:uid="{00000000-0005-0000-0000-000095000000}"/>
    <cellStyle name="$l1 % 3 5" xfId="214" xr:uid="{00000000-0005-0000-0000-000096000000}"/>
    <cellStyle name="$l1 % 3 5 2" xfId="2365" xr:uid="{00000000-0005-0000-0000-000097000000}"/>
    <cellStyle name="$l1 % 3 6" xfId="215" xr:uid="{00000000-0005-0000-0000-000098000000}"/>
    <cellStyle name="$l1 % 3 6 2" xfId="1657" xr:uid="{00000000-0005-0000-0000-000099000000}"/>
    <cellStyle name="$l1 % 3 7" xfId="216" xr:uid="{00000000-0005-0000-0000-00009A000000}"/>
    <cellStyle name="$l1 % 3 7 2" xfId="1609" xr:uid="{00000000-0005-0000-0000-00009B000000}"/>
    <cellStyle name="$l1 % 3 8" xfId="1748" xr:uid="{00000000-0005-0000-0000-00009C000000}"/>
    <cellStyle name="$l1 % 4" xfId="217" xr:uid="{00000000-0005-0000-0000-00009D000000}"/>
    <cellStyle name="$l1 % 4 2" xfId="1935" xr:uid="{00000000-0005-0000-0000-00009E000000}"/>
    <cellStyle name="$l1 % 5" xfId="218" xr:uid="{00000000-0005-0000-0000-00009F000000}"/>
    <cellStyle name="$l1 % 5 2" xfId="2210" xr:uid="{00000000-0005-0000-0000-0000A0000000}"/>
    <cellStyle name="$l1 % 6" xfId="219" xr:uid="{00000000-0005-0000-0000-0000A1000000}"/>
    <cellStyle name="$l1 % 6 2" xfId="1819" xr:uid="{00000000-0005-0000-0000-0000A2000000}"/>
    <cellStyle name="$l1 % 7" xfId="220" xr:uid="{00000000-0005-0000-0000-0000A3000000}"/>
    <cellStyle name="$l1 % 7 2" xfId="1939" xr:uid="{00000000-0005-0000-0000-0000A4000000}"/>
    <cellStyle name="$l1 % 8" xfId="221" xr:uid="{00000000-0005-0000-0000-0000A5000000}"/>
    <cellStyle name="$l1 % 8 2" xfId="2475" xr:uid="{00000000-0005-0000-0000-0000A6000000}"/>
    <cellStyle name="$l1 % 9" xfId="222" xr:uid="{00000000-0005-0000-0000-0000A7000000}"/>
    <cellStyle name="$l1 % 9 2" xfId="1820" xr:uid="{00000000-0005-0000-0000-0000A8000000}"/>
    <cellStyle name="$l1 No" xfId="223" xr:uid="{00000000-0005-0000-0000-0000A9000000}"/>
    <cellStyle name="$l1 No 10" xfId="2372" xr:uid="{00000000-0005-0000-0000-0000AA000000}"/>
    <cellStyle name="$l1 No 2" xfId="224" xr:uid="{00000000-0005-0000-0000-0000AB000000}"/>
    <cellStyle name="$l1 No 2 2" xfId="225" xr:uid="{00000000-0005-0000-0000-0000AC000000}"/>
    <cellStyle name="$l1 No 2 2 2" xfId="1684" xr:uid="{00000000-0005-0000-0000-0000AD000000}"/>
    <cellStyle name="$l1 No 2 3" xfId="226" xr:uid="{00000000-0005-0000-0000-0000AE000000}"/>
    <cellStyle name="$l1 No 2 3 2" xfId="2234" xr:uid="{00000000-0005-0000-0000-0000AF000000}"/>
    <cellStyle name="$l1 No 2 4" xfId="227" xr:uid="{00000000-0005-0000-0000-0000B0000000}"/>
    <cellStyle name="$l1 No 2 4 2" xfId="2682" xr:uid="{00000000-0005-0000-0000-0000B1000000}"/>
    <cellStyle name="$l1 No 2 5" xfId="228" xr:uid="{00000000-0005-0000-0000-0000B2000000}"/>
    <cellStyle name="$l1 No 2 5 2" xfId="2650" xr:uid="{00000000-0005-0000-0000-0000B3000000}"/>
    <cellStyle name="$l1 No 2 6" xfId="229" xr:uid="{00000000-0005-0000-0000-0000B4000000}"/>
    <cellStyle name="$l1 No 2 6 2" xfId="1733" xr:uid="{00000000-0005-0000-0000-0000B5000000}"/>
    <cellStyle name="$l1 No 2 7" xfId="230" xr:uid="{00000000-0005-0000-0000-0000B6000000}"/>
    <cellStyle name="$l1 No 2 7 2" xfId="1915" xr:uid="{00000000-0005-0000-0000-0000B7000000}"/>
    <cellStyle name="$l1 No 2 8" xfId="1585" xr:uid="{00000000-0005-0000-0000-0000B8000000}"/>
    <cellStyle name="$l1 No 3" xfId="231" xr:uid="{00000000-0005-0000-0000-0000B9000000}"/>
    <cellStyle name="$l1 No 3 2" xfId="232" xr:uid="{00000000-0005-0000-0000-0000BA000000}"/>
    <cellStyle name="$l1 No 3 2 2" xfId="1741" xr:uid="{00000000-0005-0000-0000-0000BB000000}"/>
    <cellStyle name="$l1 No 3 3" xfId="233" xr:uid="{00000000-0005-0000-0000-0000BC000000}"/>
    <cellStyle name="$l1 No 3 3 2" xfId="1975" xr:uid="{00000000-0005-0000-0000-0000BD000000}"/>
    <cellStyle name="$l1 No 3 4" xfId="234" xr:uid="{00000000-0005-0000-0000-0000BE000000}"/>
    <cellStyle name="$l1 No 3 4 2" xfId="1765" xr:uid="{00000000-0005-0000-0000-0000BF000000}"/>
    <cellStyle name="$l1 No 3 5" xfId="235" xr:uid="{00000000-0005-0000-0000-0000C0000000}"/>
    <cellStyle name="$l1 No 3 5 2" xfId="1746" xr:uid="{00000000-0005-0000-0000-0000C1000000}"/>
    <cellStyle name="$l1 No 3 6" xfId="236" xr:uid="{00000000-0005-0000-0000-0000C2000000}"/>
    <cellStyle name="$l1 No 3 6 2" xfId="2507" xr:uid="{00000000-0005-0000-0000-0000C3000000}"/>
    <cellStyle name="$l1 No 3 7" xfId="237" xr:uid="{00000000-0005-0000-0000-0000C4000000}"/>
    <cellStyle name="$l1 No 3 7 2" xfId="1863" xr:uid="{00000000-0005-0000-0000-0000C5000000}"/>
    <cellStyle name="$l1 No 3 8" xfId="1755" xr:uid="{00000000-0005-0000-0000-0000C6000000}"/>
    <cellStyle name="$l1 No 4" xfId="238" xr:uid="{00000000-0005-0000-0000-0000C7000000}"/>
    <cellStyle name="$l1 No 4 2" xfId="2332" xr:uid="{00000000-0005-0000-0000-0000C8000000}"/>
    <cellStyle name="$l1 No 5" xfId="239" xr:uid="{00000000-0005-0000-0000-0000C9000000}"/>
    <cellStyle name="$l1 No 5 2" xfId="1905" xr:uid="{00000000-0005-0000-0000-0000CA000000}"/>
    <cellStyle name="$l1 No 6" xfId="240" xr:uid="{00000000-0005-0000-0000-0000CB000000}"/>
    <cellStyle name="$l1 No 6 2" xfId="2463" xr:uid="{00000000-0005-0000-0000-0000CC000000}"/>
    <cellStyle name="$l1 No 7" xfId="241" xr:uid="{00000000-0005-0000-0000-0000CD000000}"/>
    <cellStyle name="$l1 No 7 2" xfId="2585" xr:uid="{00000000-0005-0000-0000-0000CE000000}"/>
    <cellStyle name="$l1 No 8" xfId="242" xr:uid="{00000000-0005-0000-0000-0000CF000000}"/>
    <cellStyle name="$l1 No 8 2" xfId="2281" xr:uid="{00000000-0005-0000-0000-0000D0000000}"/>
    <cellStyle name="$l1 No 9" xfId="243" xr:uid="{00000000-0005-0000-0000-0000D1000000}"/>
    <cellStyle name="$l1 No 9 2" xfId="1584" xr:uid="{00000000-0005-0000-0000-0000D2000000}"/>
    <cellStyle name="$l1 Row" xfId="244" xr:uid="{00000000-0005-0000-0000-0000D3000000}"/>
    <cellStyle name="$l2 %" xfId="245" xr:uid="{00000000-0005-0000-0000-0000D4000000}"/>
    <cellStyle name="$l2 % 10" xfId="1991" xr:uid="{00000000-0005-0000-0000-0000D5000000}"/>
    <cellStyle name="$l2 % 2" xfId="246" xr:uid="{00000000-0005-0000-0000-0000D6000000}"/>
    <cellStyle name="$l2 % 2 2" xfId="247" xr:uid="{00000000-0005-0000-0000-0000D7000000}"/>
    <cellStyle name="$l2 % 2 2 2" xfId="1875" xr:uid="{00000000-0005-0000-0000-0000D8000000}"/>
    <cellStyle name="$l2 % 2 3" xfId="248" xr:uid="{00000000-0005-0000-0000-0000D9000000}"/>
    <cellStyle name="$l2 % 2 3 2" xfId="1892" xr:uid="{00000000-0005-0000-0000-0000DA000000}"/>
    <cellStyle name="$l2 % 2 4" xfId="249" xr:uid="{00000000-0005-0000-0000-0000DB000000}"/>
    <cellStyle name="$l2 % 2 4 2" xfId="1681" xr:uid="{00000000-0005-0000-0000-0000DC000000}"/>
    <cellStyle name="$l2 % 2 5" xfId="250" xr:uid="{00000000-0005-0000-0000-0000DD000000}"/>
    <cellStyle name="$l2 % 2 5 2" xfId="2282" xr:uid="{00000000-0005-0000-0000-0000DE000000}"/>
    <cellStyle name="$l2 % 2 6" xfId="251" xr:uid="{00000000-0005-0000-0000-0000DF000000}"/>
    <cellStyle name="$l2 % 2 6 2" xfId="1968" xr:uid="{00000000-0005-0000-0000-0000E0000000}"/>
    <cellStyle name="$l2 % 2 7" xfId="252" xr:uid="{00000000-0005-0000-0000-0000E1000000}"/>
    <cellStyle name="$l2 % 2 7 2" xfId="1992" xr:uid="{00000000-0005-0000-0000-0000E2000000}"/>
    <cellStyle name="$l2 % 2 8" xfId="1783" xr:uid="{00000000-0005-0000-0000-0000E3000000}"/>
    <cellStyle name="$l2 % 3" xfId="253" xr:uid="{00000000-0005-0000-0000-0000E4000000}"/>
    <cellStyle name="$l2 % 3 2" xfId="254" xr:uid="{00000000-0005-0000-0000-0000E5000000}"/>
    <cellStyle name="$l2 % 3 2 2" xfId="1969" xr:uid="{00000000-0005-0000-0000-0000E6000000}"/>
    <cellStyle name="$l2 % 3 3" xfId="255" xr:uid="{00000000-0005-0000-0000-0000E7000000}"/>
    <cellStyle name="$l2 % 3 3 2" xfId="2212" xr:uid="{00000000-0005-0000-0000-0000E8000000}"/>
    <cellStyle name="$l2 % 3 4" xfId="256" xr:uid="{00000000-0005-0000-0000-0000E9000000}"/>
    <cellStyle name="$l2 % 3 4 2" xfId="1904" xr:uid="{00000000-0005-0000-0000-0000EA000000}"/>
    <cellStyle name="$l2 % 3 5" xfId="257" xr:uid="{00000000-0005-0000-0000-0000EB000000}"/>
    <cellStyle name="$l2 % 3 5 2" xfId="1574" xr:uid="{00000000-0005-0000-0000-0000EC000000}"/>
    <cellStyle name="$l2 % 3 6" xfId="258" xr:uid="{00000000-0005-0000-0000-0000ED000000}"/>
    <cellStyle name="$l2 % 3 6 2" xfId="2427" xr:uid="{00000000-0005-0000-0000-0000EE000000}"/>
    <cellStyle name="$l2 % 3 7" xfId="259" xr:uid="{00000000-0005-0000-0000-0000EF000000}"/>
    <cellStyle name="$l2 % 3 7 2" xfId="2364" xr:uid="{00000000-0005-0000-0000-0000F0000000}"/>
    <cellStyle name="$l2 % 3 8" xfId="1914" xr:uid="{00000000-0005-0000-0000-0000F1000000}"/>
    <cellStyle name="$l2 % 4" xfId="260" xr:uid="{00000000-0005-0000-0000-0000F2000000}"/>
    <cellStyle name="$l2 % 4 2" xfId="2578" xr:uid="{00000000-0005-0000-0000-0000F3000000}"/>
    <cellStyle name="$l2 % 5" xfId="261" xr:uid="{00000000-0005-0000-0000-0000F4000000}"/>
    <cellStyle name="$l2 % 5 2" xfId="1678" xr:uid="{00000000-0005-0000-0000-0000F5000000}"/>
    <cellStyle name="$l2 % 6" xfId="262" xr:uid="{00000000-0005-0000-0000-0000F6000000}"/>
    <cellStyle name="$l2 % 6 2" xfId="2527" xr:uid="{00000000-0005-0000-0000-0000F7000000}"/>
    <cellStyle name="$l2 % 7" xfId="263" xr:uid="{00000000-0005-0000-0000-0000F8000000}"/>
    <cellStyle name="$l2 % 7 2" xfId="2211" xr:uid="{00000000-0005-0000-0000-0000F9000000}"/>
    <cellStyle name="$l2 % 8" xfId="264" xr:uid="{00000000-0005-0000-0000-0000FA000000}"/>
    <cellStyle name="$l2 % 8 2" xfId="2327" xr:uid="{00000000-0005-0000-0000-0000FB000000}"/>
    <cellStyle name="$l2 % 9" xfId="265" xr:uid="{00000000-0005-0000-0000-0000FC000000}"/>
    <cellStyle name="$l2 % 9 2" xfId="1870" xr:uid="{00000000-0005-0000-0000-0000FD000000}"/>
    <cellStyle name="$l2 No" xfId="266" xr:uid="{00000000-0005-0000-0000-0000FE000000}"/>
    <cellStyle name="$l2 No 10" xfId="1909" xr:uid="{00000000-0005-0000-0000-0000FF000000}"/>
    <cellStyle name="$l2 No 2" xfId="267" xr:uid="{00000000-0005-0000-0000-000000010000}"/>
    <cellStyle name="$l2 No 2 2" xfId="268" xr:uid="{00000000-0005-0000-0000-000001010000}"/>
    <cellStyle name="$l2 No 2 2 2" xfId="1946" xr:uid="{00000000-0005-0000-0000-000002010000}"/>
    <cellStyle name="$l2 No 2 3" xfId="269" xr:uid="{00000000-0005-0000-0000-000003010000}"/>
    <cellStyle name="$l2 No 2 3 2" xfId="1994" xr:uid="{00000000-0005-0000-0000-000004010000}"/>
    <cellStyle name="$l2 No 2 4" xfId="270" xr:uid="{00000000-0005-0000-0000-000005010000}"/>
    <cellStyle name="$l2 No 2 4 2" xfId="1953" xr:uid="{00000000-0005-0000-0000-000006010000}"/>
    <cellStyle name="$l2 No 2 5" xfId="271" xr:uid="{00000000-0005-0000-0000-000007010000}"/>
    <cellStyle name="$l2 No 2 5 2" xfId="1995" xr:uid="{00000000-0005-0000-0000-000008010000}"/>
    <cellStyle name="$l2 No 2 6" xfId="272" xr:uid="{00000000-0005-0000-0000-000009010000}"/>
    <cellStyle name="$l2 No 2 6 2" xfId="2612" xr:uid="{00000000-0005-0000-0000-00000A010000}"/>
    <cellStyle name="$l2 No 2 7" xfId="273" xr:uid="{00000000-0005-0000-0000-00000B010000}"/>
    <cellStyle name="$l2 No 2 7 2" xfId="1996" xr:uid="{00000000-0005-0000-0000-00000C010000}"/>
    <cellStyle name="$l2 No 2 8" xfId="1993" xr:uid="{00000000-0005-0000-0000-00000D010000}"/>
    <cellStyle name="$l2 No 3" xfId="274" xr:uid="{00000000-0005-0000-0000-00000E010000}"/>
    <cellStyle name="$l2 No 3 2" xfId="275" xr:uid="{00000000-0005-0000-0000-00000F010000}"/>
    <cellStyle name="$l2 No 3 2 2" xfId="2289" xr:uid="{00000000-0005-0000-0000-000010010000}"/>
    <cellStyle name="$l2 No 3 3" xfId="276" xr:uid="{00000000-0005-0000-0000-000011010000}"/>
    <cellStyle name="$l2 No 3 3 2" xfId="2713" xr:uid="{00000000-0005-0000-0000-000012010000}"/>
    <cellStyle name="$l2 No 3 4" xfId="277" xr:uid="{00000000-0005-0000-0000-000013010000}"/>
    <cellStyle name="$l2 No 3 4 2" xfId="2328" xr:uid="{00000000-0005-0000-0000-000014010000}"/>
    <cellStyle name="$l2 No 3 5" xfId="278" xr:uid="{00000000-0005-0000-0000-000015010000}"/>
    <cellStyle name="$l2 No 3 5 2" xfId="1971" xr:uid="{00000000-0005-0000-0000-000016010000}"/>
    <cellStyle name="$l2 No 3 6" xfId="279" xr:uid="{00000000-0005-0000-0000-000017010000}"/>
    <cellStyle name="$l2 No 3 6 2" xfId="1970" xr:uid="{00000000-0005-0000-0000-000018010000}"/>
    <cellStyle name="$l2 No 3 7" xfId="280" xr:uid="{00000000-0005-0000-0000-000019010000}"/>
    <cellStyle name="$l2 No 3 7 2" xfId="1934" xr:uid="{00000000-0005-0000-0000-00001A010000}"/>
    <cellStyle name="$l2 No 3 8" xfId="1847" xr:uid="{00000000-0005-0000-0000-00001B010000}"/>
    <cellStyle name="$l2 No 4" xfId="281" xr:uid="{00000000-0005-0000-0000-00001C010000}"/>
    <cellStyle name="$l2 No 4 2" xfId="1758" xr:uid="{00000000-0005-0000-0000-00001D010000}"/>
    <cellStyle name="$l2 No 5" xfId="282" xr:uid="{00000000-0005-0000-0000-00001E010000}"/>
    <cellStyle name="$l2 No 5 2" xfId="1978" xr:uid="{00000000-0005-0000-0000-00001F010000}"/>
    <cellStyle name="$l2 No 6" xfId="283" xr:uid="{00000000-0005-0000-0000-000020010000}"/>
    <cellStyle name="$l2 No 6 2" xfId="1818" xr:uid="{00000000-0005-0000-0000-000021010000}"/>
    <cellStyle name="$l2 No 7" xfId="284" xr:uid="{00000000-0005-0000-0000-000022010000}"/>
    <cellStyle name="$l2 No 7 2" xfId="2505" xr:uid="{00000000-0005-0000-0000-000023010000}"/>
    <cellStyle name="$l2 No 8" xfId="285" xr:uid="{00000000-0005-0000-0000-000024010000}"/>
    <cellStyle name="$l2 No 8 2" xfId="1961" xr:uid="{00000000-0005-0000-0000-000025010000}"/>
    <cellStyle name="$l2 No 9" xfId="286" xr:uid="{00000000-0005-0000-0000-000026010000}"/>
    <cellStyle name="$l2 No 9 2" xfId="1613" xr:uid="{00000000-0005-0000-0000-000027010000}"/>
    <cellStyle name="$l2 Row" xfId="287" xr:uid="{00000000-0005-0000-0000-000028010000}"/>
    <cellStyle name="$l2 Row 10" xfId="288" xr:uid="{00000000-0005-0000-0000-000029010000}"/>
    <cellStyle name="$l2 Row 10 2" xfId="2719" xr:uid="{00000000-0005-0000-0000-00002A010000}"/>
    <cellStyle name="$l2 Row 11" xfId="289" xr:uid="{00000000-0005-0000-0000-00002B010000}"/>
    <cellStyle name="$l2 Row 11 2" xfId="2653" xr:uid="{00000000-0005-0000-0000-00002C010000}"/>
    <cellStyle name="$l2 Row 12" xfId="1966" xr:uid="{00000000-0005-0000-0000-00002D010000}"/>
    <cellStyle name="$l2 Row 2" xfId="290" xr:uid="{00000000-0005-0000-0000-00002E010000}"/>
    <cellStyle name="$l2 Row 2 2" xfId="291" xr:uid="{00000000-0005-0000-0000-00002F010000}"/>
    <cellStyle name="$l2 Row 2 2 2" xfId="1880" xr:uid="{00000000-0005-0000-0000-000030010000}"/>
    <cellStyle name="$l2 Row 2 3" xfId="292" xr:uid="{00000000-0005-0000-0000-000031010000}"/>
    <cellStyle name="$l2 Row 2 3 2" xfId="1618" xr:uid="{00000000-0005-0000-0000-000032010000}"/>
    <cellStyle name="$l2 Row 2 4" xfId="293" xr:uid="{00000000-0005-0000-0000-000033010000}"/>
    <cellStyle name="$l2 Row 2 4 2" xfId="1962" xr:uid="{00000000-0005-0000-0000-000034010000}"/>
    <cellStyle name="$l2 Row 2 5" xfId="294" xr:uid="{00000000-0005-0000-0000-000035010000}"/>
    <cellStyle name="$l2 Row 2 5 2" xfId="1997" xr:uid="{00000000-0005-0000-0000-000036010000}"/>
    <cellStyle name="$l2 Row 2 6" xfId="295" xr:uid="{00000000-0005-0000-0000-000037010000}"/>
    <cellStyle name="$l2 Row 2 6 2" xfId="1931" xr:uid="{00000000-0005-0000-0000-000038010000}"/>
    <cellStyle name="$l2 Row 2 7" xfId="296" xr:uid="{00000000-0005-0000-0000-000039010000}"/>
    <cellStyle name="$l2 Row 2 7 2" xfId="1998" xr:uid="{00000000-0005-0000-0000-00003A010000}"/>
    <cellStyle name="$l2 Row 2 8" xfId="297" xr:uid="{00000000-0005-0000-0000-00003B010000}"/>
    <cellStyle name="$l2 Row 2 8 2" xfId="1999" xr:uid="{00000000-0005-0000-0000-00003C010000}"/>
    <cellStyle name="$l2 Row 2 9" xfId="2325" xr:uid="{00000000-0005-0000-0000-00003D010000}"/>
    <cellStyle name="$l2 Row 3" xfId="298" xr:uid="{00000000-0005-0000-0000-00003E010000}"/>
    <cellStyle name="$l2 Row 3 2" xfId="299" xr:uid="{00000000-0005-0000-0000-00003F010000}"/>
    <cellStyle name="$l2 Row 3 2 2" xfId="2000" xr:uid="{00000000-0005-0000-0000-000040010000}"/>
    <cellStyle name="$l2 Row 3 3" xfId="300" xr:uid="{00000000-0005-0000-0000-000041010000}"/>
    <cellStyle name="$l2 Row 3 3 2" xfId="1660" xr:uid="{00000000-0005-0000-0000-000042010000}"/>
    <cellStyle name="$l2 Row 3 4" xfId="301" xr:uid="{00000000-0005-0000-0000-000043010000}"/>
    <cellStyle name="$l2 Row 3 4 2" xfId="1911" xr:uid="{00000000-0005-0000-0000-000044010000}"/>
    <cellStyle name="$l2 Row 3 5" xfId="302" xr:uid="{00000000-0005-0000-0000-000045010000}"/>
    <cellStyle name="$l2 Row 3 5 2" xfId="2638" xr:uid="{00000000-0005-0000-0000-000046010000}"/>
    <cellStyle name="$l2 Row 3 6" xfId="303" xr:uid="{00000000-0005-0000-0000-000047010000}"/>
    <cellStyle name="$l2 Row 3 6 2" xfId="1561" xr:uid="{00000000-0005-0000-0000-000048010000}"/>
    <cellStyle name="$l2 Row 3 7" xfId="304" xr:uid="{00000000-0005-0000-0000-000049010000}"/>
    <cellStyle name="$l2 Row 3 7 2" xfId="2001" xr:uid="{00000000-0005-0000-0000-00004A010000}"/>
    <cellStyle name="$l2 Row 3 8" xfId="305" xr:uid="{00000000-0005-0000-0000-00004B010000}"/>
    <cellStyle name="$l2 Row 3 8 2" xfId="2002" xr:uid="{00000000-0005-0000-0000-00004C010000}"/>
    <cellStyle name="$l2 Row 3 9" xfId="2443" xr:uid="{00000000-0005-0000-0000-00004D010000}"/>
    <cellStyle name="$l2 Row 4" xfId="306" xr:uid="{00000000-0005-0000-0000-00004E010000}"/>
    <cellStyle name="$l2 Row 4 2" xfId="1803" xr:uid="{00000000-0005-0000-0000-00004F010000}"/>
    <cellStyle name="$l2 Row 5" xfId="307" xr:uid="{00000000-0005-0000-0000-000050010000}"/>
    <cellStyle name="$l2 Row 5 2" xfId="2003" xr:uid="{00000000-0005-0000-0000-000051010000}"/>
    <cellStyle name="$l2 Row 6" xfId="308" xr:uid="{00000000-0005-0000-0000-000052010000}"/>
    <cellStyle name="$l2 Row 6 2" xfId="2251" xr:uid="{00000000-0005-0000-0000-000053010000}"/>
    <cellStyle name="$l2 Row 7" xfId="309" xr:uid="{00000000-0005-0000-0000-000054010000}"/>
    <cellStyle name="$l2 Row 7 2" xfId="2004" xr:uid="{00000000-0005-0000-0000-000055010000}"/>
    <cellStyle name="$l2 Row 8" xfId="310" xr:uid="{00000000-0005-0000-0000-000056010000}"/>
    <cellStyle name="$l2 Row 8 2" xfId="1954" xr:uid="{00000000-0005-0000-0000-000057010000}"/>
    <cellStyle name="$l2 Row 9" xfId="311" xr:uid="{00000000-0005-0000-0000-000058010000}"/>
    <cellStyle name="$l2 Row 9 2" xfId="2568" xr:uid="{00000000-0005-0000-0000-000059010000}"/>
    <cellStyle name="$u0 %" xfId="312" xr:uid="{00000000-0005-0000-0000-00005A010000}"/>
    <cellStyle name="$u0 % 10" xfId="2637" xr:uid="{00000000-0005-0000-0000-00005B010000}"/>
    <cellStyle name="$u0 % 2" xfId="313" xr:uid="{00000000-0005-0000-0000-00005C010000}"/>
    <cellStyle name="$u0 % 2 2" xfId="314" xr:uid="{00000000-0005-0000-0000-00005D010000}"/>
    <cellStyle name="$u0 % 2 2 2" xfId="2432" xr:uid="{00000000-0005-0000-0000-00005E010000}"/>
    <cellStyle name="$u0 % 2 3" xfId="315" xr:uid="{00000000-0005-0000-0000-00005F010000}"/>
    <cellStyle name="$u0 % 2 3 2" xfId="2590" xr:uid="{00000000-0005-0000-0000-000060010000}"/>
    <cellStyle name="$u0 % 2 4" xfId="316" xr:uid="{00000000-0005-0000-0000-000061010000}"/>
    <cellStyle name="$u0 % 2 4 2" xfId="2572" xr:uid="{00000000-0005-0000-0000-000062010000}"/>
    <cellStyle name="$u0 % 2 5" xfId="317" xr:uid="{00000000-0005-0000-0000-000063010000}"/>
    <cellStyle name="$u0 % 2 5 2" xfId="2482" xr:uid="{00000000-0005-0000-0000-000064010000}"/>
    <cellStyle name="$u0 % 2 6" xfId="318" xr:uid="{00000000-0005-0000-0000-000065010000}"/>
    <cellStyle name="$u0 % 2 6 2" xfId="1890" xr:uid="{00000000-0005-0000-0000-000066010000}"/>
    <cellStyle name="$u0 % 2 7" xfId="319" xr:uid="{00000000-0005-0000-0000-000067010000}"/>
    <cellStyle name="$u0 % 2 7 2" xfId="1973" xr:uid="{00000000-0005-0000-0000-000068010000}"/>
    <cellStyle name="$u0 % 2 8" xfId="2005" xr:uid="{00000000-0005-0000-0000-000069010000}"/>
    <cellStyle name="$u0 % 3" xfId="320" xr:uid="{00000000-0005-0000-0000-00006A010000}"/>
    <cellStyle name="$u0 % 3 2" xfId="321" xr:uid="{00000000-0005-0000-0000-00006B010000}"/>
    <cellStyle name="$u0 % 3 2 2" xfId="2497" xr:uid="{00000000-0005-0000-0000-00006C010000}"/>
    <cellStyle name="$u0 % 3 3" xfId="322" xr:uid="{00000000-0005-0000-0000-00006D010000}"/>
    <cellStyle name="$u0 % 3 3 2" xfId="1732" xr:uid="{00000000-0005-0000-0000-00006E010000}"/>
    <cellStyle name="$u0 % 3 4" xfId="323" xr:uid="{00000000-0005-0000-0000-00006F010000}"/>
    <cellStyle name="$u0 % 3 4 2" xfId="2721" xr:uid="{00000000-0005-0000-0000-000070010000}"/>
    <cellStyle name="$u0 % 3 5" xfId="324" xr:uid="{00000000-0005-0000-0000-000071010000}"/>
    <cellStyle name="$u0 % 3 5 2" xfId="2317" xr:uid="{00000000-0005-0000-0000-000072010000}"/>
    <cellStyle name="$u0 % 3 6" xfId="325" xr:uid="{00000000-0005-0000-0000-000073010000}"/>
    <cellStyle name="$u0 % 3 6 2" xfId="2603" xr:uid="{00000000-0005-0000-0000-000074010000}"/>
    <cellStyle name="$u0 % 3 7" xfId="326" xr:uid="{00000000-0005-0000-0000-000075010000}"/>
    <cellStyle name="$u0 % 3 7 2" xfId="1744" xr:uid="{00000000-0005-0000-0000-000076010000}"/>
    <cellStyle name="$u0 % 3 8" xfId="1972" xr:uid="{00000000-0005-0000-0000-000077010000}"/>
    <cellStyle name="$u0 % 4" xfId="327" xr:uid="{00000000-0005-0000-0000-000078010000}"/>
    <cellStyle name="$u0 % 4 2" xfId="1590" xr:uid="{00000000-0005-0000-0000-000079010000}"/>
    <cellStyle name="$u0 % 5" xfId="328" xr:uid="{00000000-0005-0000-0000-00007A010000}"/>
    <cellStyle name="$u0 % 5 2" xfId="1974" xr:uid="{00000000-0005-0000-0000-00007B010000}"/>
    <cellStyle name="$u0 % 6" xfId="329" xr:uid="{00000000-0005-0000-0000-00007C010000}"/>
    <cellStyle name="$u0 % 6 2" xfId="2006" xr:uid="{00000000-0005-0000-0000-00007D010000}"/>
    <cellStyle name="$u0 % 7" xfId="330" xr:uid="{00000000-0005-0000-0000-00007E010000}"/>
    <cellStyle name="$u0 % 7 2" xfId="1947" xr:uid="{00000000-0005-0000-0000-00007F010000}"/>
    <cellStyle name="$u0 % 8" xfId="331" xr:uid="{00000000-0005-0000-0000-000080010000}"/>
    <cellStyle name="$u0 % 8 2" xfId="2007" xr:uid="{00000000-0005-0000-0000-000081010000}"/>
    <cellStyle name="$u0 % 9" xfId="332" xr:uid="{00000000-0005-0000-0000-000082010000}"/>
    <cellStyle name="$u0 % 9 2" xfId="2008" xr:uid="{00000000-0005-0000-0000-000083010000}"/>
    <cellStyle name="$u0 No" xfId="333" xr:uid="{00000000-0005-0000-0000-000084010000}"/>
    <cellStyle name="$u0 No 10" xfId="2342" xr:uid="{00000000-0005-0000-0000-000085010000}"/>
    <cellStyle name="$u0 No 2" xfId="334" xr:uid="{00000000-0005-0000-0000-000086010000}"/>
    <cellStyle name="$u0 No 2 2" xfId="335" xr:uid="{00000000-0005-0000-0000-000087010000}"/>
    <cellStyle name="$u0 No 2 2 2" xfId="1784" xr:uid="{00000000-0005-0000-0000-000088010000}"/>
    <cellStyle name="$u0 No 2 3" xfId="336" xr:uid="{00000000-0005-0000-0000-000089010000}"/>
    <cellStyle name="$u0 No 2 3 2" xfId="2369" xr:uid="{00000000-0005-0000-0000-00008A010000}"/>
    <cellStyle name="$u0 No 2 4" xfId="337" xr:uid="{00000000-0005-0000-0000-00008B010000}"/>
    <cellStyle name="$u0 No 2 4 2" xfId="2009" xr:uid="{00000000-0005-0000-0000-00008C010000}"/>
    <cellStyle name="$u0 No 2 5" xfId="338" xr:uid="{00000000-0005-0000-0000-00008D010000}"/>
    <cellStyle name="$u0 No 2 5 2" xfId="2010" xr:uid="{00000000-0005-0000-0000-00008E010000}"/>
    <cellStyle name="$u0 No 2 6" xfId="339" xr:uid="{00000000-0005-0000-0000-00008F010000}"/>
    <cellStyle name="$u0 No 2 6 2" xfId="2011" xr:uid="{00000000-0005-0000-0000-000090010000}"/>
    <cellStyle name="$u0 No 2 7" xfId="340" xr:uid="{00000000-0005-0000-0000-000091010000}"/>
    <cellStyle name="$u0 No 2 7 2" xfId="2560" xr:uid="{00000000-0005-0000-0000-000092010000}"/>
    <cellStyle name="$u0 No 2 8" xfId="2508" xr:uid="{00000000-0005-0000-0000-000093010000}"/>
    <cellStyle name="$u0 No 3" xfId="341" xr:uid="{00000000-0005-0000-0000-000094010000}"/>
    <cellStyle name="$u0 No 3 2" xfId="342" xr:uid="{00000000-0005-0000-0000-000095010000}"/>
    <cellStyle name="$u0 No 3 2 2" xfId="2624" xr:uid="{00000000-0005-0000-0000-000096010000}"/>
    <cellStyle name="$u0 No 3 3" xfId="343" xr:uid="{00000000-0005-0000-0000-000097010000}"/>
    <cellStyle name="$u0 No 3 3 2" xfId="2013" xr:uid="{00000000-0005-0000-0000-000098010000}"/>
    <cellStyle name="$u0 No 3 4" xfId="344" xr:uid="{00000000-0005-0000-0000-000099010000}"/>
    <cellStyle name="$u0 No 3 4 2" xfId="2589" xr:uid="{00000000-0005-0000-0000-00009A010000}"/>
    <cellStyle name="$u0 No 3 5" xfId="345" xr:uid="{00000000-0005-0000-0000-00009B010000}"/>
    <cellStyle name="$u0 No 3 5 2" xfId="1753" xr:uid="{00000000-0005-0000-0000-00009C010000}"/>
    <cellStyle name="$u0 No 3 6" xfId="346" xr:uid="{00000000-0005-0000-0000-00009D010000}"/>
    <cellStyle name="$u0 No 3 6 2" xfId="1782" xr:uid="{00000000-0005-0000-0000-00009E010000}"/>
    <cellStyle name="$u0 No 3 7" xfId="347" xr:uid="{00000000-0005-0000-0000-00009F010000}"/>
    <cellStyle name="$u0 No 3 7 2" xfId="2014" xr:uid="{00000000-0005-0000-0000-0000A0010000}"/>
    <cellStyle name="$u0 No 3 8" xfId="2012" xr:uid="{00000000-0005-0000-0000-0000A1010000}"/>
    <cellStyle name="$u0 No 4" xfId="348" xr:uid="{00000000-0005-0000-0000-0000A2010000}"/>
    <cellStyle name="$u0 No 4 2" xfId="2334" xr:uid="{00000000-0005-0000-0000-0000A3010000}"/>
    <cellStyle name="$u0 No 5" xfId="349" xr:uid="{00000000-0005-0000-0000-0000A4010000}"/>
    <cellStyle name="$u0 No 5 2" xfId="2418" xr:uid="{00000000-0005-0000-0000-0000A5010000}"/>
    <cellStyle name="$u0 No 6" xfId="350" xr:uid="{00000000-0005-0000-0000-0000A6010000}"/>
    <cellStyle name="$u0 No 6 2" xfId="2406" xr:uid="{00000000-0005-0000-0000-0000A7010000}"/>
    <cellStyle name="$u0 No 7" xfId="351" xr:uid="{00000000-0005-0000-0000-0000A8010000}"/>
    <cellStyle name="$u0 No 7 2" xfId="2015" xr:uid="{00000000-0005-0000-0000-0000A9010000}"/>
    <cellStyle name="$u0 No 8" xfId="352" xr:uid="{00000000-0005-0000-0000-0000AA010000}"/>
    <cellStyle name="$u0 No 8 2" xfId="1955" xr:uid="{00000000-0005-0000-0000-0000AB010000}"/>
    <cellStyle name="$u0 No 9" xfId="353" xr:uid="{00000000-0005-0000-0000-0000AC010000}"/>
    <cellStyle name="$u0 No 9 2" xfId="2016" xr:uid="{00000000-0005-0000-0000-0000AD010000}"/>
    <cellStyle name="[StdExit()]" xfId="354" xr:uid="{00000000-0005-0000-0000-0000AE010000}"/>
    <cellStyle name="[StdExit()] 2" xfId="1802" xr:uid="{00000000-0005-0000-0000-0000AF010000}"/>
    <cellStyle name="_List1" xfId="355" xr:uid="{00000000-0005-0000-0000-0000B0010000}"/>
    <cellStyle name="’E‰Ý [0.00]_Region Orders (2)" xfId="356" xr:uid="{00000000-0005-0000-0000-0000B1010000}"/>
    <cellStyle name="’E‰Ý_Region Orders (2)" xfId="357" xr:uid="{00000000-0005-0000-0000-0000B2010000}"/>
    <cellStyle name="•WŹ€_Pacific Region P&amp;L" xfId="358" xr:uid="{00000000-0005-0000-0000-0000B3010000}"/>
    <cellStyle name="•WŹ_Pacific Region P&amp;L" xfId="359" xr:uid="{00000000-0005-0000-0000-0000B4010000}"/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20 % – Zvýraznění1 2" xfId="94" xr:uid="{00000000-0005-0000-0000-0000B6010000}"/>
    <cellStyle name="20 % – Zvýraznění2 2" xfId="95" xr:uid="{00000000-0005-0000-0000-0000B8010000}"/>
    <cellStyle name="20 % – Zvýraznění3 2" xfId="96" xr:uid="{00000000-0005-0000-0000-0000BA010000}"/>
    <cellStyle name="20 % – Zvýraznění4 2" xfId="97" xr:uid="{00000000-0005-0000-0000-0000BC010000}"/>
    <cellStyle name="20 % – Zvýraznění5 2" xfId="98" xr:uid="{00000000-0005-0000-0000-0000BE010000}"/>
    <cellStyle name="20 % – Zvýraznění6 2" xfId="99" xr:uid="{00000000-0005-0000-0000-0000C0010000}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40 % – Zvýraznění1 2" xfId="100" xr:uid="{00000000-0005-0000-0000-0000C2010000}"/>
    <cellStyle name="40 % – Zvýraznění2 2" xfId="101" xr:uid="{00000000-0005-0000-0000-0000C4010000}"/>
    <cellStyle name="40 % – Zvýraznění3 2" xfId="102" xr:uid="{00000000-0005-0000-0000-0000C6010000}"/>
    <cellStyle name="40 % – Zvýraznění4 2" xfId="103" xr:uid="{00000000-0005-0000-0000-0000C8010000}"/>
    <cellStyle name="40 % – Zvýraznění5 2" xfId="104" xr:uid="{00000000-0005-0000-0000-0000CA010000}"/>
    <cellStyle name="40 % – Zvýraznění6 2" xfId="105" xr:uid="{00000000-0005-0000-0000-0000CC010000}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60 % – Zvýraznění1 2" xfId="106" xr:uid="{00000000-0005-0000-0000-0000CE010000}"/>
    <cellStyle name="60 % – Zvýraznění2 2" xfId="107" xr:uid="{00000000-0005-0000-0000-0000D0010000}"/>
    <cellStyle name="60 % – Zvýraznění3 2" xfId="108" xr:uid="{00000000-0005-0000-0000-0000D2010000}"/>
    <cellStyle name="60 % – Zvýraznění4 2" xfId="109" xr:uid="{00000000-0005-0000-0000-0000D4010000}"/>
    <cellStyle name="60 % – Zvýraznění5 2" xfId="110" xr:uid="{00000000-0005-0000-0000-0000D6010000}"/>
    <cellStyle name="60 % – Zvýraznění6 2" xfId="111" xr:uid="{00000000-0005-0000-0000-0000D8010000}"/>
    <cellStyle name="Accent1 - 20%" xfId="360" xr:uid="{00000000-0005-0000-0000-0000D9010000}"/>
    <cellStyle name="Accent1 - 40%" xfId="361" xr:uid="{00000000-0005-0000-0000-0000DA010000}"/>
    <cellStyle name="Accent1 - 60%" xfId="362" xr:uid="{00000000-0005-0000-0000-0000DB010000}"/>
    <cellStyle name="Accent2 - 20%" xfId="363" xr:uid="{00000000-0005-0000-0000-0000DC010000}"/>
    <cellStyle name="Accent2 - 40%" xfId="364" xr:uid="{00000000-0005-0000-0000-0000DD010000}"/>
    <cellStyle name="Accent2 - 60%" xfId="365" xr:uid="{00000000-0005-0000-0000-0000DE010000}"/>
    <cellStyle name="Accent3 - 20%" xfId="366" xr:uid="{00000000-0005-0000-0000-0000DF010000}"/>
    <cellStyle name="Accent3 - 40%" xfId="367" xr:uid="{00000000-0005-0000-0000-0000E0010000}"/>
    <cellStyle name="Accent3 - 60%" xfId="368" xr:uid="{00000000-0005-0000-0000-0000E1010000}"/>
    <cellStyle name="Accent4 - 20%" xfId="369" xr:uid="{00000000-0005-0000-0000-0000E2010000}"/>
    <cellStyle name="Accent4 - 40%" xfId="370" xr:uid="{00000000-0005-0000-0000-0000E3010000}"/>
    <cellStyle name="Accent4 - 60%" xfId="371" xr:uid="{00000000-0005-0000-0000-0000E4010000}"/>
    <cellStyle name="Accent5 - 20%" xfId="372" xr:uid="{00000000-0005-0000-0000-0000E5010000}"/>
    <cellStyle name="Accent5 - 40%" xfId="373" xr:uid="{00000000-0005-0000-0000-0000E6010000}"/>
    <cellStyle name="Accent5 - 60%" xfId="374" xr:uid="{00000000-0005-0000-0000-0000E7010000}"/>
    <cellStyle name="Accent6 - 20%" xfId="375" xr:uid="{00000000-0005-0000-0000-0000E8010000}"/>
    <cellStyle name="Accent6 - 40%" xfId="376" xr:uid="{00000000-0005-0000-0000-0000E9010000}"/>
    <cellStyle name="Accent6 - 60%" xfId="377" xr:uid="{00000000-0005-0000-0000-0000EA010000}"/>
    <cellStyle name="AdminStyle" xfId="378" xr:uid="{00000000-0005-0000-0000-0000EB010000}"/>
    <cellStyle name="AdminStyle 10" xfId="2430" xr:uid="{00000000-0005-0000-0000-0000EC010000}"/>
    <cellStyle name="AdminStyle 2" xfId="379" xr:uid="{00000000-0005-0000-0000-0000ED010000}"/>
    <cellStyle name="AdminStyle 2 2" xfId="380" xr:uid="{00000000-0005-0000-0000-0000EE010000}"/>
    <cellStyle name="AdminStyle 2 2 2" xfId="2509" xr:uid="{00000000-0005-0000-0000-0000EF010000}"/>
    <cellStyle name="AdminStyle 2 3" xfId="381" xr:uid="{00000000-0005-0000-0000-0000F0010000}"/>
    <cellStyle name="AdminStyle 2 3 2" xfId="2017" xr:uid="{00000000-0005-0000-0000-0000F1010000}"/>
    <cellStyle name="AdminStyle 2 4" xfId="382" xr:uid="{00000000-0005-0000-0000-0000F2010000}"/>
    <cellStyle name="AdminStyle 2 4 2" xfId="2444" xr:uid="{00000000-0005-0000-0000-0000F3010000}"/>
    <cellStyle name="AdminStyle 2 5" xfId="383" xr:uid="{00000000-0005-0000-0000-0000F4010000}"/>
    <cellStyle name="AdminStyle 2 5 2" xfId="1830" xr:uid="{00000000-0005-0000-0000-0000F5010000}"/>
    <cellStyle name="AdminStyle 2 6" xfId="384" xr:uid="{00000000-0005-0000-0000-0000F6010000}"/>
    <cellStyle name="AdminStyle 2 6 2" xfId="1645" xr:uid="{00000000-0005-0000-0000-0000F7010000}"/>
    <cellStyle name="AdminStyle 2 7" xfId="385" xr:uid="{00000000-0005-0000-0000-0000F8010000}"/>
    <cellStyle name="AdminStyle 2 7 2" xfId="2018" xr:uid="{00000000-0005-0000-0000-0000F9010000}"/>
    <cellStyle name="AdminStyle 2 8" xfId="1785" xr:uid="{00000000-0005-0000-0000-0000FA010000}"/>
    <cellStyle name="AdminStyle 3" xfId="386" xr:uid="{00000000-0005-0000-0000-0000FB010000}"/>
    <cellStyle name="AdminStyle 3 2" xfId="387" xr:uid="{00000000-0005-0000-0000-0000FC010000}"/>
    <cellStyle name="AdminStyle 3 2 2" xfId="2452" xr:uid="{00000000-0005-0000-0000-0000FD010000}"/>
    <cellStyle name="AdminStyle 3 3" xfId="388" xr:uid="{00000000-0005-0000-0000-0000FE010000}"/>
    <cellStyle name="AdminStyle 3 3 2" xfId="2019" xr:uid="{00000000-0005-0000-0000-0000FF010000}"/>
    <cellStyle name="AdminStyle 3 4" xfId="389" xr:uid="{00000000-0005-0000-0000-000000020000}"/>
    <cellStyle name="AdminStyle 3 4 2" xfId="1979" xr:uid="{00000000-0005-0000-0000-000001020000}"/>
    <cellStyle name="AdminStyle 3 5" xfId="390" xr:uid="{00000000-0005-0000-0000-000002020000}"/>
    <cellStyle name="AdminStyle 3 5 2" xfId="2020" xr:uid="{00000000-0005-0000-0000-000003020000}"/>
    <cellStyle name="AdminStyle 3 6" xfId="391" xr:uid="{00000000-0005-0000-0000-000004020000}"/>
    <cellStyle name="AdminStyle 3 6 2" xfId="2021" xr:uid="{00000000-0005-0000-0000-000005020000}"/>
    <cellStyle name="AdminStyle 3 7" xfId="392" xr:uid="{00000000-0005-0000-0000-000006020000}"/>
    <cellStyle name="AdminStyle 3 7 2" xfId="1597" xr:uid="{00000000-0005-0000-0000-000007020000}"/>
    <cellStyle name="AdminStyle 3 8" xfId="2534" xr:uid="{00000000-0005-0000-0000-000008020000}"/>
    <cellStyle name="AdminStyle 4" xfId="393" xr:uid="{00000000-0005-0000-0000-000009020000}"/>
    <cellStyle name="AdminStyle 4 2" xfId="2022" xr:uid="{00000000-0005-0000-0000-00000A020000}"/>
    <cellStyle name="AdminStyle 5" xfId="394" xr:uid="{00000000-0005-0000-0000-00000B020000}"/>
    <cellStyle name="AdminStyle 5 2" xfId="2023" xr:uid="{00000000-0005-0000-0000-00000C020000}"/>
    <cellStyle name="AdminStyle 6" xfId="395" xr:uid="{00000000-0005-0000-0000-00000D020000}"/>
    <cellStyle name="AdminStyle 6 2" xfId="2357" xr:uid="{00000000-0005-0000-0000-00000E020000}"/>
    <cellStyle name="AdminStyle 7" xfId="396" xr:uid="{00000000-0005-0000-0000-00000F020000}"/>
    <cellStyle name="AdminStyle 7 2" xfId="2024" xr:uid="{00000000-0005-0000-0000-000010020000}"/>
    <cellStyle name="AdminStyle 8" xfId="397" xr:uid="{00000000-0005-0000-0000-000011020000}"/>
    <cellStyle name="AdminStyle 8 2" xfId="2025" xr:uid="{00000000-0005-0000-0000-000012020000}"/>
    <cellStyle name="AdminStyle 9" xfId="398" xr:uid="{00000000-0005-0000-0000-000013020000}"/>
    <cellStyle name="AdminStyle 9 2" xfId="2026" xr:uid="{00000000-0005-0000-0000-000014020000}"/>
    <cellStyle name="args.style" xfId="399" xr:uid="{00000000-0005-0000-0000-000015020000}"/>
    <cellStyle name="args.style 2" xfId="400" xr:uid="{00000000-0005-0000-0000-000016020000}"/>
    <cellStyle name="args.style 3" xfId="401" xr:uid="{00000000-0005-0000-0000-000017020000}"/>
    <cellStyle name="args.style_110310_Výkazy CEPS 10_13062011" xfId="402" xr:uid="{00000000-0005-0000-0000-000018020000}"/>
    <cellStyle name="Calc Currency (0)" xfId="403" xr:uid="{00000000-0005-0000-0000-000019020000}"/>
    <cellStyle name="Calc Currency (0) 2" xfId="404" xr:uid="{00000000-0005-0000-0000-00001A020000}"/>
    <cellStyle name="Calc Currency (0) 3" xfId="405" xr:uid="{00000000-0005-0000-0000-00001B020000}"/>
    <cellStyle name="Calc Currency (0)_110310_Výkazy CEPS 10_13062011" xfId="406" xr:uid="{00000000-0005-0000-0000-00001C020000}"/>
    <cellStyle name="cárkyd" xfId="407" xr:uid="{00000000-0005-0000-0000-00001D020000}"/>
    <cellStyle name="cary" xfId="408" xr:uid="{00000000-0005-0000-0000-00001E020000}"/>
    <cellStyle name="cary 2" xfId="409" xr:uid="{00000000-0005-0000-0000-00001F020000}"/>
    <cellStyle name="cary 2 2" xfId="2027" xr:uid="{00000000-0005-0000-0000-000020020000}"/>
    <cellStyle name="cary 3" xfId="1661" xr:uid="{00000000-0005-0000-0000-000021020000}"/>
    <cellStyle name="CELKEM" xfId="19" xr:uid="{00000000-0005-0000-0000-000022020000}"/>
    <cellStyle name="CELKEM 2" xfId="20" xr:uid="{00000000-0005-0000-0000-000023020000}"/>
    <cellStyle name="Celkem 2 10" xfId="410" xr:uid="{00000000-0005-0000-0000-000024020000}"/>
    <cellStyle name="Celkem 2 10 2" xfId="2579" xr:uid="{00000000-0005-0000-0000-000025020000}"/>
    <cellStyle name="CELKEM 2 11" xfId="1571" xr:uid="{00000000-0005-0000-0000-000026020000}"/>
    <cellStyle name="CELKEM 2 12" xfId="2617" xr:uid="{00000000-0005-0000-0000-000027020000}"/>
    <cellStyle name="CELKEM 2 13" xfId="1691" xr:uid="{00000000-0005-0000-0000-000028020000}"/>
    <cellStyle name="CELKEM 2 14" xfId="2487" xr:uid="{00000000-0005-0000-0000-000029020000}"/>
    <cellStyle name="CELKEM 2 15" xfId="1566" xr:uid="{00000000-0005-0000-0000-00002A020000}"/>
    <cellStyle name="CELKEM 2 16" xfId="2561" xr:uid="{00000000-0005-0000-0000-00002B020000}"/>
    <cellStyle name="CELKEM 2 17" xfId="1871" xr:uid="{00000000-0005-0000-0000-00002C020000}"/>
    <cellStyle name="CELKEM 2 18" xfId="2489" xr:uid="{00000000-0005-0000-0000-00002D020000}"/>
    <cellStyle name="CELKEM 2 19" xfId="1913" xr:uid="{00000000-0005-0000-0000-00002E020000}"/>
    <cellStyle name="CELKEM 2 2" xfId="62" xr:uid="{00000000-0005-0000-0000-00002F020000}"/>
    <cellStyle name="CELKEM 2 2 10" xfId="1981" xr:uid="{00000000-0005-0000-0000-000030020000}"/>
    <cellStyle name="Celkem 2 2 2" xfId="411" xr:uid="{00000000-0005-0000-0000-000031020000}"/>
    <cellStyle name="Celkem 2 2 2 2" xfId="2028" xr:uid="{00000000-0005-0000-0000-000032020000}"/>
    <cellStyle name="Celkem 2 2 3" xfId="412" xr:uid="{00000000-0005-0000-0000-000033020000}"/>
    <cellStyle name="Celkem 2 2 3 2" xfId="2639" xr:uid="{00000000-0005-0000-0000-000034020000}"/>
    <cellStyle name="Celkem 2 2 4" xfId="413" xr:uid="{00000000-0005-0000-0000-000035020000}"/>
    <cellStyle name="Celkem 2 2 4 2" xfId="2029" xr:uid="{00000000-0005-0000-0000-000036020000}"/>
    <cellStyle name="Celkem 2 2 5" xfId="414" xr:uid="{00000000-0005-0000-0000-000037020000}"/>
    <cellStyle name="Celkem 2 2 5 2" xfId="2375" xr:uid="{00000000-0005-0000-0000-000038020000}"/>
    <cellStyle name="Celkem 2 2 6" xfId="415" xr:uid="{00000000-0005-0000-0000-000039020000}"/>
    <cellStyle name="Celkem 2 2 6 2" xfId="2486" xr:uid="{00000000-0005-0000-0000-00003A020000}"/>
    <cellStyle name="Celkem 2 2 7" xfId="416" xr:uid="{00000000-0005-0000-0000-00003B020000}"/>
    <cellStyle name="Celkem 2 2 7 2" xfId="2367" xr:uid="{00000000-0005-0000-0000-00003C020000}"/>
    <cellStyle name="Celkem 2 2 8" xfId="417" xr:uid="{00000000-0005-0000-0000-00003D020000}"/>
    <cellStyle name="Celkem 2 2 8 2" xfId="2030" xr:uid="{00000000-0005-0000-0000-00003E020000}"/>
    <cellStyle name="Celkem 2 2 9" xfId="418" xr:uid="{00000000-0005-0000-0000-00003F020000}"/>
    <cellStyle name="Celkem 2 2 9 2" xfId="1638" xr:uid="{00000000-0005-0000-0000-000040020000}"/>
    <cellStyle name="CELKEM 2 20" xfId="2275" xr:uid="{00000000-0005-0000-0000-000041020000}"/>
    <cellStyle name="CELKEM 2 21" xfId="1727" xr:uid="{00000000-0005-0000-0000-000042020000}"/>
    <cellStyle name="CELKEM 2 22" xfId="2248" xr:uid="{00000000-0005-0000-0000-000043020000}"/>
    <cellStyle name="CELKEM 2 23" xfId="2539" xr:uid="{00000000-0005-0000-0000-000044020000}"/>
    <cellStyle name="CELKEM 2 24" xfId="2233" xr:uid="{00000000-0005-0000-0000-000045020000}"/>
    <cellStyle name="CELKEM 2 25" xfId="1957" xr:uid="{00000000-0005-0000-0000-000046020000}"/>
    <cellStyle name="CELKEM 2 26" xfId="2521" xr:uid="{00000000-0005-0000-0000-000047020000}"/>
    <cellStyle name="CELKEM 2 27" xfId="1576" xr:uid="{00000000-0005-0000-0000-000048020000}"/>
    <cellStyle name="CELKEM 2 28" xfId="2553" xr:uid="{00000000-0005-0000-0000-000049020000}"/>
    <cellStyle name="CELKEM 2 29" xfId="1779" xr:uid="{00000000-0005-0000-0000-00004A020000}"/>
    <cellStyle name="CELKEM 2 3" xfId="61" xr:uid="{00000000-0005-0000-0000-00004B020000}"/>
    <cellStyle name="CELKEM 2 3 2" xfId="1980" xr:uid="{00000000-0005-0000-0000-00004C020000}"/>
    <cellStyle name="CELKEM 2 30" xfId="2855" xr:uid="{00000000-0005-0000-0000-00004D020000}"/>
    <cellStyle name="CELKEM 2 31" xfId="2859" xr:uid="{00000000-0005-0000-0000-00004E020000}"/>
    <cellStyle name="CELKEM 2 32" xfId="1899" xr:uid="{00000000-0005-0000-0000-00004F020000}"/>
    <cellStyle name="CELKEM 2 33" xfId="2692" xr:uid="{00000000-0005-0000-0000-000050020000}"/>
    <cellStyle name="CELKEM 2 34" xfId="2857" xr:uid="{00000000-0005-0000-0000-000051020000}"/>
    <cellStyle name="Celkem 2 4" xfId="419" xr:uid="{00000000-0005-0000-0000-000052020000}"/>
    <cellStyle name="Celkem 2 4 2" xfId="2031" xr:uid="{00000000-0005-0000-0000-000053020000}"/>
    <cellStyle name="Celkem 2 5" xfId="420" xr:uid="{00000000-0005-0000-0000-000054020000}"/>
    <cellStyle name="Celkem 2 5 2" xfId="1709" xr:uid="{00000000-0005-0000-0000-000055020000}"/>
    <cellStyle name="Celkem 2 6" xfId="421" xr:uid="{00000000-0005-0000-0000-000056020000}"/>
    <cellStyle name="Celkem 2 6 2" xfId="1714" xr:uid="{00000000-0005-0000-0000-000057020000}"/>
    <cellStyle name="Celkem 2 7" xfId="422" xr:uid="{00000000-0005-0000-0000-000058020000}"/>
    <cellStyle name="Celkem 2 7 2" xfId="1786" xr:uid="{00000000-0005-0000-0000-000059020000}"/>
    <cellStyle name="Celkem 2 8" xfId="423" xr:uid="{00000000-0005-0000-0000-00005A020000}"/>
    <cellStyle name="Celkem 2 8 2" xfId="2032" xr:uid="{00000000-0005-0000-0000-00005B020000}"/>
    <cellStyle name="Celkem 2 9" xfId="424" xr:uid="{00000000-0005-0000-0000-00005C020000}"/>
    <cellStyle name="Celkem 2 9 2" xfId="2510" xr:uid="{00000000-0005-0000-0000-00005D020000}"/>
    <cellStyle name="CELKEM 3" xfId="112" xr:uid="{00000000-0005-0000-0000-00005E020000}"/>
    <cellStyle name="CELKEM 3 2" xfId="1835" xr:uid="{00000000-0005-0000-0000-00005F020000}"/>
    <cellStyle name="CELKEM 4" xfId="1938" xr:uid="{00000000-0005-0000-0000-000060020000}"/>
    <cellStyle name="CELKEM 5" xfId="2856" xr:uid="{00000000-0005-0000-0000-000061020000}"/>
    <cellStyle name="CELKEM 6" xfId="2860" xr:uid="{00000000-0005-0000-0000-000062020000}"/>
    <cellStyle name="CELKEM 7" xfId="1854" xr:uid="{00000000-0005-0000-0000-000063020000}"/>
    <cellStyle name="CELKEM 8" xfId="2858" xr:uid="{00000000-0005-0000-0000-000064020000}"/>
    <cellStyle name="CELKEM 9" xfId="2861" xr:uid="{00000000-0005-0000-0000-000065020000}"/>
    <cellStyle name="ColLevel_1_BE (2)" xfId="425" xr:uid="{00000000-0005-0000-0000-000066020000}"/>
    <cellStyle name="Comma [0]_!!!GO" xfId="426" xr:uid="{00000000-0005-0000-0000-000067020000}"/>
    <cellStyle name="Comma_!!!GO" xfId="427" xr:uid="{00000000-0005-0000-0000-000068020000}"/>
    <cellStyle name="Copied" xfId="428" xr:uid="{00000000-0005-0000-0000-000069020000}"/>
    <cellStyle name="Copied 2" xfId="429" xr:uid="{00000000-0005-0000-0000-00006A020000}"/>
    <cellStyle name="Copied 3" xfId="430" xr:uid="{00000000-0005-0000-0000-00006B020000}"/>
    <cellStyle name="Copied_110310_Výkazy CEPS 10_13062011" xfId="431" xr:uid="{00000000-0005-0000-0000-00006C020000}"/>
    <cellStyle name="COST1" xfId="432" xr:uid="{00000000-0005-0000-0000-00006D020000}"/>
    <cellStyle name="COST1 2" xfId="433" xr:uid="{00000000-0005-0000-0000-00006E020000}"/>
    <cellStyle name="COST1 3" xfId="434" xr:uid="{00000000-0005-0000-0000-00006F020000}"/>
    <cellStyle name="COST1_110310_Výkazy CEPS 10_13062011" xfId="435" xr:uid="{00000000-0005-0000-0000-000070020000}"/>
    <cellStyle name="Currency [0]_!!!GO" xfId="436" xr:uid="{00000000-0005-0000-0000-000071020000}"/>
    <cellStyle name="Currency_!!!GO" xfId="437" xr:uid="{00000000-0005-0000-0000-000072020000}"/>
    <cellStyle name="ČÁRKA 2" xfId="21" xr:uid="{00000000-0005-0000-0000-000073020000}"/>
    <cellStyle name="ČÁRKA 2 2" xfId="64" xr:uid="{00000000-0005-0000-0000-000074020000}"/>
    <cellStyle name="ČÁRKA 2 3" xfId="63" xr:uid="{00000000-0005-0000-0000-000075020000}"/>
    <cellStyle name="ČEPS" xfId="1488" xr:uid="{00000000-0005-0000-0000-000076020000}"/>
    <cellStyle name="ČEPS chybně" xfId="1490" xr:uid="{00000000-0005-0000-0000-000077020000}"/>
    <cellStyle name="ČEPS neutrální" xfId="1491" xr:uid="{00000000-0005-0000-0000-000078020000}"/>
    <cellStyle name="ČEPS správně" xfId="1489" xr:uid="{00000000-0005-0000-0000-000079020000}"/>
    <cellStyle name="Date" xfId="438" xr:uid="{00000000-0005-0000-0000-00007A020000}"/>
    <cellStyle name="Date 2" xfId="439" xr:uid="{00000000-0005-0000-0000-00007B020000}"/>
    <cellStyle name="Date 3" xfId="440" xr:uid="{00000000-0005-0000-0000-00007C020000}"/>
    <cellStyle name="Date_110310_Výkazy CEPS 10_13062011" xfId="441" xr:uid="{00000000-0005-0000-0000-00007D020000}"/>
    <cellStyle name="DATUM" xfId="22" xr:uid="{00000000-0005-0000-0000-00007E020000}"/>
    <cellStyle name="DATUM 2" xfId="23" xr:uid="{00000000-0005-0000-0000-00007F020000}"/>
    <cellStyle name="DATUM 2 2" xfId="66" xr:uid="{00000000-0005-0000-0000-000080020000}"/>
    <cellStyle name="DATUM 2 3" xfId="65" xr:uid="{00000000-0005-0000-0000-000081020000}"/>
    <cellStyle name="Emphasis 1" xfId="442" xr:uid="{00000000-0005-0000-0000-000082020000}"/>
    <cellStyle name="Emphasis 2" xfId="443" xr:uid="{00000000-0005-0000-0000-000083020000}"/>
    <cellStyle name="Emphasis 3" xfId="444" xr:uid="{00000000-0005-0000-0000-000084020000}"/>
    <cellStyle name="Entered" xfId="445" xr:uid="{00000000-0005-0000-0000-000085020000}"/>
    <cellStyle name="Entered 2" xfId="446" xr:uid="{00000000-0005-0000-0000-000086020000}"/>
    <cellStyle name="Entered 3" xfId="447" xr:uid="{00000000-0005-0000-0000-000087020000}"/>
    <cellStyle name="Entered_110310_Výkazy CEPS 10_13062011" xfId="448" xr:uid="{00000000-0005-0000-0000-000088020000}"/>
    <cellStyle name="Grey" xfId="449" xr:uid="{00000000-0005-0000-0000-000089020000}"/>
    <cellStyle name="Header1" xfId="450" xr:uid="{00000000-0005-0000-0000-00008A020000}"/>
    <cellStyle name="Header1 2" xfId="2654" xr:uid="{00000000-0005-0000-0000-00008B020000}"/>
    <cellStyle name="Header2" xfId="451" xr:uid="{00000000-0005-0000-0000-00008C020000}"/>
    <cellStyle name="Header2 2" xfId="452" xr:uid="{00000000-0005-0000-0000-00008D020000}"/>
    <cellStyle name="Header2 2 2" xfId="453" xr:uid="{00000000-0005-0000-0000-00008E020000}"/>
    <cellStyle name="Header2 2 2 2" xfId="1831" xr:uid="{00000000-0005-0000-0000-00008F020000}"/>
    <cellStyle name="Header2 2 3" xfId="454" xr:uid="{00000000-0005-0000-0000-000090020000}"/>
    <cellStyle name="Header2 2 3 2" xfId="2033" xr:uid="{00000000-0005-0000-0000-000091020000}"/>
    <cellStyle name="Header2 2 4" xfId="455" xr:uid="{00000000-0005-0000-0000-000092020000}"/>
    <cellStyle name="Header2 2 4 2" xfId="1827" xr:uid="{00000000-0005-0000-0000-000093020000}"/>
    <cellStyle name="Header2 2 5" xfId="456" xr:uid="{00000000-0005-0000-0000-000094020000}"/>
    <cellStyle name="Header2 2 5 2" xfId="1767" xr:uid="{00000000-0005-0000-0000-000095020000}"/>
    <cellStyle name="Header2 2 6" xfId="457" xr:uid="{00000000-0005-0000-0000-000096020000}"/>
    <cellStyle name="Header2 2 6 2" xfId="2445" xr:uid="{00000000-0005-0000-0000-000097020000}"/>
    <cellStyle name="Header2 2 7" xfId="458" xr:uid="{00000000-0005-0000-0000-000098020000}"/>
    <cellStyle name="Header2 2 7 2" xfId="2034" xr:uid="{00000000-0005-0000-0000-000099020000}"/>
    <cellStyle name="Header2 2 8" xfId="459" xr:uid="{00000000-0005-0000-0000-00009A020000}"/>
    <cellStyle name="Header2 2 8 2" xfId="2035" xr:uid="{00000000-0005-0000-0000-00009B020000}"/>
    <cellStyle name="Header2 2 9" xfId="1570" xr:uid="{00000000-0005-0000-0000-00009C020000}"/>
    <cellStyle name="Header2 3" xfId="460" xr:uid="{00000000-0005-0000-0000-00009D020000}"/>
    <cellStyle name="Header2 3 2" xfId="461" xr:uid="{00000000-0005-0000-0000-00009E020000}"/>
    <cellStyle name="Header2 3 2 2" xfId="1787" xr:uid="{00000000-0005-0000-0000-00009F020000}"/>
    <cellStyle name="Header2 3 3" xfId="462" xr:uid="{00000000-0005-0000-0000-0000A0020000}"/>
    <cellStyle name="Header2 3 3 2" xfId="2370" xr:uid="{00000000-0005-0000-0000-0000A1020000}"/>
    <cellStyle name="Header2 3 4" xfId="463" xr:uid="{00000000-0005-0000-0000-0000A2020000}"/>
    <cellStyle name="Header2 3 4 2" xfId="2036" xr:uid="{00000000-0005-0000-0000-0000A3020000}"/>
    <cellStyle name="Header2 3 5" xfId="464" xr:uid="{00000000-0005-0000-0000-0000A4020000}"/>
    <cellStyle name="Header2 3 5 2" xfId="1579" xr:uid="{00000000-0005-0000-0000-0000A5020000}"/>
    <cellStyle name="Header2 3 6" xfId="465" xr:uid="{00000000-0005-0000-0000-0000A6020000}"/>
    <cellStyle name="Header2 3 6 2" xfId="1855" xr:uid="{00000000-0005-0000-0000-0000A7020000}"/>
    <cellStyle name="Header2 3 7" xfId="466" xr:uid="{00000000-0005-0000-0000-0000A8020000}"/>
    <cellStyle name="Header2 3 7 2" xfId="2587" xr:uid="{00000000-0005-0000-0000-0000A9020000}"/>
    <cellStyle name="Header2 3 8" xfId="467" xr:uid="{00000000-0005-0000-0000-0000AA020000}"/>
    <cellStyle name="Header2 3 8 2" xfId="2037" xr:uid="{00000000-0005-0000-0000-0000AB020000}"/>
    <cellStyle name="Header2 3 9" xfId="2640" xr:uid="{00000000-0005-0000-0000-0000AC020000}"/>
    <cellStyle name="Header2 4" xfId="2335" xr:uid="{00000000-0005-0000-0000-0000AD020000}"/>
    <cellStyle name="Chybně 2" xfId="113" xr:uid="{00000000-0005-0000-0000-0000AF020000}"/>
    <cellStyle name="Input [yellow]" xfId="468" xr:uid="{00000000-0005-0000-0000-0000B0020000}"/>
    <cellStyle name="Input [yellow] 2" xfId="469" xr:uid="{00000000-0005-0000-0000-0000B1020000}"/>
    <cellStyle name="Input [yellow] 2 10" xfId="470" xr:uid="{00000000-0005-0000-0000-0000B2020000}"/>
    <cellStyle name="Input [yellow] 2 10 2" xfId="2039" xr:uid="{00000000-0005-0000-0000-0000B3020000}"/>
    <cellStyle name="Input [yellow] 2 11" xfId="2038" xr:uid="{00000000-0005-0000-0000-0000B4020000}"/>
    <cellStyle name="Input [yellow] 2 2" xfId="471" xr:uid="{00000000-0005-0000-0000-0000B5020000}"/>
    <cellStyle name="Input [yellow] 2 2 2" xfId="2554" xr:uid="{00000000-0005-0000-0000-0000B6020000}"/>
    <cellStyle name="Input [yellow] 2 3" xfId="472" xr:uid="{00000000-0005-0000-0000-0000B7020000}"/>
    <cellStyle name="Input [yellow] 2 3 2" xfId="2040" xr:uid="{00000000-0005-0000-0000-0000B8020000}"/>
    <cellStyle name="Input [yellow] 2 4" xfId="473" xr:uid="{00000000-0005-0000-0000-0000B9020000}"/>
    <cellStyle name="Input [yellow] 2 4 2" xfId="1815" xr:uid="{00000000-0005-0000-0000-0000BA020000}"/>
    <cellStyle name="Input [yellow] 2 5" xfId="474" xr:uid="{00000000-0005-0000-0000-0000BB020000}"/>
    <cellStyle name="Input [yellow] 2 5 2" xfId="2610" xr:uid="{00000000-0005-0000-0000-0000BC020000}"/>
    <cellStyle name="Input [yellow] 2 6" xfId="475" xr:uid="{00000000-0005-0000-0000-0000BD020000}"/>
    <cellStyle name="Input [yellow] 2 6 2" xfId="1903" xr:uid="{00000000-0005-0000-0000-0000BE020000}"/>
    <cellStyle name="Input [yellow] 2 7" xfId="476" xr:uid="{00000000-0005-0000-0000-0000BF020000}"/>
    <cellStyle name="Input [yellow] 2 7 2" xfId="2041" xr:uid="{00000000-0005-0000-0000-0000C0020000}"/>
    <cellStyle name="Input [yellow] 2 8" xfId="477" xr:uid="{00000000-0005-0000-0000-0000C1020000}"/>
    <cellStyle name="Input [yellow] 2 8 2" xfId="2042" xr:uid="{00000000-0005-0000-0000-0000C2020000}"/>
    <cellStyle name="Input [yellow] 2 9" xfId="478" xr:uid="{00000000-0005-0000-0000-0000C3020000}"/>
    <cellStyle name="Input [yellow] 2 9 2" xfId="2043" xr:uid="{00000000-0005-0000-0000-0000C4020000}"/>
    <cellStyle name="Input [yellow] 3" xfId="479" xr:uid="{00000000-0005-0000-0000-0000C5020000}"/>
    <cellStyle name="Input [yellow] 3 10" xfId="480" xr:uid="{00000000-0005-0000-0000-0000C6020000}"/>
    <cellStyle name="Input [yellow] 3 10 2" xfId="2480" xr:uid="{00000000-0005-0000-0000-0000C7020000}"/>
    <cellStyle name="Input [yellow] 3 11" xfId="2591" xr:uid="{00000000-0005-0000-0000-0000C8020000}"/>
    <cellStyle name="Input [yellow] 3 2" xfId="481" xr:uid="{00000000-0005-0000-0000-0000C9020000}"/>
    <cellStyle name="Input [yellow] 3 2 2" xfId="2044" xr:uid="{00000000-0005-0000-0000-0000CA020000}"/>
    <cellStyle name="Input [yellow] 3 3" xfId="482" xr:uid="{00000000-0005-0000-0000-0000CB020000}"/>
    <cellStyle name="Input [yellow] 3 3 2" xfId="2541" xr:uid="{00000000-0005-0000-0000-0000CC020000}"/>
    <cellStyle name="Input [yellow] 3 4" xfId="483" xr:uid="{00000000-0005-0000-0000-0000CD020000}"/>
    <cellStyle name="Input [yellow] 3 4 2" xfId="2045" xr:uid="{00000000-0005-0000-0000-0000CE020000}"/>
    <cellStyle name="Input [yellow] 3 5" xfId="484" xr:uid="{00000000-0005-0000-0000-0000CF020000}"/>
    <cellStyle name="Input [yellow] 3 5 2" xfId="2569" xr:uid="{00000000-0005-0000-0000-0000D0020000}"/>
    <cellStyle name="Input [yellow] 3 6" xfId="485" xr:uid="{00000000-0005-0000-0000-0000D1020000}"/>
    <cellStyle name="Input [yellow] 3 6 2" xfId="2046" xr:uid="{00000000-0005-0000-0000-0000D2020000}"/>
    <cellStyle name="Input [yellow] 3 7" xfId="486" xr:uid="{00000000-0005-0000-0000-0000D3020000}"/>
    <cellStyle name="Input [yellow] 3 7 2" xfId="2419" xr:uid="{00000000-0005-0000-0000-0000D4020000}"/>
    <cellStyle name="Input [yellow] 3 8" xfId="487" xr:uid="{00000000-0005-0000-0000-0000D5020000}"/>
    <cellStyle name="Input [yellow] 3 8 2" xfId="1845" xr:uid="{00000000-0005-0000-0000-0000D6020000}"/>
    <cellStyle name="Input [yellow] 3 9" xfId="488" xr:uid="{00000000-0005-0000-0000-0000D7020000}"/>
    <cellStyle name="Input [yellow] 3 9 2" xfId="2047" xr:uid="{00000000-0005-0000-0000-0000D8020000}"/>
    <cellStyle name="Input [yellow] 4" xfId="2511" xr:uid="{00000000-0005-0000-0000-0000D9020000}"/>
    <cellStyle name="Input Cells" xfId="489" xr:uid="{00000000-0005-0000-0000-0000DA020000}"/>
    <cellStyle name="Input Cells 2" xfId="490" xr:uid="{00000000-0005-0000-0000-0000DB020000}"/>
    <cellStyle name="Input Cells 3" xfId="491" xr:uid="{00000000-0005-0000-0000-0000DC020000}"/>
    <cellStyle name="Input Cells_110310_Výkazy CEPS 10_13062011" xfId="492" xr:uid="{00000000-0005-0000-0000-0000DD020000}"/>
    <cellStyle name="Kontrolní buňka" xfId="25" builtinId="23" customBuiltin="1"/>
    <cellStyle name="Kontrolní buňka 2" xfId="114" xr:uid="{00000000-0005-0000-0000-0000DF020000}"/>
    <cellStyle name="Linked Cells" xfId="493" xr:uid="{00000000-0005-0000-0000-0000E0020000}"/>
    <cellStyle name="Linked Cells 2" xfId="494" xr:uid="{00000000-0005-0000-0000-0000E1020000}"/>
    <cellStyle name="Linked Cells 3" xfId="495" xr:uid="{00000000-0005-0000-0000-0000E2020000}"/>
    <cellStyle name="Linked Cells_110310_Výkazy CEPS 10_13062011" xfId="496" xr:uid="{00000000-0005-0000-0000-0000E3020000}"/>
    <cellStyle name="MĚNA 2" xfId="26" xr:uid="{00000000-0005-0000-0000-0000E4020000}"/>
    <cellStyle name="MĚNA 2 2" xfId="68" xr:uid="{00000000-0005-0000-0000-0000E5020000}"/>
    <cellStyle name="MĚNA 2 3" xfId="67" xr:uid="{00000000-0005-0000-0000-0000E6020000}"/>
    <cellStyle name="Milliers [0]_!!!GO" xfId="497" xr:uid="{00000000-0005-0000-0000-0000E7020000}"/>
    <cellStyle name="Milliers_!!!GO" xfId="498" xr:uid="{00000000-0005-0000-0000-0000E8020000}"/>
    <cellStyle name="Monétaire [0]_!!!GO" xfId="499" xr:uid="{00000000-0005-0000-0000-0000E9020000}"/>
    <cellStyle name="Monétaire_!!!GO" xfId="500" xr:uid="{00000000-0005-0000-0000-0000EA020000}"/>
    <cellStyle name="Nadpis 1" xfId="27" builtinId="16" customBuiltin="1"/>
    <cellStyle name="Nadpis 1 2" xfId="115" xr:uid="{00000000-0005-0000-0000-0000EC020000}"/>
    <cellStyle name="Nadpis 2" xfId="28" builtinId="17" customBuiltin="1"/>
    <cellStyle name="Nadpis 2 2" xfId="116" xr:uid="{00000000-0005-0000-0000-0000EE020000}"/>
    <cellStyle name="Nadpis 3" xfId="29" builtinId="18" customBuiltin="1"/>
    <cellStyle name="Nadpis 3 2" xfId="117" xr:uid="{00000000-0005-0000-0000-0000F0020000}"/>
    <cellStyle name="Nadpis 4" xfId="30" builtinId="19" customBuiltin="1"/>
    <cellStyle name="Nadpis 4 2" xfId="118" xr:uid="{00000000-0005-0000-0000-0000F2020000}"/>
    <cellStyle name="Nadpis malý" xfId="31" xr:uid="{00000000-0005-0000-0000-0000F3020000}"/>
    <cellStyle name="NADPIS1" xfId="32" xr:uid="{00000000-0005-0000-0000-0000F4020000}"/>
    <cellStyle name="NADPIS1 2" xfId="33" xr:uid="{00000000-0005-0000-0000-0000F5020000}"/>
    <cellStyle name="NADPIS1 2 2" xfId="70" xr:uid="{00000000-0005-0000-0000-0000F6020000}"/>
    <cellStyle name="NADPIS1 2 3" xfId="69" xr:uid="{00000000-0005-0000-0000-0000F7020000}"/>
    <cellStyle name="NADPIS2" xfId="34" xr:uid="{00000000-0005-0000-0000-0000F8020000}"/>
    <cellStyle name="NADPIS2 2" xfId="35" xr:uid="{00000000-0005-0000-0000-0000F9020000}"/>
    <cellStyle name="NADPIS2 2 2" xfId="72" xr:uid="{00000000-0005-0000-0000-0000FA020000}"/>
    <cellStyle name="NADPIS2 2 3" xfId="71" xr:uid="{00000000-0005-0000-0000-0000FB020000}"/>
    <cellStyle name="Název" xfId="36" builtinId="15" customBuiltin="1"/>
    <cellStyle name="Název 2" xfId="119" xr:uid="{00000000-0005-0000-0000-0000FD020000}"/>
    <cellStyle name="Neutrální" xfId="37" builtinId="28" customBuiltin="1"/>
    <cellStyle name="Neutrální 2" xfId="120" xr:uid="{00000000-0005-0000-0000-0000FF020000}"/>
    <cellStyle name="Neutrální 3" xfId="501" xr:uid="{00000000-0005-0000-0000-000000030000}"/>
    <cellStyle name="New Times Roman" xfId="502" xr:uid="{00000000-0005-0000-0000-000001030000}"/>
    <cellStyle name="New Times Roman 2" xfId="503" xr:uid="{00000000-0005-0000-0000-000002030000}"/>
    <cellStyle name="New Times Roman 3" xfId="504" xr:uid="{00000000-0005-0000-0000-000003030000}"/>
    <cellStyle name="New Times Roman_110310_Výkazy CEPS 10_13062011" xfId="505" xr:uid="{00000000-0005-0000-0000-000004030000}"/>
    <cellStyle name="Normal - Style1" xfId="506" xr:uid="{00000000-0005-0000-0000-000005030000}"/>
    <cellStyle name="Normal - Style1 2" xfId="507" xr:uid="{00000000-0005-0000-0000-000006030000}"/>
    <cellStyle name="Normal - Style1 3" xfId="508" xr:uid="{00000000-0005-0000-0000-000007030000}"/>
    <cellStyle name="Normal - Style1_110310_Výkazy CEPS 10_13062011" xfId="509" xr:uid="{00000000-0005-0000-0000-000008030000}"/>
    <cellStyle name="normal 2" xfId="510" xr:uid="{00000000-0005-0000-0000-000009030000}"/>
    <cellStyle name="Normal_!!!GO" xfId="511" xr:uid="{00000000-0005-0000-0000-00000A030000}"/>
    <cellStyle name="Normální" xfId="0" builtinId="0"/>
    <cellStyle name="Normální 10" xfId="73" xr:uid="{00000000-0005-0000-0000-00000C030000}"/>
    <cellStyle name="Normální 10 2" xfId="1544" xr:uid="{00000000-0005-0000-0000-00000D030000}"/>
    <cellStyle name="Normální 10 2 2" xfId="2667" xr:uid="{00000000-0005-0000-0000-00000E030000}"/>
    <cellStyle name="Normální 11" xfId="74" xr:uid="{00000000-0005-0000-0000-00000F030000}"/>
    <cellStyle name="Normální 11 2" xfId="88" xr:uid="{00000000-0005-0000-0000-000010030000}"/>
    <cellStyle name="Normální 11 2 2" xfId="1620" xr:uid="{00000000-0005-0000-0000-000011030000}"/>
    <cellStyle name="Normální 11 3" xfId="90" xr:uid="{00000000-0005-0000-0000-000012030000}"/>
    <cellStyle name="Normální 11 3 2" xfId="1622" xr:uid="{00000000-0005-0000-0000-000013030000}"/>
    <cellStyle name="Normální 11 4" xfId="91" xr:uid="{00000000-0005-0000-0000-000014030000}"/>
    <cellStyle name="Normální 11 4 2" xfId="1623" xr:uid="{00000000-0005-0000-0000-000015030000}"/>
    <cellStyle name="Normální 11 5" xfId="121" xr:uid="{00000000-0005-0000-0000-000016030000}"/>
    <cellStyle name="Normální 11 5 2" xfId="1641" xr:uid="{00000000-0005-0000-0000-000017030000}"/>
    <cellStyle name="Normální 11 6" xfId="1545" xr:uid="{00000000-0005-0000-0000-000018030000}"/>
    <cellStyle name="Normální 11 6 2" xfId="2668" xr:uid="{00000000-0005-0000-0000-000019030000}"/>
    <cellStyle name="Normální 11 7" xfId="1612" xr:uid="{00000000-0005-0000-0000-00001A030000}"/>
    <cellStyle name="Normální 12" xfId="60" xr:uid="{00000000-0005-0000-0000-00001B030000}"/>
    <cellStyle name="Normální 12 2" xfId="1546" xr:uid="{00000000-0005-0000-0000-00001C030000}"/>
    <cellStyle name="Normální 12 2 2" xfId="2669" xr:uid="{00000000-0005-0000-0000-00001D030000}"/>
    <cellStyle name="Normální 13" xfId="92" xr:uid="{00000000-0005-0000-0000-00001E030000}"/>
    <cellStyle name="Normální 13 2" xfId="1547" xr:uid="{00000000-0005-0000-0000-00001F030000}"/>
    <cellStyle name="Normální 13 2 2" xfId="2670" xr:uid="{00000000-0005-0000-0000-000020030000}"/>
    <cellStyle name="Normální 14" xfId="93" xr:uid="{00000000-0005-0000-0000-000021030000}"/>
    <cellStyle name="Normální 14 2" xfId="1548" xr:uid="{00000000-0005-0000-0000-000022030000}"/>
    <cellStyle name="Normální 14 2 2" xfId="2671" xr:uid="{00000000-0005-0000-0000-000023030000}"/>
    <cellStyle name="Normální 14 3" xfId="1625" xr:uid="{00000000-0005-0000-0000-000024030000}"/>
    <cellStyle name="Normální 15" xfId="137" xr:uid="{00000000-0005-0000-0000-000025030000}"/>
    <cellStyle name="Normální 15 2" xfId="1549" xr:uid="{00000000-0005-0000-0000-000026030000}"/>
    <cellStyle name="Normální 15 2 2" xfId="2672" xr:uid="{00000000-0005-0000-0000-000027030000}"/>
    <cellStyle name="Normální 15 3" xfId="1652" xr:uid="{00000000-0005-0000-0000-000028030000}"/>
    <cellStyle name="Normální 16" xfId="1554" xr:uid="{00000000-0005-0000-0000-000029030000}"/>
    <cellStyle name="Normální 16 2" xfId="2674" xr:uid="{00000000-0005-0000-0000-00002A030000}"/>
    <cellStyle name="Normální 17" xfId="1496" xr:uid="{00000000-0005-0000-0000-00002B030000}"/>
    <cellStyle name="Normální 17 2" xfId="2630" xr:uid="{00000000-0005-0000-0000-00002C030000}"/>
    <cellStyle name="Normální 18" xfId="1486" xr:uid="{00000000-0005-0000-0000-00002D030000}"/>
    <cellStyle name="Normální 18 2" xfId="2622" xr:uid="{00000000-0005-0000-0000-00002E030000}"/>
    <cellStyle name="normální 2" xfId="38" xr:uid="{00000000-0005-0000-0000-00002F030000}"/>
    <cellStyle name="Normální 2 2" xfId="75" xr:uid="{00000000-0005-0000-0000-000030030000}"/>
    <cellStyle name="normální 2 2 2" xfId="512" xr:uid="{00000000-0005-0000-0000-000031030000}"/>
    <cellStyle name="Normální 2 2 3" xfId="1497" xr:uid="{00000000-0005-0000-0000-000032030000}"/>
    <cellStyle name="Normální 2 2 4" xfId="1558" xr:uid="{00000000-0005-0000-0000-000033030000}"/>
    <cellStyle name="normální 2 3" xfId="76" xr:uid="{00000000-0005-0000-0000-000034030000}"/>
    <cellStyle name="normální 2 4" xfId="136" xr:uid="{00000000-0005-0000-0000-000035030000}"/>
    <cellStyle name="Normální 2 5" xfId="1492" xr:uid="{00000000-0005-0000-0000-000036030000}"/>
    <cellStyle name="Normální 2 6" xfId="1556" xr:uid="{00000000-0005-0000-0000-000037030000}"/>
    <cellStyle name="normální 2_120301 Výkazy PDS 11" xfId="513" xr:uid="{00000000-0005-0000-0000-000038030000}"/>
    <cellStyle name="Normální 3" xfId="39" xr:uid="{00000000-0005-0000-0000-000039030000}"/>
    <cellStyle name="Normální 3 2" xfId="77" xr:uid="{00000000-0005-0000-0000-00003A030000}"/>
    <cellStyle name="Normální 3 2 2" xfId="1498" xr:uid="{00000000-0005-0000-0000-00003B030000}"/>
    <cellStyle name="Normální 3 2 2 2" xfId="2632" xr:uid="{00000000-0005-0000-0000-00003C030000}"/>
    <cellStyle name="normální 3 3" xfId="514" xr:uid="{00000000-0005-0000-0000-00003D030000}"/>
    <cellStyle name="Normální 3 4" xfId="1493" xr:uid="{00000000-0005-0000-0000-00003E030000}"/>
    <cellStyle name="Normální 3 5" xfId="1557" xr:uid="{00000000-0005-0000-0000-00003F030000}"/>
    <cellStyle name="Normální 3 6" xfId="1587" xr:uid="{00000000-0005-0000-0000-000040030000}"/>
    <cellStyle name="Normální 4" xfId="78" xr:uid="{00000000-0005-0000-0000-000041030000}"/>
    <cellStyle name="Normální 4 2" xfId="515" xr:uid="{00000000-0005-0000-0000-000042030000}"/>
    <cellStyle name="Normální 4 2 2" xfId="516" xr:uid="{00000000-0005-0000-0000-000043030000}"/>
    <cellStyle name="Normální 4 2 3" xfId="1499" xr:uid="{00000000-0005-0000-0000-000044030000}"/>
    <cellStyle name="Normální 4 2 3 2" xfId="2633" xr:uid="{00000000-0005-0000-0000-000045030000}"/>
    <cellStyle name="Normální 5" xfId="79" xr:uid="{00000000-0005-0000-0000-000046030000}"/>
    <cellStyle name="Normální 5 2" xfId="517" xr:uid="{00000000-0005-0000-0000-000047030000}"/>
    <cellStyle name="Normální 5 2 2" xfId="1907" xr:uid="{00000000-0005-0000-0000-000048030000}"/>
    <cellStyle name="Normální 5 3" xfId="1500" xr:uid="{00000000-0005-0000-0000-000049030000}"/>
    <cellStyle name="Normální 5 3 2" xfId="2634" xr:uid="{00000000-0005-0000-0000-00004A030000}"/>
    <cellStyle name="Normální 6" xfId="80" xr:uid="{00000000-0005-0000-0000-00004B030000}"/>
    <cellStyle name="Normální 6 2" xfId="518" xr:uid="{00000000-0005-0000-0000-00004C030000}"/>
    <cellStyle name="Normální 6 3" xfId="1501" xr:uid="{00000000-0005-0000-0000-00004D030000}"/>
    <cellStyle name="Normální 6 3 2" xfId="2635" xr:uid="{00000000-0005-0000-0000-00004E030000}"/>
    <cellStyle name="Normální 7" xfId="81" xr:uid="{00000000-0005-0000-0000-00004F030000}"/>
    <cellStyle name="Normální 7 2" xfId="1551" xr:uid="{00000000-0005-0000-0000-000050030000}"/>
    <cellStyle name="Normální 7 2 2" xfId="2673" xr:uid="{00000000-0005-0000-0000-000051030000}"/>
    <cellStyle name="Normální 7 3" xfId="1487" xr:uid="{00000000-0005-0000-0000-000052030000}"/>
    <cellStyle name="Normální 7 3 2" xfId="2623" xr:uid="{00000000-0005-0000-0000-000053030000}"/>
    <cellStyle name="Normální 8" xfId="82" xr:uid="{00000000-0005-0000-0000-000054030000}"/>
    <cellStyle name="Normální 8 2" xfId="1542" xr:uid="{00000000-0005-0000-0000-000055030000}"/>
    <cellStyle name="Normální 8 2 2" xfId="2665" xr:uid="{00000000-0005-0000-0000-000056030000}"/>
    <cellStyle name="Normální 9" xfId="83" xr:uid="{00000000-0005-0000-0000-000057030000}"/>
    <cellStyle name="Normální 9 2" xfId="519" xr:uid="{00000000-0005-0000-0000-000058030000}"/>
    <cellStyle name="Normální 9 3" xfId="1543" xr:uid="{00000000-0005-0000-0000-000059030000}"/>
    <cellStyle name="Normální 9 3 2" xfId="2666" xr:uid="{00000000-0005-0000-0000-00005A030000}"/>
    <cellStyle name="Normální 91" xfId="1550" xr:uid="{00000000-0005-0000-0000-00005B030000}"/>
    <cellStyle name="normální_0006 Roční zpráva 2010_003" xfId="40" xr:uid="{00000000-0005-0000-0000-00005C030000}"/>
    <cellStyle name="normální_2010 10. 26. výstupy_do srpna 2010" xfId="89" xr:uid="{00000000-0005-0000-0000-00005D030000}"/>
    <cellStyle name="normální_meszpr 12_2011-draft pro úpravy" xfId="41" xr:uid="{00000000-0005-0000-0000-00005E030000}"/>
    <cellStyle name="O…‹aO‚e [0.00]_Region Orders (2)" xfId="520" xr:uid="{00000000-0005-0000-0000-00005F030000}"/>
    <cellStyle name="O…‹aO‚e_Region Orders (2)" xfId="521" xr:uid="{00000000-0005-0000-0000-000060030000}"/>
    <cellStyle name="per.style" xfId="522" xr:uid="{00000000-0005-0000-0000-000061030000}"/>
    <cellStyle name="per.style 2" xfId="523" xr:uid="{00000000-0005-0000-0000-000062030000}"/>
    <cellStyle name="per.style 3" xfId="524" xr:uid="{00000000-0005-0000-0000-000063030000}"/>
    <cellStyle name="per.style_110310_Výkazy CEPS 10_13062011" xfId="525" xr:uid="{00000000-0005-0000-0000-000064030000}"/>
    <cellStyle name="Percent [2]" xfId="526" xr:uid="{00000000-0005-0000-0000-000065030000}"/>
    <cellStyle name="Percent [2] 2" xfId="527" xr:uid="{00000000-0005-0000-0000-000066030000}"/>
    <cellStyle name="Percent [2] 3" xfId="528" xr:uid="{00000000-0005-0000-0000-000067030000}"/>
    <cellStyle name="PEVNÝ" xfId="42" xr:uid="{00000000-0005-0000-0000-000068030000}"/>
    <cellStyle name="PEVNÝ 2" xfId="43" xr:uid="{00000000-0005-0000-0000-000069030000}"/>
    <cellStyle name="PEVNÝ 2 2" xfId="85" xr:uid="{00000000-0005-0000-0000-00006A030000}"/>
    <cellStyle name="PEVNÝ 2 3" xfId="84" xr:uid="{00000000-0005-0000-0000-00006B030000}"/>
    <cellStyle name="Poznámka" xfId="44" builtinId="10" customBuiltin="1"/>
    <cellStyle name="Poznámka 2" xfId="122" xr:uid="{00000000-0005-0000-0000-00006D030000}"/>
    <cellStyle name="Poznámka 2 10" xfId="529" xr:uid="{00000000-0005-0000-0000-00006E030000}"/>
    <cellStyle name="Poznámka 2 10 2" xfId="2343" xr:uid="{00000000-0005-0000-0000-00006F030000}"/>
    <cellStyle name="Poznámka 2 11" xfId="530" xr:uid="{00000000-0005-0000-0000-000070030000}"/>
    <cellStyle name="Poznámka 2 11 2" xfId="1562" xr:uid="{00000000-0005-0000-0000-000071030000}"/>
    <cellStyle name="Poznámka 2 12" xfId="531" xr:uid="{00000000-0005-0000-0000-000072030000}"/>
    <cellStyle name="Poznámka 2 12 2" xfId="2048" xr:uid="{00000000-0005-0000-0000-000073030000}"/>
    <cellStyle name="Poznámka 2 13" xfId="2658" xr:uid="{00000000-0005-0000-0000-000074030000}"/>
    <cellStyle name="Poznámka 2 2" xfId="532" xr:uid="{00000000-0005-0000-0000-000075030000}"/>
    <cellStyle name="Poznámka 2 2 10" xfId="533" xr:uid="{00000000-0005-0000-0000-000076030000}"/>
    <cellStyle name="Poznámka 2 2 10 2" xfId="2422" xr:uid="{00000000-0005-0000-0000-000077030000}"/>
    <cellStyle name="Poznámka 2 2 11" xfId="1886" xr:uid="{00000000-0005-0000-0000-000078030000}"/>
    <cellStyle name="Poznámka 2 2 2" xfId="534" xr:uid="{00000000-0005-0000-0000-000079030000}"/>
    <cellStyle name="Poznámka 2 2 2 2" xfId="2049" xr:uid="{00000000-0005-0000-0000-00007A030000}"/>
    <cellStyle name="Poznámka 2 2 3" xfId="535" xr:uid="{00000000-0005-0000-0000-00007B030000}"/>
    <cellStyle name="Poznámka 2 2 3 2" xfId="2594" xr:uid="{00000000-0005-0000-0000-00007C030000}"/>
    <cellStyle name="Poznámka 2 2 4" xfId="536" xr:uid="{00000000-0005-0000-0000-00007D030000}"/>
    <cellStyle name="Poznámka 2 2 4 2" xfId="2458" xr:uid="{00000000-0005-0000-0000-00007E030000}"/>
    <cellStyle name="Poznámka 2 2 5" xfId="537" xr:uid="{00000000-0005-0000-0000-00007F030000}"/>
    <cellStyle name="Poznámka 2 2 5 2" xfId="2050" xr:uid="{00000000-0005-0000-0000-000080030000}"/>
    <cellStyle name="Poznámka 2 2 6" xfId="538" xr:uid="{00000000-0005-0000-0000-000081030000}"/>
    <cellStyle name="Poznámka 2 2 6 2" xfId="1631" xr:uid="{00000000-0005-0000-0000-000082030000}"/>
    <cellStyle name="Poznámka 2 2 7" xfId="539" xr:uid="{00000000-0005-0000-0000-000083030000}"/>
    <cellStyle name="Poznámka 2 2 7 2" xfId="2051" xr:uid="{00000000-0005-0000-0000-000084030000}"/>
    <cellStyle name="Poznámka 2 2 8" xfId="540" xr:uid="{00000000-0005-0000-0000-000085030000}"/>
    <cellStyle name="Poznámka 2 2 8 2" xfId="1682" xr:uid="{00000000-0005-0000-0000-000086030000}"/>
    <cellStyle name="Poznámka 2 2 9" xfId="541" xr:uid="{00000000-0005-0000-0000-000087030000}"/>
    <cellStyle name="Poznámka 2 2 9 2" xfId="2052" xr:uid="{00000000-0005-0000-0000-000088030000}"/>
    <cellStyle name="Poznámka 2 3" xfId="542" xr:uid="{00000000-0005-0000-0000-000089030000}"/>
    <cellStyle name="Poznámka 2 3 10" xfId="543" xr:uid="{00000000-0005-0000-0000-00008A030000}"/>
    <cellStyle name="Poznámka 2 3 10 2" xfId="2054" xr:uid="{00000000-0005-0000-0000-00008B030000}"/>
    <cellStyle name="Poznámka 2 3 11" xfId="2053" xr:uid="{00000000-0005-0000-0000-00008C030000}"/>
    <cellStyle name="Poznámka 2 3 2" xfId="544" xr:uid="{00000000-0005-0000-0000-00008D030000}"/>
    <cellStyle name="Poznámka 2 3 2 2" xfId="1662" xr:uid="{00000000-0005-0000-0000-00008E030000}"/>
    <cellStyle name="Poznámka 2 3 3" xfId="545" xr:uid="{00000000-0005-0000-0000-00008F030000}"/>
    <cellStyle name="Poznámka 2 3 3 2" xfId="1788" xr:uid="{00000000-0005-0000-0000-000090030000}"/>
    <cellStyle name="Poznámka 2 3 4" xfId="546" xr:uid="{00000000-0005-0000-0000-000091030000}"/>
    <cellStyle name="Poznámka 2 3 4 2" xfId="2055" xr:uid="{00000000-0005-0000-0000-000092030000}"/>
    <cellStyle name="Poznámka 2 3 5" xfId="547" xr:uid="{00000000-0005-0000-0000-000093030000}"/>
    <cellStyle name="Poznámka 2 3 5 2" xfId="2056" xr:uid="{00000000-0005-0000-0000-000094030000}"/>
    <cellStyle name="Poznámka 2 3 6" xfId="548" xr:uid="{00000000-0005-0000-0000-000095030000}"/>
    <cellStyle name="Poznámka 2 3 6 2" xfId="2057" xr:uid="{00000000-0005-0000-0000-000096030000}"/>
    <cellStyle name="Poznámka 2 3 7" xfId="549" xr:uid="{00000000-0005-0000-0000-000097030000}"/>
    <cellStyle name="Poznámka 2 3 7 2" xfId="2058" xr:uid="{00000000-0005-0000-0000-000098030000}"/>
    <cellStyle name="Poznámka 2 3 8" xfId="550" xr:uid="{00000000-0005-0000-0000-000099030000}"/>
    <cellStyle name="Poznámka 2 3 8 2" xfId="2512" xr:uid="{00000000-0005-0000-0000-00009A030000}"/>
    <cellStyle name="Poznámka 2 3 9" xfId="551" xr:uid="{00000000-0005-0000-0000-00009B030000}"/>
    <cellStyle name="Poznámka 2 3 9 2" xfId="2542" xr:uid="{00000000-0005-0000-0000-00009C030000}"/>
    <cellStyle name="Poznámka 2 4" xfId="552" xr:uid="{00000000-0005-0000-0000-00009D030000}"/>
    <cellStyle name="Poznámka 2 4 2" xfId="1749" xr:uid="{00000000-0005-0000-0000-00009E030000}"/>
    <cellStyle name="Poznámka 2 5" xfId="553" xr:uid="{00000000-0005-0000-0000-00009F030000}"/>
    <cellStyle name="Poznámka 2 5 2" xfId="2684" xr:uid="{00000000-0005-0000-0000-0000A0030000}"/>
    <cellStyle name="Poznámka 2 6" xfId="554" xr:uid="{00000000-0005-0000-0000-0000A1030000}"/>
    <cellStyle name="Poznámka 2 6 2" xfId="1730" xr:uid="{00000000-0005-0000-0000-0000A2030000}"/>
    <cellStyle name="Poznámka 2 7" xfId="555" xr:uid="{00000000-0005-0000-0000-0000A3030000}"/>
    <cellStyle name="Poznámka 2 7 2" xfId="1718" xr:uid="{00000000-0005-0000-0000-0000A4030000}"/>
    <cellStyle name="Poznámka 2 8" xfId="556" xr:uid="{00000000-0005-0000-0000-0000A5030000}"/>
    <cellStyle name="Poznámka 2 8 2" xfId="1920" xr:uid="{00000000-0005-0000-0000-0000A6030000}"/>
    <cellStyle name="Poznámka 2 9" xfId="557" xr:uid="{00000000-0005-0000-0000-0000A7030000}"/>
    <cellStyle name="Poznámka 2 9 2" xfId="2663" xr:uid="{00000000-0005-0000-0000-0000A8030000}"/>
    <cellStyle name="Poznámka 3" xfId="1806" xr:uid="{00000000-0005-0000-0000-0000A9030000}"/>
    <cellStyle name="pricing" xfId="558" xr:uid="{00000000-0005-0000-0000-0000AA030000}"/>
    <cellStyle name="pricing 2" xfId="559" xr:uid="{00000000-0005-0000-0000-0000AB030000}"/>
    <cellStyle name="procent 2" xfId="560" xr:uid="{00000000-0005-0000-0000-0000AC030000}"/>
    <cellStyle name="procent 2 2" xfId="561" xr:uid="{00000000-0005-0000-0000-0000AD030000}"/>
    <cellStyle name="Procenta" xfId="59" builtinId="5"/>
    <cellStyle name="Procenta 10" xfId="2368" xr:uid="{00000000-0005-0000-0000-0000AF030000}"/>
    <cellStyle name="PROCENTA 2" xfId="45" xr:uid="{00000000-0005-0000-0000-0000B0030000}"/>
    <cellStyle name="PROCENTA 2 2" xfId="87" xr:uid="{00000000-0005-0000-0000-0000B1030000}"/>
    <cellStyle name="PROCENTA 2 3" xfId="86" xr:uid="{00000000-0005-0000-0000-0000B2030000}"/>
    <cellStyle name="Procenta 2 4" xfId="1553" xr:uid="{00000000-0005-0000-0000-0000B3030000}"/>
    <cellStyle name="Procenta 2 5" xfId="1559" xr:uid="{00000000-0005-0000-0000-0000B4030000}"/>
    <cellStyle name="Procenta 3" xfId="1555" xr:uid="{00000000-0005-0000-0000-0000B5030000}"/>
    <cellStyle name="Procenta 3 2" xfId="2675" xr:uid="{00000000-0005-0000-0000-0000B6030000}"/>
    <cellStyle name="Procenta 4" xfId="1552" xr:uid="{00000000-0005-0000-0000-0000B7030000}"/>
    <cellStyle name="Procenta 5" xfId="1601" xr:uid="{00000000-0005-0000-0000-0000B8030000}"/>
    <cellStyle name="Procenta 6" xfId="2588" xr:uid="{00000000-0005-0000-0000-0000B9030000}"/>
    <cellStyle name="Procenta 7" xfId="1715" xr:uid="{00000000-0005-0000-0000-0000BA030000}"/>
    <cellStyle name="Procenta 8" xfId="2462" xr:uid="{00000000-0005-0000-0000-0000BB030000}"/>
    <cellStyle name="Procenta 9" xfId="1813" xr:uid="{00000000-0005-0000-0000-0000BC030000}"/>
    <cellStyle name="Propojená buňka" xfId="46" builtinId="24" customBuiltin="1"/>
    <cellStyle name="Propojená buňka 2" xfId="123" xr:uid="{00000000-0005-0000-0000-0000BE030000}"/>
    <cellStyle name="PSChar" xfId="562" xr:uid="{00000000-0005-0000-0000-0000BF030000}"/>
    <cellStyle name="PSChar 2" xfId="563" xr:uid="{00000000-0005-0000-0000-0000C0030000}"/>
    <cellStyle name="PSChar 3" xfId="564" xr:uid="{00000000-0005-0000-0000-0000C1030000}"/>
    <cellStyle name="RevList" xfId="565" xr:uid="{00000000-0005-0000-0000-0000C2030000}"/>
    <cellStyle name="RevList 2" xfId="566" xr:uid="{00000000-0005-0000-0000-0000C3030000}"/>
    <cellStyle name="RevList 3" xfId="567" xr:uid="{00000000-0005-0000-0000-0000C4030000}"/>
    <cellStyle name="RevList_110310_Výkazy CEPS 10_13062011" xfId="568" xr:uid="{00000000-0005-0000-0000-0000C5030000}"/>
    <cellStyle name="RowLevel_1_BE (2)" xfId="569" xr:uid="{00000000-0005-0000-0000-0000C6030000}"/>
    <cellStyle name="SAPBEXaggData" xfId="570" xr:uid="{00000000-0005-0000-0000-0000C7030000}"/>
    <cellStyle name="SAPBEXaggData 10" xfId="571" xr:uid="{00000000-0005-0000-0000-0000C8030000}"/>
    <cellStyle name="SAPBEXaggData 10 2" xfId="2060" xr:uid="{00000000-0005-0000-0000-0000C9030000}"/>
    <cellStyle name="SAPBEXaggData 11" xfId="572" xr:uid="{00000000-0005-0000-0000-0000CA030000}"/>
    <cellStyle name="SAPBEXaggData 11 2" xfId="2061" xr:uid="{00000000-0005-0000-0000-0000CB030000}"/>
    <cellStyle name="SAPBEXaggData 12" xfId="2059" xr:uid="{00000000-0005-0000-0000-0000CC030000}"/>
    <cellStyle name="SAPBEXaggData 2" xfId="573" xr:uid="{00000000-0005-0000-0000-0000CD030000}"/>
    <cellStyle name="SAPBEXaggData 2 10" xfId="574" xr:uid="{00000000-0005-0000-0000-0000CE030000}"/>
    <cellStyle name="SAPBEXaggData 2 10 2" xfId="2063" xr:uid="{00000000-0005-0000-0000-0000CF030000}"/>
    <cellStyle name="SAPBEXaggData 2 11" xfId="1502" xr:uid="{00000000-0005-0000-0000-0000D0030000}"/>
    <cellStyle name="SAPBEXaggData 2 12" xfId="2062" xr:uid="{00000000-0005-0000-0000-0000D1030000}"/>
    <cellStyle name="SAPBEXaggData 2 2" xfId="575" xr:uid="{00000000-0005-0000-0000-0000D2030000}"/>
    <cellStyle name="SAPBEXaggData 2 2 2" xfId="2064" xr:uid="{00000000-0005-0000-0000-0000D3030000}"/>
    <cellStyle name="SAPBEXaggData 2 3" xfId="576" xr:uid="{00000000-0005-0000-0000-0000D4030000}"/>
    <cellStyle name="SAPBEXaggData 2 3 2" xfId="2065" xr:uid="{00000000-0005-0000-0000-0000D5030000}"/>
    <cellStyle name="SAPBEXaggData 2 4" xfId="577" xr:uid="{00000000-0005-0000-0000-0000D6030000}"/>
    <cellStyle name="SAPBEXaggData 2 4 2" xfId="2066" xr:uid="{00000000-0005-0000-0000-0000D7030000}"/>
    <cellStyle name="SAPBEXaggData 2 5" xfId="578" xr:uid="{00000000-0005-0000-0000-0000D8030000}"/>
    <cellStyle name="SAPBEXaggData 2 5 2" xfId="1900" xr:uid="{00000000-0005-0000-0000-0000D9030000}"/>
    <cellStyle name="SAPBEXaggData 2 6" xfId="579" xr:uid="{00000000-0005-0000-0000-0000DA030000}"/>
    <cellStyle name="SAPBEXaggData 2 6 2" xfId="2067" xr:uid="{00000000-0005-0000-0000-0000DB030000}"/>
    <cellStyle name="SAPBEXaggData 2 7" xfId="580" xr:uid="{00000000-0005-0000-0000-0000DC030000}"/>
    <cellStyle name="SAPBEXaggData 2 7 2" xfId="2385" xr:uid="{00000000-0005-0000-0000-0000DD030000}"/>
    <cellStyle name="SAPBEXaggData 2 8" xfId="581" xr:uid="{00000000-0005-0000-0000-0000DE030000}"/>
    <cellStyle name="SAPBEXaggData 2 8 2" xfId="2068" xr:uid="{00000000-0005-0000-0000-0000DF030000}"/>
    <cellStyle name="SAPBEXaggData 2 9" xfId="582" xr:uid="{00000000-0005-0000-0000-0000E0030000}"/>
    <cellStyle name="SAPBEXaggData 2 9 2" xfId="2431" xr:uid="{00000000-0005-0000-0000-0000E1030000}"/>
    <cellStyle name="SAPBEXaggData 3" xfId="583" xr:uid="{00000000-0005-0000-0000-0000E2030000}"/>
    <cellStyle name="SAPBEXaggData 3 2" xfId="1789" xr:uid="{00000000-0005-0000-0000-0000E3030000}"/>
    <cellStyle name="SAPBEXaggData 4" xfId="584" xr:uid="{00000000-0005-0000-0000-0000E4030000}"/>
    <cellStyle name="SAPBEXaggData 4 2" xfId="1624" xr:uid="{00000000-0005-0000-0000-0000E5030000}"/>
    <cellStyle name="SAPBEXaggData 5" xfId="585" xr:uid="{00000000-0005-0000-0000-0000E6030000}"/>
    <cellStyle name="SAPBEXaggData 5 2" xfId="2611" xr:uid="{00000000-0005-0000-0000-0000E7030000}"/>
    <cellStyle name="SAPBEXaggData 6" xfId="586" xr:uid="{00000000-0005-0000-0000-0000E8030000}"/>
    <cellStyle name="SAPBEXaggData 6 2" xfId="2069" xr:uid="{00000000-0005-0000-0000-0000E9030000}"/>
    <cellStyle name="SAPBEXaggData 7" xfId="587" xr:uid="{00000000-0005-0000-0000-0000EA030000}"/>
    <cellStyle name="SAPBEXaggData 7 2" xfId="1821" xr:uid="{00000000-0005-0000-0000-0000EB030000}"/>
    <cellStyle name="SAPBEXaggData 8" xfId="588" xr:uid="{00000000-0005-0000-0000-0000EC030000}"/>
    <cellStyle name="SAPBEXaggData 8 2" xfId="2371" xr:uid="{00000000-0005-0000-0000-0000ED030000}"/>
    <cellStyle name="SAPBEXaggData 9" xfId="589" xr:uid="{00000000-0005-0000-0000-0000EE030000}"/>
    <cellStyle name="SAPBEXaggData 9 2" xfId="1663" xr:uid="{00000000-0005-0000-0000-0000EF030000}"/>
    <cellStyle name="SAPBEXaggDataEmph" xfId="590" xr:uid="{00000000-0005-0000-0000-0000F0030000}"/>
    <cellStyle name="SAPBEXaggDataEmph 10" xfId="591" xr:uid="{00000000-0005-0000-0000-0000F1030000}"/>
    <cellStyle name="SAPBEXaggDataEmph 10 2" xfId="1770" xr:uid="{00000000-0005-0000-0000-0000F2030000}"/>
    <cellStyle name="SAPBEXaggDataEmph 11" xfId="592" xr:uid="{00000000-0005-0000-0000-0000F3030000}"/>
    <cellStyle name="SAPBEXaggDataEmph 11 2" xfId="2070" xr:uid="{00000000-0005-0000-0000-0000F4030000}"/>
    <cellStyle name="SAPBEXaggDataEmph 12" xfId="1503" xr:uid="{00000000-0005-0000-0000-0000F5030000}"/>
    <cellStyle name="SAPBEXaggDataEmph 13" xfId="1921" xr:uid="{00000000-0005-0000-0000-0000F6030000}"/>
    <cellStyle name="SAPBEXaggDataEmph 2" xfId="593" xr:uid="{00000000-0005-0000-0000-0000F7030000}"/>
    <cellStyle name="SAPBEXaggDataEmph 2 10" xfId="594" xr:uid="{00000000-0005-0000-0000-0000F8030000}"/>
    <cellStyle name="SAPBEXaggDataEmph 2 10 2" xfId="1734" xr:uid="{00000000-0005-0000-0000-0000F9030000}"/>
    <cellStyle name="SAPBEXaggDataEmph 2 11" xfId="1560" xr:uid="{00000000-0005-0000-0000-0000FA030000}"/>
    <cellStyle name="SAPBEXaggDataEmph 2 2" xfId="595" xr:uid="{00000000-0005-0000-0000-0000FB030000}"/>
    <cellStyle name="SAPBEXaggDataEmph 2 2 2" xfId="2071" xr:uid="{00000000-0005-0000-0000-0000FC030000}"/>
    <cellStyle name="SAPBEXaggDataEmph 2 3" xfId="596" xr:uid="{00000000-0005-0000-0000-0000FD030000}"/>
    <cellStyle name="SAPBEXaggDataEmph 2 3 2" xfId="2344" xr:uid="{00000000-0005-0000-0000-0000FE030000}"/>
    <cellStyle name="SAPBEXaggDataEmph 2 4" xfId="597" xr:uid="{00000000-0005-0000-0000-0000FF030000}"/>
    <cellStyle name="SAPBEXaggDataEmph 2 4 2" xfId="2072" xr:uid="{00000000-0005-0000-0000-000000040000}"/>
    <cellStyle name="SAPBEXaggDataEmph 2 5" xfId="598" xr:uid="{00000000-0005-0000-0000-000001040000}"/>
    <cellStyle name="SAPBEXaggDataEmph 2 5 2" xfId="2513" xr:uid="{00000000-0005-0000-0000-000002040000}"/>
    <cellStyle name="SAPBEXaggDataEmph 2 6" xfId="599" xr:uid="{00000000-0005-0000-0000-000003040000}"/>
    <cellStyle name="SAPBEXaggDataEmph 2 6 2" xfId="2698" xr:uid="{00000000-0005-0000-0000-000004040000}"/>
    <cellStyle name="SAPBEXaggDataEmph 2 7" xfId="600" xr:uid="{00000000-0005-0000-0000-000005040000}"/>
    <cellStyle name="SAPBEXaggDataEmph 2 7 2" xfId="2303" xr:uid="{00000000-0005-0000-0000-000006040000}"/>
    <cellStyle name="SAPBEXaggDataEmph 2 8" xfId="601" xr:uid="{00000000-0005-0000-0000-000007040000}"/>
    <cellStyle name="SAPBEXaggDataEmph 2 8 2" xfId="2073" xr:uid="{00000000-0005-0000-0000-000008040000}"/>
    <cellStyle name="SAPBEXaggDataEmph 2 9" xfId="602" xr:uid="{00000000-0005-0000-0000-000009040000}"/>
    <cellStyle name="SAPBEXaggDataEmph 2 9 2" xfId="2074" xr:uid="{00000000-0005-0000-0000-00000A040000}"/>
    <cellStyle name="SAPBEXaggDataEmph 3" xfId="603" xr:uid="{00000000-0005-0000-0000-00000B040000}"/>
    <cellStyle name="SAPBEXaggDataEmph 3 2" xfId="2320" xr:uid="{00000000-0005-0000-0000-00000C040000}"/>
    <cellStyle name="SAPBEXaggDataEmph 4" xfId="604" xr:uid="{00000000-0005-0000-0000-00000D040000}"/>
    <cellStyle name="SAPBEXaggDataEmph 4 2" xfId="2389" xr:uid="{00000000-0005-0000-0000-00000E040000}"/>
    <cellStyle name="SAPBEXaggDataEmph 5" xfId="605" xr:uid="{00000000-0005-0000-0000-00000F040000}"/>
    <cellStyle name="SAPBEXaggDataEmph 5 2" xfId="2075" xr:uid="{00000000-0005-0000-0000-000010040000}"/>
    <cellStyle name="SAPBEXaggDataEmph 6" xfId="606" xr:uid="{00000000-0005-0000-0000-000011040000}"/>
    <cellStyle name="SAPBEXaggDataEmph 6 2" xfId="2318" xr:uid="{00000000-0005-0000-0000-000012040000}"/>
    <cellStyle name="SAPBEXaggDataEmph 7" xfId="607" xr:uid="{00000000-0005-0000-0000-000013040000}"/>
    <cellStyle name="SAPBEXaggDataEmph 7 2" xfId="2641" xr:uid="{00000000-0005-0000-0000-000014040000}"/>
    <cellStyle name="SAPBEXaggDataEmph 8" xfId="608" xr:uid="{00000000-0005-0000-0000-000015040000}"/>
    <cellStyle name="SAPBEXaggDataEmph 8 2" xfId="1843" xr:uid="{00000000-0005-0000-0000-000016040000}"/>
    <cellStyle name="SAPBEXaggDataEmph 9" xfId="609" xr:uid="{00000000-0005-0000-0000-000017040000}"/>
    <cellStyle name="SAPBEXaggDataEmph 9 2" xfId="2076" xr:uid="{00000000-0005-0000-0000-000018040000}"/>
    <cellStyle name="SAPBEXaggItem" xfId="610" xr:uid="{00000000-0005-0000-0000-000019040000}"/>
    <cellStyle name="SAPBEXaggItem 10" xfId="611" xr:uid="{00000000-0005-0000-0000-00001A040000}"/>
    <cellStyle name="SAPBEXaggItem 10 2" xfId="2347" xr:uid="{00000000-0005-0000-0000-00001B040000}"/>
    <cellStyle name="SAPBEXaggItem 11" xfId="612" xr:uid="{00000000-0005-0000-0000-00001C040000}"/>
    <cellStyle name="SAPBEXaggItem 11 2" xfId="2078" xr:uid="{00000000-0005-0000-0000-00001D040000}"/>
    <cellStyle name="SAPBEXaggItem 12" xfId="2077" xr:uid="{00000000-0005-0000-0000-00001E040000}"/>
    <cellStyle name="SAPBEXaggItem 2" xfId="613" xr:uid="{00000000-0005-0000-0000-00001F040000}"/>
    <cellStyle name="SAPBEXaggItem 2 10" xfId="614" xr:uid="{00000000-0005-0000-0000-000020040000}"/>
    <cellStyle name="SAPBEXaggItem 2 10 2" xfId="2079" xr:uid="{00000000-0005-0000-0000-000021040000}"/>
    <cellStyle name="SAPBEXaggItem 2 11" xfId="1504" xr:uid="{00000000-0005-0000-0000-000022040000}"/>
    <cellStyle name="SAPBEXaggItem 2 12" xfId="1839" xr:uid="{00000000-0005-0000-0000-000023040000}"/>
    <cellStyle name="SAPBEXaggItem 2 2" xfId="615" xr:uid="{00000000-0005-0000-0000-000024040000}"/>
    <cellStyle name="SAPBEXaggItem 2 2 2" xfId="2080" xr:uid="{00000000-0005-0000-0000-000025040000}"/>
    <cellStyle name="SAPBEXaggItem 2 3" xfId="616" xr:uid="{00000000-0005-0000-0000-000026040000}"/>
    <cellStyle name="SAPBEXaggItem 2 3 2" xfId="1754" xr:uid="{00000000-0005-0000-0000-000027040000}"/>
    <cellStyle name="SAPBEXaggItem 2 4" xfId="617" xr:uid="{00000000-0005-0000-0000-000028040000}"/>
    <cellStyle name="SAPBEXaggItem 2 4 2" xfId="2081" xr:uid="{00000000-0005-0000-0000-000029040000}"/>
    <cellStyle name="SAPBEXaggItem 2 5" xfId="618" xr:uid="{00000000-0005-0000-0000-00002A040000}"/>
    <cellStyle name="SAPBEXaggItem 2 5 2" xfId="1582" xr:uid="{00000000-0005-0000-0000-00002B040000}"/>
    <cellStyle name="SAPBEXaggItem 2 6" xfId="619" xr:uid="{00000000-0005-0000-0000-00002C040000}"/>
    <cellStyle name="SAPBEXaggItem 2 6 2" xfId="2082" xr:uid="{00000000-0005-0000-0000-00002D040000}"/>
    <cellStyle name="SAPBEXaggItem 2 7" xfId="620" xr:uid="{00000000-0005-0000-0000-00002E040000}"/>
    <cellStyle name="SAPBEXaggItem 2 7 2" xfId="1881" xr:uid="{00000000-0005-0000-0000-00002F040000}"/>
    <cellStyle name="SAPBEXaggItem 2 8" xfId="621" xr:uid="{00000000-0005-0000-0000-000030040000}"/>
    <cellStyle name="SAPBEXaggItem 2 8 2" xfId="2083" xr:uid="{00000000-0005-0000-0000-000031040000}"/>
    <cellStyle name="SAPBEXaggItem 2 9" xfId="622" xr:uid="{00000000-0005-0000-0000-000032040000}"/>
    <cellStyle name="SAPBEXaggItem 2 9 2" xfId="1600" xr:uid="{00000000-0005-0000-0000-000033040000}"/>
    <cellStyle name="SAPBEXaggItem 3" xfId="623" xr:uid="{00000000-0005-0000-0000-000034040000}"/>
    <cellStyle name="SAPBEXaggItem 3 2" xfId="2084" xr:uid="{00000000-0005-0000-0000-000035040000}"/>
    <cellStyle name="SAPBEXaggItem 4" xfId="624" xr:uid="{00000000-0005-0000-0000-000036040000}"/>
    <cellStyle name="SAPBEXaggItem 4 2" xfId="2420" xr:uid="{00000000-0005-0000-0000-000037040000}"/>
    <cellStyle name="SAPBEXaggItem 5" xfId="625" xr:uid="{00000000-0005-0000-0000-000038040000}"/>
    <cellStyle name="SAPBEXaggItem 5 2" xfId="2085" xr:uid="{00000000-0005-0000-0000-000039040000}"/>
    <cellStyle name="SAPBEXaggItem 6" xfId="626" xr:uid="{00000000-0005-0000-0000-00003A040000}"/>
    <cellStyle name="SAPBEXaggItem 6 2" xfId="2711" xr:uid="{00000000-0005-0000-0000-00003B040000}"/>
    <cellStyle name="SAPBEXaggItem 7" xfId="627" xr:uid="{00000000-0005-0000-0000-00003C040000}"/>
    <cellStyle name="SAPBEXaggItem 7 2" xfId="1790" xr:uid="{00000000-0005-0000-0000-00003D040000}"/>
    <cellStyle name="SAPBEXaggItem 8" xfId="628" xr:uid="{00000000-0005-0000-0000-00003E040000}"/>
    <cellStyle name="SAPBEXaggItem 8 2" xfId="1690" xr:uid="{00000000-0005-0000-0000-00003F040000}"/>
    <cellStyle name="SAPBEXaggItem 9" xfId="629" xr:uid="{00000000-0005-0000-0000-000040040000}"/>
    <cellStyle name="SAPBEXaggItem 9 2" xfId="1811" xr:uid="{00000000-0005-0000-0000-000041040000}"/>
    <cellStyle name="SAPBEXaggItemX" xfId="630" xr:uid="{00000000-0005-0000-0000-000042040000}"/>
    <cellStyle name="SAPBEXaggItemX 10" xfId="631" xr:uid="{00000000-0005-0000-0000-000043040000}"/>
    <cellStyle name="SAPBEXaggItemX 10 2" xfId="2592" xr:uid="{00000000-0005-0000-0000-000044040000}"/>
    <cellStyle name="SAPBEXaggItemX 11" xfId="632" xr:uid="{00000000-0005-0000-0000-000045040000}"/>
    <cellStyle name="SAPBEXaggItemX 11 2" xfId="2087" xr:uid="{00000000-0005-0000-0000-000046040000}"/>
    <cellStyle name="SAPBEXaggItemX 12" xfId="1505" xr:uid="{00000000-0005-0000-0000-000047040000}"/>
    <cellStyle name="SAPBEXaggItemX 13" xfId="2086" xr:uid="{00000000-0005-0000-0000-000048040000}"/>
    <cellStyle name="SAPBEXaggItemX 2" xfId="633" xr:uid="{00000000-0005-0000-0000-000049040000}"/>
    <cellStyle name="SAPBEXaggItemX 2 10" xfId="634" xr:uid="{00000000-0005-0000-0000-00004A040000}"/>
    <cellStyle name="SAPBEXaggItemX 2 10 2" xfId="2088" xr:uid="{00000000-0005-0000-0000-00004B040000}"/>
    <cellStyle name="SAPBEXaggItemX 2 11" xfId="1801" xr:uid="{00000000-0005-0000-0000-00004C040000}"/>
    <cellStyle name="SAPBEXaggItemX 2 2" xfId="635" xr:uid="{00000000-0005-0000-0000-00004D040000}"/>
    <cellStyle name="SAPBEXaggItemX 2 2 2" xfId="1568" xr:uid="{00000000-0005-0000-0000-00004E040000}"/>
    <cellStyle name="SAPBEXaggItemX 2 3" xfId="636" xr:uid="{00000000-0005-0000-0000-00004F040000}"/>
    <cellStyle name="SAPBEXaggItemX 2 3 2" xfId="2304" xr:uid="{00000000-0005-0000-0000-000050040000}"/>
    <cellStyle name="SAPBEXaggItemX 2 4" xfId="637" xr:uid="{00000000-0005-0000-0000-000051040000}"/>
    <cellStyle name="SAPBEXaggItemX 2 4 2" xfId="1664" xr:uid="{00000000-0005-0000-0000-000052040000}"/>
    <cellStyle name="SAPBEXaggItemX 2 5" xfId="638" xr:uid="{00000000-0005-0000-0000-000053040000}"/>
    <cellStyle name="SAPBEXaggItemX 2 5 2" xfId="2089" xr:uid="{00000000-0005-0000-0000-000054040000}"/>
    <cellStyle name="SAPBEXaggItemX 2 6" xfId="639" xr:uid="{00000000-0005-0000-0000-000055040000}"/>
    <cellStyle name="SAPBEXaggItemX 2 6 2" xfId="2090" xr:uid="{00000000-0005-0000-0000-000056040000}"/>
    <cellStyle name="SAPBEXaggItemX 2 7" xfId="640" xr:uid="{00000000-0005-0000-0000-000057040000}"/>
    <cellStyle name="SAPBEXaggItemX 2 7 2" xfId="1592" xr:uid="{00000000-0005-0000-0000-000058040000}"/>
    <cellStyle name="SAPBEXaggItemX 2 8" xfId="641" xr:uid="{00000000-0005-0000-0000-000059040000}"/>
    <cellStyle name="SAPBEXaggItemX 2 8 2" xfId="1700" xr:uid="{00000000-0005-0000-0000-00005A040000}"/>
    <cellStyle name="SAPBEXaggItemX 2 9" xfId="642" xr:uid="{00000000-0005-0000-0000-00005B040000}"/>
    <cellStyle name="SAPBEXaggItemX 2 9 2" xfId="2514" xr:uid="{00000000-0005-0000-0000-00005C040000}"/>
    <cellStyle name="SAPBEXaggItemX 3" xfId="643" xr:uid="{00000000-0005-0000-0000-00005D040000}"/>
    <cellStyle name="SAPBEXaggItemX 3 2" xfId="1699" xr:uid="{00000000-0005-0000-0000-00005E040000}"/>
    <cellStyle name="SAPBEXaggItemX 4" xfId="644" xr:uid="{00000000-0005-0000-0000-00005F040000}"/>
    <cellStyle name="SAPBEXaggItemX 4 2" xfId="2390" xr:uid="{00000000-0005-0000-0000-000060040000}"/>
    <cellStyle name="SAPBEXaggItemX 5" xfId="645" xr:uid="{00000000-0005-0000-0000-000061040000}"/>
    <cellStyle name="SAPBEXaggItemX 5 2" xfId="2091" xr:uid="{00000000-0005-0000-0000-000062040000}"/>
    <cellStyle name="SAPBEXaggItemX 6" xfId="646" xr:uid="{00000000-0005-0000-0000-000063040000}"/>
    <cellStyle name="SAPBEXaggItemX 6 2" xfId="2092" xr:uid="{00000000-0005-0000-0000-000064040000}"/>
    <cellStyle name="SAPBEXaggItemX 7" xfId="647" xr:uid="{00000000-0005-0000-0000-000065040000}"/>
    <cellStyle name="SAPBEXaggItemX 7 2" xfId="2093" xr:uid="{00000000-0005-0000-0000-000066040000}"/>
    <cellStyle name="SAPBEXaggItemX 8" xfId="648" xr:uid="{00000000-0005-0000-0000-000067040000}"/>
    <cellStyle name="SAPBEXaggItemX 8 2" xfId="2330" xr:uid="{00000000-0005-0000-0000-000068040000}"/>
    <cellStyle name="SAPBEXaggItemX 9" xfId="649" xr:uid="{00000000-0005-0000-0000-000069040000}"/>
    <cellStyle name="SAPBEXaggItemX 9 2" xfId="1636" xr:uid="{00000000-0005-0000-0000-00006A040000}"/>
    <cellStyle name="SAPBEXexcBad7" xfId="650" xr:uid="{00000000-0005-0000-0000-00006B040000}"/>
    <cellStyle name="SAPBEXexcBad7 10" xfId="651" xr:uid="{00000000-0005-0000-0000-00006C040000}"/>
    <cellStyle name="SAPBEXexcBad7 10 2" xfId="2094" xr:uid="{00000000-0005-0000-0000-00006D040000}"/>
    <cellStyle name="SAPBEXexcBad7 11" xfId="652" xr:uid="{00000000-0005-0000-0000-00006E040000}"/>
    <cellStyle name="SAPBEXexcBad7 11 2" xfId="1887" xr:uid="{00000000-0005-0000-0000-00006F040000}"/>
    <cellStyle name="SAPBEXexcBad7 12" xfId="1506" xr:uid="{00000000-0005-0000-0000-000070040000}"/>
    <cellStyle name="SAPBEXexcBad7 13" xfId="2283" xr:uid="{00000000-0005-0000-0000-000071040000}"/>
    <cellStyle name="SAPBEXexcBad7 2" xfId="653" xr:uid="{00000000-0005-0000-0000-000072040000}"/>
    <cellStyle name="SAPBEXexcBad7 2 10" xfId="654" xr:uid="{00000000-0005-0000-0000-000073040000}"/>
    <cellStyle name="SAPBEXexcBad7 2 10 2" xfId="2642" xr:uid="{00000000-0005-0000-0000-000074040000}"/>
    <cellStyle name="SAPBEXexcBad7 2 11" xfId="2095" xr:uid="{00000000-0005-0000-0000-000075040000}"/>
    <cellStyle name="SAPBEXexcBad7 2 2" xfId="655" xr:uid="{00000000-0005-0000-0000-000076040000}"/>
    <cellStyle name="SAPBEXexcBad7 2 2 2" xfId="2096" xr:uid="{00000000-0005-0000-0000-000077040000}"/>
    <cellStyle name="SAPBEXexcBad7 2 3" xfId="656" xr:uid="{00000000-0005-0000-0000-000078040000}"/>
    <cellStyle name="SAPBEXexcBad7 2 3 2" xfId="2097" xr:uid="{00000000-0005-0000-0000-000079040000}"/>
    <cellStyle name="SAPBEXexcBad7 2 4" xfId="657" xr:uid="{00000000-0005-0000-0000-00007A040000}"/>
    <cellStyle name="SAPBEXexcBad7 2 4 2" xfId="2683" xr:uid="{00000000-0005-0000-0000-00007B040000}"/>
    <cellStyle name="SAPBEXexcBad7 2 5" xfId="658" xr:uid="{00000000-0005-0000-0000-00007C040000}"/>
    <cellStyle name="SAPBEXexcBad7 2 5 2" xfId="2411" xr:uid="{00000000-0005-0000-0000-00007D040000}"/>
    <cellStyle name="SAPBEXexcBad7 2 6" xfId="659" xr:uid="{00000000-0005-0000-0000-00007E040000}"/>
    <cellStyle name="SAPBEXexcBad7 2 6 2" xfId="2348" xr:uid="{00000000-0005-0000-0000-00007F040000}"/>
    <cellStyle name="SAPBEXexcBad7 2 7" xfId="660" xr:uid="{00000000-0005-0000-0000-000080040000}"/>
    <cellStyle name="SAPBEXexcBad7 2 7 2" xfId="2098" xr:uid="{00000000-0005-0000-0000-000081040000}"/>
    <cellStyle name="SAPBEXexcBad7 2 8" xfId="661" xr:uid="{00000000-0005-0000-0000-000082040000}"/>
    <cellStyle name="SAPBEXexcBad7 2 8 2" xfId="2345" xr:uid="{00000000-0005-0000-0000-000083040000}"/>
    <cellStyle name="SAPBEXexcBad7 2 9" xfId="662" xr:uid="{00000000-0005-0000-0000-000084040000}"/>
    <cellStyle name="SAPBEXexcBad7 2 9 2" xfId="1873" xr:uid="{00000000-0005-0000-0000-000085040000}"/>
    <cellStyle name="SAPBEXexcBad7 3" xfId="663" xr:uid="{00000000-0005-0000-0000-000086040000}"/>
    <cellStyle name="SAPBEXexcBad7 3 2" xfId="2099" xr:uid="{00000000-0005-0000-0000-000087040000}"/>
    <cellStyle name="SAPBEXexcBad7 4" xfId="664" xr:uid="{00000000-0005-0000-0000-000088040000}"/>
    <cellStyle name="SAPBEXexcBad7 4 2" xfId="2100" xr:uid="{00000000-0005-0000-0000-000089040000}"/>
    <cellStyle name="SAPBEXexcBad7 5" xfId="665" xr:uid="{00000000-0005-0000-0000-00008A040000}"/>
    <cellStyle name="SAPBEXexcBad7 5 2" xfId="2101" xr:uid="{00000000-0005-0000-0000-00008B040000}"/>
    <cellStyle name="SAPBEXexcBad7 6" xfId="666" xr:uid="{00000000-0005-0000-0000-00008C040000}"/>
    <cellStyle name="SAPBEXexcBad7 6 2" xfId="2102" xr:uid="{00000000-0005-0000-0000-00008D040000}"/>
    <cellStyle name="SAPBEXexcBad7 7" xfId="667" xr:uid="{00000000-0005-0000-0000-00008E040000}"/>
    <cellStyle name="SAPBEXexcBad7 7 2" xfId="1735" xr:uid="{00000000-0005-0000-0000-00008F040000}"/>
    <cellStyle name="SAPBEXexcBad7 8" xfId="668" xr:uid="{00000000-0005-0000-0000-000090040000}"/>
    <cellStyle name="SAPBEXexcBad7 8 2" xfId="1777" xr:uid="{00000000-0005-0000-0000-000091040000}"/>
    <cellStyle name="SAPBEXexcBad7 9" xfId="669" xr:uid="{00000000-0005-0000-0000-000092040000}"/>
    <cellStyle name="SAPBEXexcBad7 9 2" xfId="2255" xr:uid="{00000000-0005-0000-0000-000093040000}"/>
    <cellStyle name="SAPBEXexcBad8" xfId="670" xr:uid="{00000000-0005-0000-0000-000094040000}"/>
    <cellStyle name="SAPBEXexcBad8 10" xfId="671" xr:uid="{00000000-0005-0000-0000-000095040000}"/>
    <cellStyle name="SAPBEXexcBad8 10 2" xfId="2305" xr:uid="{00000000-0005-0000-0000-000096040000}"/>
    <cellStyle name="SAPBEXexcBad8 11" xfId="672" xr:uid="{00000000-0005-0000-0000-000097040000}"/>
    <cellStyle name="SAPBEXexcBad8 11 2" xfId="2659" xr:uid="{00000000-0005-0000-0000-000098040000}"/>
    <cellStyle name="SAPBEXexcBad8 12" xfId="1507" xr:uid="{00000000-0005-0000-0000-000099040000}"/>
    <cellStyle name="SAPBEXexcBad8 13" xfId="1791" xr:uid="{00000000-0005-0000-0000-00009A040000}"/>
    <cellStyle name="SAPBEXexcBad8 2" xfId="673" xr:uid="{00000000-0005-0000-0000-00009B040000}"/>
    <cellStyle name="SAPBEXexcBad8 2 10" xfId="674" xr:uid="{00000000-0005-0000-0000-00009C040000}"/>
    <cellStyle name="SAPBEXexcBad8 2 10 2" xfId="2103" xr:uid="{00000000-0005-0000-0000-00009D040000}"/>
    <cellStyle name="SAPBEXexcBad8 2 11" xfId="1841" xr:uid="{00000000-0005-0000-0000-00009E040000}"/>
    <cellStyle name="SAPBEXexcBad8 2 2" xfId="675" xr:uid="{00000000-0005-0000-0000-00009F040000}"/>
    <cellStyle name="SAPBEXexcBad8 2 2 2" xfId="2104" xr:uid="{00000000-0005-0000-0000-0000A0040000}"/>
    <cellStyle name="SAPBEXexcBad8 2 3" xfId="676" xr:uid="{00000000-0005-0000-0000-0000A1040000}"/>
    <cellStyle name="SAPBEXexcBad8 2 3 2" xfId="2105" xr:uid="{00000000-0005-0000-0000-0000A2040000}"/>
    <cellStyle name="SAPBEXexcBad8 2 4" xfId="677" xr:uid="{00000000-0005-0000-0000-0000A3040000}"/>
    <cellStyle name="SAPBEXexcBad8 2 4 2" xfId="2106" xr:uid="{00000000-0005-0000-0000-0000A4040000}"/>
    <cellStyle name="SAPBEXexcBad8 2 5" xfId="678" xr:uid="{00000000-0005-0000-0000-0000A5040000}"/>
    <cellStyle name="SAPBEXexcBad8 2 5 2" xfId="2107" xr:uid="{00000000-0005-0000-0000-0000A6040000}"/>
    <cellStyle name="SAPBEXexcBad8 2 6" xfId="679" xr:uid="{00000000-0005-0000-0000-0000A7040000}"/>
    <cellStyle name="SAPBEXexcBad8 2 6 2" xfId="1583" xr:uid="{00000000-0005-0000-0000-0000A8040000}"/>
    <cellStyle name="SAPBEXexcBad8 2 7" xfId="680" xr:uid="{00000000-0005-0000-0000-0000A9040000}"/>
    <cellStyle name="SAPBEXexcBad8 2 7 2" xfId="2279" xr:uid="{00000000-0005-0000-0000-0000AA040000}"/>
    <cellStyle name="SAPBEXexcBad8 2 8" xfId="681" xr:uid="{00000000-0005-0000-0000-0000AB040000}"/>
    <cellStyle name="SAPBEXexcBad8 2 8 2" xfId="1665" xr:uid="{00000000-0005-0000-0000-0000AC040000}"/>
    <cellStyle name="SAPBEXexcBad8 2 9" xfId="682" xr:uid="{00000000-0005-0000-0000-0000AD040000}"/>
    <cellStyle name="SAPBEXexcBad8 2 9 2" xfId="2391" xr:uid="{00000000-0005-0000-0000-0000AE040000}"/>
    <cellStyle name="SAPBEXexcBad8 3" xfId="683" xr:uid="{00000000-0005-0000-0000-0000AF040000}"/>
    <cellStyle name="SAPBEXexcBad8 3 2" xfId="1680" xr:uid="{00000000-0005-0000-0000-0000B0040000}"/>
    <cellStyle name="SAPBEXexcBad8 4" xfId="684" xr:uid="{00000000-0005-0000-0000-0000B1040000}"/>
    <cellStyle name="SAPBEXexcBad8 4 2" xfId="1850" xr:uid="{00000000-0005-0000-0000-0000B2040000}"/>
    <cellStyle name="SAPBEXexcBad8 5" xfId="685" xr:uid="{00000000-0005-0000-0000-0000B3040000}"/>
    <cellStyle name="SAPBEXexcBad8 5 2" xfId="1698" xr:uid="{00000000-0005-0000-0000-0000B4040000}"/>
    <cellStyle name="SAPBEXexcBad8 6" xfId="686" xr:uid="{00000000-0005-0000-0000-0000B5040000}"/>
    <cellStyle name="SAPBEXexcBad8 6 2" xfId="2108" xr:uid="{00000000-0005-0000-0000-0000B6040000}"/>
    <cellStyle name="SAPBEXexcBad8 7" xfId="687" xr:uid="{00000000-0005-0000-0000-0000B7040000}"/>
    <cellStyle name="SAPBEXexcBad8 7 2" xfId="2515" xr:uid="{00000000-0005-0000-0000-0000B8040000}"/>
    <cellStyle name="SAPBEXexcBad8 8" xfId="688" xr:uid="{00000000-0005-0000-0000-0000B9040000}"/>
    <cellStyle name="SAPBEXexcBad8 8 2" xfId="2109" xr:uid="{00000000-0005-0000-0000-0000BA040000}"/>
    <cellStyle name="SAPBEXexcBad8 9" xfId="689" xr:uid="{00000000-0005-0000-0000-0000BB040000}"/>
    <cellStyle name="SAPBEXexcBad8 9 2" xfId="2110" xr:uid="{00000000-0005-0000-0000-0000BC040000}"/>
    <cellStyle name="SAPBEXexcBad9" xfId="690" xr:uid="{00000000-0005-0000-0000-0000BD040000}"/>
    <cellStyle name="SAPBEXexcBad9 10" xfId="691" xr:uid="{00000000-0005-0000-0000-0000BE040000}"/>
    <cellStyle name="SAPBEXexcBad9 10 2" xfId="2464" xr:uid="{00000000-0005-0000-0000-0000BF040000}"/>
    <cellStyle name="SAPBEXexcBad9 11" xfId="692" xr:uid="{00000000-0005-0000-0000-0000C0040000}"/>
    <cellStyle name="SAPBEXexcBad9 11 2" xfId="1848" xr:uid="{00000000-0005-0000-0000-0000C1040000}"/>
    <cellStyle name="SAPBEXexcBad9 12" xfId="1508" xr:uid="{00000000-0005-0000-0000-0000C2040000}"/>
    <cellStyle name="SAPBEXexcBad9 13" xfId="2111" xr:uid="{00000000-0005-0000-0000-0000C3040000}"/>
    <cellStyle name="SAPBEXexcBad9 2" xfId="693" xr:uid="{00000000-0005-0000-0000-0000C4040000}"/>
    <cellStyle name="SAPBEXexcBad9 2 10" xfId="694" xr:uid="{00000000-0005-0000-0000-0000C5040000}"/>
    <cellStyle name="SAPBEXexcBad9 2 10 2" xfId="2284" xr:uid="{00000000-0005-0000-0000-0000C6040000}"/>
    <cellStyle name="SAPBEXexcBad9 2 11" xfId="2112" xr:uid="{00000000-0005-0000-0000-0000C7040000}"/>
    <cellStyle name="SAPBEXexcBad9 2 2" xfId="695" xr:uid="{00000000-0005-0000-0000-0000C8040000}"/>
    <cellStyle name="SAPBEXexcBad9 2 2 2" xfId="2113" xr:uid="{00000000-0005-0000-0000-0000C9040000}"/>
    <cellStyle name="SAPBEXexcBad9 2 3" xfId="696" xr:uid="{00000000-0005-0000-0000-0000CA040000}"/>
    <cellStyle name="SAPBEXexcBad9 2 3 2" xfId="2321" xr:uid="{00000000-0005-0000-0000-0000CB040000}"/>
    <cellStyle name="SAPBEXexcBad9 2 4" xfId="697" xr:uid="{00000000-0005-0000-0000-0000CC040000}"/>
    <cellStyle name="SAPBEXexcBad9 2 4 2" xfId="1702" xr:uid="{00000000-0005-0000-0000-0000CD040000}"/>
    <cellStyle name="SAPBEXexcBad9 2 5" xfId="698" xr:uid="{00000000-0005-0000-0000-0000CE040000}"/>
    <cellStyle name="SAPBEXexcBad9 2 5 2" xfId="1882" xr:uid="{00000000-0005-0000-0000-0000CF040000}"/>
    <cellStyle name="SAPBEXexcBad9 2 6" xfId="699" xr:uid="{00000000-0005-0000-0000-0000D0040000}"/>
    <cellStyle name="SAPBEXexcBad9 2 6 2" xfId="2114" xr:uid="{00000000-0005-0000-0000-0000D1040000}"/>
    <cellStyle name="SAPBEXexcBad9 2 7" xfId="700" xr:uid="{00000000-0005-0000-0000-0000D2040000}"/>
    <cellStyle name="SAPBEXexcBad9 2 7 2" xfId="2115" xr:uid="{00000000-0005-0000-0000-0000D3040000}"/>
    <cellStyle name="SAPBEXexcBad9 2 8" xfId="701" xr:uid="{00000000-0005-0000-0000-0000D4040000}"/>
    <cellStyle name="SAPBEXexcBad9 2 8 2" xfId="2643" xr:uid="{00000000-0005-0000-0000-0000D5040000}"/>
    <cellStyle name="SAPBEXexcBad9 2 9" xfId="702" xr:uid="{00000000-0005-0000-0000-0000D6040000}"/>
    <cellStyle name="SAPBEXexcBad9 2 9 2" xfId="2116" xr:uid="{00000000-0005-0000-0000-0000D7040000}"/>
    <cellStyle name="SAPBEXexcBad9 3" xfId="703" xr:uid="{00000000-0005-0000-0000-0000D8040000}"/>
    <cellStyle name="SAPBEXexcBad9 3 2" xfId="2117" xr:uid="{00000000-0005-0000-0000-0000D9040000}"/>
    <cellStyle name="SAPBEXexcBad9 4" xfId="704" xr:uid="{00000000-0005-0000-0000-0000DA040000}"/>
    <cellStyle name="SAPBEXexcBad9 4 2" xfId="1586" xr:uid="{00000000-0005-0000-0000-0000DB040000}"/>
    <cellStyle name="SAPBEXexcBad9 5" xfId="705" xr:uid="{00000000-0005-0000-0000-0000DC040000}"/>
    <cellStyle name="SAPBEXexcBad9 5 2" xfId="2543" xr:uid="{00000000-0005-0000-0000-0000DD040000}"/>
    <cellStyle name="SAPBEXexcBad9 6" xfId="706" xr:uid="{00000000-0005-0000-0000-0000DE040000}"/>
    <cellStyle name="SAPBEXexcBad9 6 2" xfId="2306" xr:uid="{00000000-0005-0000-0000-0000DF040000}"/>
    <cellStyle name="SAPBEXexcBad9 7" xfId="707" xr:uid="{00000000-0005-0000-0000-0000E0040000}"/>
    <cellStyle name="SAPBEXexcBad9 7 2" xfId="2118" xr:uid="{00000000-0005-0000-0000-0000E1040000}"/>
    <cellStyle name="SAPBEXexcBad9 8" xfId="708" xr:uid="{00000000-0005-0000-0000-0000E2040000}"/>
    <cellStyle name="SAPBEXexcBad9 8 2" xfId="2349" xr:uid="{00000000-0005-0000-0000-0000E3040000}"/>
    <cellStyle name="SAPBEXexcBad9 9" xfId="709" xr:uid="{00000000-0005-0000-0000-0000E4040000}"/>
    <cellStyle name="SAPBEXexcBad9 9 2" xfId="2119" xr:uid="{00000000-0005-0000-0000-0000E5040000}"/>
    <cellStyle name="SAPBEXexcCritical4" xfId="710" xr:uid="{00000000-0005-0000-0000-0000E6040000}"/>
    <cellStyle name="SAPBEXexcCritical4 10" xfId="711" xr:uid="{00000000-0005-0000-0000-0000E7040000}"/>
    <cellStyle name="SAPBEXexcCritical4 10 2" xfId="1611" xr:uid="{00000000-0005-0000-0000-0000E8040000}"/>
    <cellStyle name="SAPBEXexcCritical4 11" xfId="712" xr:uid="{00000000-0005-0000-0000-0000E9040000}"/>
    <cellStyle name="SAPBEXexcCritical4 11 2" xfId="2466" xr:uid="{00000000-0005-0000-0000-0000EA040000}"/>
    <cellStyle name="SAPBEXexcCritical4 12" xfId="1509" xr:uid="{00000000-0005-0000-0000-0000EB040000}"/>
    <cellStyle name="SAPBEXexcCritical4 13" xfId="1814" xr:uid="{00000000-0005-0000-0000-0000EC040000}"/>
    <cellStyle name="SAPBEXexcCritical4 2" xfId="713" xr:uid="{00000000-0005-0000-0000-0000ED040000}"/>
    <cellStyle name="SAPBEXexcCritical4 2 10" xfId="714" xr:uid="{00000000-0005-0000-0000-0000EE040000}"/>
    <cellStyle name="SAPBEXexcCritical4 2 10 2" xfId="2120" xr:uid="{00000000-0005-0000-0000-0000EF040000}"/>
    <cellStyle name="SAPBEXexcCritical4 2 11" xfId="1792" xr:uid="{00000000-0005-0000-0000-0000F0040000}"/>
    <cellStyle name="SAPBEXexcCritical4 2 2" xfId="715" xr:uid="{00000000-0005-0000-0000-0000F1040000}"/>
    <cellStyle name="SAPBEXexcCritical4 2 2 2" xfId="2121" xr:uid="{00000000-0005-0000-0000-0000F2040000}"/>
    <cellStyle name="SAPBEXexcCritical4 2 3" xfId="716" xr:uid="{00000000-0005-0000-0000-0000F3040000}"/>
    <cellStyle name="SAPBEXexcCritical4 2 3 2" xfId="1608" xr:uid="{00000000-0005-0000-0000-0000F4040000}"/>
    <cellStyle name="SAPBEXexcCritical4 2 4" xfId="717" xr:uid="{00000000-0005-0000-0000-0000F5040000}"/>
    <cellStyle name="SAPBEXexcCritical4 2 4 2" xfId="2122" xr:uid="{00000000-0005-0000-0000-0000F6040000}"/>
    <cellStyle name="SAPBEXexcCritical4 2 5" xfId="718" xr:uid="{00000000-0005-0000-0000-0000F7040000}"/>
    <cellStyle name="SAPBEXexcCritical4 2 5 2" xfId="2123" xr:uid="{00000000-0005-0000-0000-0000F8040000}"/>
    <cellStyle name="SAPBEXexcCritical4 2 6" xfId="719" xr:uid="{00000000-0005-0000-0000-0000F9040000}"/>
    <cellStyle name="SAPBEXexcCritical4 2 6 2" xfId="2593" xr:uid="{00000000-0005-0000-0000-0000FA040000}"/>
    <cellStyle name="SAPBEXexcCritical4 2 7" xfId="720" xr:uid="{00000000-0005-0000-0000-0000FB040000}"/>
    <cellStyle name="SAPBEXexcCritical4 2 7 2" xfId="2124" xr:uid="{00000000-0005-0000-0000-0000FC040000}"/>
    <cellStyle name="SAPBEXexcCritical4 2 8" xfId="721" xr:uid="{00000000-0005-0000-0000-0000FD040000}"/>
    <cellStyle name="SAPBEXexcCritical4 2 8 2" xfId="2392" xr:uid="{00000000-0005-0000-0000-0000FE040000}"/>
    <cellStyle name="SAPBEXexcCritical4 2 9" xfId="722" xr:uid="{00000000-0005-0000-0000-0000FF040000}"/>
    <cellStyle name="SAPBEXexcCritical4 2 9 2" xfId="2125" xr:uid="{00000000-0005-0000-0000-000000050000}"/>
    <cellStyle name="SAPBEXexcCritical4 3" xfId="723" xr:uid="{00000000-0005-0000-0000-000001050000}"/>
    <cellStyle name="SAPBEXexcCritical4 3 2" xfId="1825" xr:uid="{00000000-0005-0000-0000-000002050000}"/>
    <cellStyle name="SAPBEXexcCritical4 4" xfId="724" xr:uid="{00000000-0005-0000-0000-000003050000}"/>
    <cellStyle name="SAPBEXexcCritical4 4 2" xfId="2256" xr:uid="{00000000-0005-0000-0000-000004050000}"/>
    <cellStyle name="SAPBEXexcCritical4 5" xfId="725" xr:uid="{00000000-0005-0000-0000-000005050000}"/>
    <cellStyle name="SAPBEXexcCritical4 5 2" xfId="2126" xr:uid="{00000000-0005-0000-0000-000006050000}"/>
    <cellStyle name="SAPBEXexcCritical4 6" xfId="726" xr:uid="{00000000-0005-0000-0000-000007050000}"/>
    <cellStyle name="SAPBEXexcCritical4 6 2" xfId="2535" xr:uid="{00000000-0005-0000-0000-000008050000}"/>
    <cellStyle name="SAPBEXexcCritical4 7" xfId="727" xr:uid="{00000000-0005-0000-0000-000009050000}"/>
    <cellStyle name="SAPBEXexcCritical4 7 2" xfId="2346" xr:uid="{00000000-0005-0000-0000-00000A050000}"/>
    <cellStyle name="SAPBEXexcCritical4 8" xfId="728" xr:uid="{00000000-0005-0000-0000-00000B050000}"/>
    <cellStyle name="SAPBEXexcCritical4 8 2" xfId="1832" xr:uid="{00000000-0005-0000-0000-00000C050000}"/>
    <cellStyle name="SAPBEXexcCritical4 9" xfId="729" xr:uid="{00000000-0005-0000-0000-00000D050000}"/>
    <cellStyle name="SAPBEXexcCritical4 9 2" xfId="1666" xr:uid="{00000000-0005-0000-0000-00000E050000}"/>
    <cellStyle name="SAPBEXexcCritical5" xfId="730" xr:uid="{00000000-0005-0000-0000-00000F050000}"/>
    <cellStyle name="SAPBEXexcCritical5 10" xfId="731" xr:uid="{00000000-0005-0000-0000-000010050000}"/>
    <cellStyle name="SAPBEXexcCritical5 10 2" xfId="2127" xr:uid="{00000000-0005-0000-0000-000011050000}"/>
    <cellStyle name="SAPBEXexcCritical5 11" xfId="732" xr:uid="{00000000-0005-0000-0000-000012050000}"/>
    <cellStyle name="SAPBEXexcCritical5 11 2" xfId="2423" xr:uid="{00000000-0005-0000-0000-000013050000}"/>
    <cellStyle name="SAPBEXexcCritical5 12" xfId="1510" xr:uid="{00000000-0005-0000-0000-000014050000}"/>
    <cellStyle name="SAPBEXexcCritical5 13" xfId="2516" xr:uid="{00000000-0005-0000-0000-000015050000}"/>
    <cellStyle name="SAPBEXexcCritical5 2" xfId="733" xr:uid="{00000000-0005-0000-0000-000016050000}"/>
    <cellStyle name="SAPBEXexcCritical5 2 10" xfId="734" xr:uid="{00000000-0005-0000-0000-000017050000}"/>
    <cellStyle name="SAPBEXexcCritical5 2 10 2" xfId="2129" xr:uid="{00000000-0005-0000-0000-000018050000}"/>
    <cellStyle name="SAPBEXexcCritical5 2 11" xfId="2128" xr:uid="{00000000-0005-0000-0000-000019050000}"/>
    <cellStyle name="SAPBEXexcCritical5 2 2" xfId="735" xr:uid="{00000000-0005-0000-0000-00001A050000}"/>
    <cellStyle name="SAPBEXexcCritical5 2 2 2" xfId="2362" xr:uid="{00000000-0005-0000-0000-00001B050000}"/>
    <cellStyle name="SAPBEXexcCritical5 2 3" xfId="736" xr:uid="{00000000-0005-0000-0000-00001C050000}"/>
    <cellStyle name="SAPBEXexcCritical5 2 3 2" xfId="2130" xr:uid="{00000000-0005-0000-0000-00001D050000}"/>
    <cellStyle name="SAPBEXexcCritical5 2 4" xfId="737" xr:uid="{00000000-0005-0000-0000-00001E050000}"/>
    <cellStyle name="SAPBEXexcCritical5 2 4 2" xfId="2131" xr:uid="{00000000-0005-0000-0000-00001F050000}"/>
    <cellStyle name="SAPBEXexcCritical5 2 5" xfId="738" xr:uid="{00000000-0005-0000-0000-000020050000}"/>
    <cellStyle name="SAPBEXexcCritical5 2 5 2" xfId="2206" xr:uid="{00000000-0005-0000-0000-000021050000}"/>
    <cellStyle name="SAPBEXexcCritical5 2 6" xfId="739" xr:uid="{00000000-0005-0000-0000-000022050000}"/>
    <cellStyle name="SAPBEXexcCritical5 2 6 2" xfId="2132" xr:uid="{00000000-0005-0000-0000-000023050000}"/>
    <cellStyle name="SAPBEXexcCritical5 2 7" xfId="740" xr:uid="{00000000-0005-0000-0000-000024050000}"/>
    <cellStyle name="SAPBEXexcCritical5 2 7 2" xfId="1926" xr:uid="{00000000-0005-0000-0000-000025050000}"/>
    <cellStyle name="SAPBEXexcCritical5 2 8" xfId="741" xr:uid="{00000000-0005-0000-0000-000026050000}"/>
    <cellStyle name="SAPBEXexcCritical5 2 8 2" xfId="2280" xr:uid="{00000000-0005-0000-0000-000027050000}"/>
    <cellStyle name="SAPBEXexcCritical5 2 9" xfId="742" xr:uid="{00000000-0005-0000-0000-000028050000}"/>
    <cellStyle name="SAPBEXexcCritical5 2 9 2" xfId="2133" xr:uid="{00000000-0005-0000-0000-000029050000}"/>
    <cellStyle name="SAPBEXexcCritical5 3" xfId="743" xr:uid="{00000000-0005-0000-0000-00002A050000}"/>
    <cellStyle name="SAPBEXexcCritical5 3 2" xfId="1610" xr:uid="{00000000-0005-0000-0000-00002B050000}"/>
    <cellStyle name="SAPBEXexcCritical5 4" xfId="744" xr:uid="{00000000-0005-0000-0000-00002C050000}"/>
    <cellStyle name="SAPBEXexcCritical5 4 2" xfId="2307" xr:uid="{00000000-0005-0000-0000-00002D050000}"/>
    <cellStyle name="SAPBEXexcCritical5 5" xfId="745" xr:uid="{00000000-0005-0000-0000-00002E050000}"/>
    <cellStyle name="SAPBEXexcCritical5 5 2" xfId="1736" xr:uid="{00000000-0005-0000-0000-00002F050000}"/>
    <cellStyle name="SAPBEXexcCritical5 6" xfId="746" xr:uid="{00000000-0005-0000-0000-000030050000}"/>
    <cellStyle name="SAPBEXexcCritical5 6 2" xfId="1589" xr:uid="{00000000-0005-0000-0000-000031050000}"/>
    <cellStyle name="SAPBEXexcCritical5 7" xfId="747" xr:uid="{00000000-0005-0000-0000-000032050000}"/>
    <cellStyle name="SAPBEXexcCritical5 7 2" xfId="2134" xr:uid="{00000000-0005-0000-0000-000033050000}"/>
    <cellStyle name="SAPBEXexcCritical5 8" xfId="748" xr:uid="{00000000-0005-0000-0000-000034050000}"/>
    <cellStyle name="SAPBEXexcCritical5 8 2" xfId="2135" xr:uid="{00000000-0005-0000-0000-000035050000}"/>
    <cellStyle name="SAPBEXexcCritical5 9" xfId="749" xr:uid="{00000000-0005-0000-0000-000036050000}"/>
    <cellStyle name="SAPBEXexcCritical5 9 2" xfId="2644" xr:uid="{00000000-0005-0000-0000-000037050000}"/>
    <cellStyle name="SAPBEXexcCritical6" xfId="750" xr:uid="{00000000-0005-0000-0000-000038050000}"/>
    <cellStyle name="SAPBEXexcCritical6 10" xfId="751" xr:uid="{00000000-0005-0000-0000-000039050000}"/>
    <cellStyle name="SAPBEXexcCritical6 10 2" xfId="2136" xr:uid="{00000000-0005-0000-0000-00003A050000}"/>
    <cellStyle name="SAPBEXexcCritical6 11" xfId="752" xr:uid="{00000000-0005-0000-0000-00003B050000}"/>
    <cellStyle name="SAPBEXexcCritical6 11 2" xfId="1793" xr:uid="{00000000-0005-0000-0000-00003C050000}"/>
    <cellStyle name="SAPBEXexcCritical6 12" xfId="1511" xr:uid="{00000000-0005-0000-0000-00003D050000}"/>
    <cellStyle name="SAPBEXexcCritical6 13" xfId="1723" xr:uid="{00000000-0005-0000-0000-00003E050000}"/>
    <cellStyle name="SAPBEXexcCritical6 2" xfId="753" xr:uid="{00000000-0005-0000-0000-00003F050000}"/>
    <cellStyle name="SAPBEXexcCritical6 2 10" xfId="754" xr:uid="{00000000-0005-0000-0000-000040050000}"/>
    <cellStyle name="SAPBEXexcCritical6 2 10 2" xfId="2137" xr:uid="{00000000-0005-0000-0000-000041050000}"/>
    <cellStyle name="SAPBEXexcCritical6 2 11" xfId="2604" xr:uid="{00000000-0005-0000-0000-000042050000}"/>
    <cellStyle name="SAPBEXexcCritical6 2 2" xfId="755" xr:uid="{00000000-0005-0000-0000-000043050000}"/>
    <cellStyle name="SAPBEXexcCritical6 2 2 2" xfId="2138" xr:uid="{00000000-0005-0000-0000-000044050000}"/>
    <cellStyle name="SAPBEXexcCritical6 2 3" xfId="756" xr:uid="{00000000-0005-0000-0000-000045050000}"/>
    <cellStyle name="SAPBEXexcCritical6 2 3 2" xfId="2397" xr:uid="{00000000-0005-0000-0000-000046050000}"/>
    <cellStyle name="SAPBEXexcCritical6 2 4" xfId="757" xr:uid="{00000000-0005-0000-0000-000047050000}"/>
    <cellStyle name="SAPBEXexcCritical6 2 4 2" xfId="2139" xr:uid="{00000000-0005-0000-0000-000048050000}"/>
    <cellStyle name="SAPBEXexcCritical6 2 5" xfId="758" xr:uid="{00000000-0005-0000-0000-000049050000}"/>
    <cellStyle name="SAPBEXexcCritical6 2 5 2" xfId="1655" xr:uid="{00000000-0005-0000-0000-00004A050000}"/>
    <cellStyle name="SAPBEXexcCritical6 2 6" xfId="759" xr:uid="{00000000-0005-0000-0000-00004B050000}"/>
    <cellStyle name="SAPBEXexcCritical6 2 6 2" xfId="1812" xr:uid="{00000000-0005-0000-0000-00004C050000}"/>
    <cellStyle name="SAPBEXexcCritical6 2 7" xfId="760" xr:uid="{00000000-0005-0000-0000-00004D050000}"/>
    <cellStyle name="SAPBEXexcCritical6 2 7 2" xfId="1874" xr:uid="{00000000-0005-0000-0000-00004E050000}"/>
    <cellStyle name="SAPBEXexcCritical6 2 8" xfId="761" xr:uid="{00000000-0005-0000-0000-00004F050000}"/>
    <cellStyle name="SAPBEXexcCritical6 2 8 2" xfId="2140" xr:uid="{00000000-0005-0000-0000-000050050000}"/>
    <cellStyle name="SAPBEXexcCritical6 2 9" xfId="762" xr:uid="{00000000-0005-0000-0000-000051050000}"/>
    <cellStyle name="SAPBEXexcCritical6 2 9 2" xfId="2657" xr:uid="{00000000-0005-0000-0000-000052050000}"/>
    <cellStyle name="SAPBEXexcCritical6 3" xfId="763" xr:uid="{00000000-0005-0000-0000-000053050000}"/>
    <cellStyle name="SAPBEXexcCritical6 3 2" xfId="2312" xr:uid="{00000000-0005-0000-0000-000054050000}"/>
    <cellStyle name="SAPBEXexcCritical6 4" xfId="764" xr:uid="{00000000-0005-0000-0000-000055050000}"/>
    <cellStyle name="SAPBEXexcCritical6 4 2" xfId="2393" xr:uid="{00000000-0005-0000-0000-000056050000}"/>
    <cellStyle name="SAPBEXexcCritical6 5" xfId="765" xr:uid="{00000000-0005-0000-0000-000057050000}"/>
    <cellStyle name="SAPBEXexcCritical6 5 2" xfId="1711" xr:uid="{00000000-0005-0000-0000-000058050000}"/>
    <cellStyle name="SAPBEXexcCritical6 6" xfId="766" xr:uid="{00000000-0005-0000-0000-000059050000}"/>
    <cellStyle name="SAPBEXexcCritical6 6 2" xfId="2141" xr:uid="{00000000-0005-0000-0000-00005A050000}"/>
    <cellStyle name="SAPBEXexcCritical6 7" xfId="767" xr:uid="{00000000-0005-0000-0000-00005B050000}"/>
    <cellStyle name="SAPBEXexcCritical6 7 2" xfId="2679" xr:uid="{00000000-0005-0000-0000-00005C050000}"/>
    <cellStyle name="SAPBEXexcCritical6 8" xfId="768" xr:uid="{00000000-0005-0000-0000-00005D050000}"/>
    <cellStyle name="SAPBEXexcCritical6 8 2" xfId="2142" xr:uid="{00000000-0005-0000-0000-00005E050000}"/>
    <cellStyle name="SAPBEXexcCritical6 9" xfId="769" xr:uid="{00000000-0005-0000-0000-00005F050000}"/>
    <cellStyle name="SAPBEXexcCritical6 9 2" xfId="2143" xr:uid="{00000000-0005-0000-0000-000060050000}"/>
    <cellStyle name="SAPBEXexcGood1" xfId="770" xr:uid="{00000000-0005-0000-0000-000061050000}"/>
    <cellStyle name="SAPBEXexcGood1 10" xfId="771" xr:uid="{00000000-0005-0000-0000-000062050000}"/>
    <cellStyle name="SAPBEXexcGood1 10 2" xfId="1888" xr:uid="{00000000-0005-0000-0000-000063050000}"/>
    <cellStyle name="SAPBEXexcGood1 11" xfId="772" xr:uid="{00000000-0005-0000-0000-000064050000}"/>
    <cellStyle name="SAPBEXexcGood1 11 2" xfId="2145" xr:uid="{00000000-0005-0000-0000-000065050000}"/>
    <cellStyle name="SAPBEXexcGood1 12" xfId="1512" xr:uid="{00000000-0005-0000-0000-000066050000}"/>
    <cellStyle name="SAPBEXexcGood1 13" xfId="2144" xr:uid="{00000000-0005-0000-0000-000067050000}"/>
    <cellStyle name="SAPBEXexcGood1 2" xfId="773" xr:uid="{00000000-0005-0000-0000-000068050000}"/>
    <cellStyle name="SAPBEXexcGood1 2 10" xfId="774" xr:uid="{00000000-0005-0000-0000-000069050000}"/>
    <cellStyle name="SAPBEXexcGood1 2 10 2" xfId="2331" xr:uid="{00000000-0005-0000-0000-00006A050000}"/>
    <cellStyle name="SAPBEXexcGood1 2 11" xfId="2517" xr:uid="{00000000-0005-0000-0000-00006B050000}"/>
    <cellStyle name="SAPBEXexcGood1 2 2" xfId="775" xr:uid="{00000000-0005-0000-0000-00006C050000}"/>
    <cellStyle name="SAPBEXexcGood1 2 2 2" xfId="1667" xr:uid="{00000000-0005-0000-0000-00006D050000}"/>
    <cellStyle name="SAPBEXexcGood1 2 3" xfId="776" xr:uid="{00000000-0005-0000-0000-00006E050000}"/>
    <cellStyle name="SAPBEXexcGood1 2 3 2" xfId="2146" xr:uid="{00000000-0005-0000-0000-00006F050000}"/>
    <cellStyle name="SAPBEXexcGood1 2 4" xfId="777" xr:uid="{00000000-0005-0000-0000-000070050000}"/>
    <cellStyle name="SAPBEXexcGood1 2 4 2" xfId="2235" xr:uid="{00000000-0005-0000-0000-000071050000}"/>
    <cellStyle name="SAPBEXexcGood1 2 5" xfId="778" xr:uid="{00000000-0005-0000-0000-000072050000}"/>
    <cellStyle name="SAPBEXexcGood1 2 5 2" xfId="2147" xr:uid="{00000000-0005-0000-0000-000073050000}"/>
    <cellStyle name="SAPBEXexcGood1 2 6" xfId="779" xr:uid="{00000000-0005-0000-0000-000074050000}"/>
    <cellStyle name="SAPBEXexcGood1 2 6 2" xfId="2199" xr:uid="{00000000-0005-0000-0000-000075050000}"/>
    <cellStyle name="SAPBEXexcGood1 2 7" xfId="780" xr:uid="{00000000-0005-0000-0000-000076050000}"/>
    <cellStyle name="SAPBEXexcGood1 2 7 2" xfId="2242" xr:uid="{00000000-0005-0000-0000-000077050000}"/>
    <cellStyle name="SAPBEXexcGood1 2 8" xfId="781" xr:uid="{00000000-0005-0000-0000-000078050000}"/>
    <cellStyle name="SAPBEXexcGood1 2 8 2" xfId="2651" xr:uid="{00000000-0005-0000-0000-000079050000}"/>
    <cellStyle name="SAPBEXexcGood1 2 9" xfId="782" xr:uid="{00000000-0005-0000-0000-00007A050000}"/>
    <cellStyle name="SAPBEXexcGood1 2 9 2" xfId="1616" xr:uid="{00000000-0005-0000-0000-00007B050000}"/>
    <cellStyle name="SAPBEXexcGood1 3" xfId="783" xr:uid="{00000000-0005-0000-0000-00007C050000}"/>
    <cellStyle name="SAPBEXexcGood1 3 2" xfId="2722" xr:uid="{00000000-0005-0000-0000-00007D050000}"/>
    <cellStyle name="SAPBEXexcGood1 4" xfId="784" xr:uid="{00000000-0005-0000-0000-00007E050000}"/>
    <cellStyle name="SAPBEXexcGood1 4 2" xfId="1708" xr:uid="{00000000-0005-0000-0000-00007F050000}"/>
    <cellStyle name="SAPBEXexcGood1 5" xfId="785" xr:uid="{00000000-0005-0000-0000-000080050000}"/>
    <cellStyle name="SAPBEXexcGood1 5 2" xfId="2200" xr:uid="{00000000-0005-0000-0000-000081050000}"/>
    <cellStyle name="SAPBEXexcGood1 6" xfId="786" xr:uid="{00000000-0005-0000-0000-000082050000}"/>
    <cellStyle name="SAPBEXexcGood1 6 2" xfId="2520" xr:uid="{00000000-0005-0000-0000-000083050000}"/>
    <cellStyle name="SAPBEXexcGood1 7" xfId="787" xr:uid="{00000000-0005-0000-0000-000084050000}"/>
    <cellStyle name="SAPBEXexcGood1 7 2" xfId="1647" xr:uid="{00000000-0005-0000-0000-000085050000}"/>
    <cellStyle name="SAPBEXexcGood1 8" xfId="788" xr:uid="{00000000-0005-0000-0000-000086050000}"/>
    <cellStyle name="SAPBEXexcGood1 8 2" xfId="1630" xr:uid="{00000000-0005-0000-0000-000087050000}"/>
    <cellStyle name="SAPBEXexcGood1 9" xfId="789" xr:uid="{00000000-0005-0000-0000-000088050000}"/>
    <cellStyle name="SAPBEXexcGood1 9 2" xfId="1860" xr:uid="{00000000-0005-0000-0000-000089050000}"/>
    <cellStyle name="SAPBEXexcGood2" xfId="790" xr:uid="{00000000-0005-0000-0000-00008A050000}"/>
    <cellStyle name="SAPBEXexcGood2 10" xfId="791" xr:uid="{00000000-0005-0000-0000-00008B050000}"/>
    <cellStyle name="SAPBEXexcGood2 10 2" xfId="1603" xr:uid="{00000000-0005-0000-0000-00008C050000}"/>
    <cellStyle name="SAPBEXexcGood2 11" xfId="792" xr:uid="{00000000-0005-0000-0000-00008D050000}"/>
    <cellStyle name="SAPBEXexcGood2 11 2" xfId="2148" xr:uid="{00000000-0005-0000-0000-00008E050000}"/>
    <cellStyle name="SAPBEXexcGood2 12" xfId="1513" xr:uid="{00000000-0005-0000-0000-00008F050000}"/>
    <cellStyle name="SAPBEXexcGood2 13" xfId="2308" xr:uid="{00000000-0005-0000-0000-000090050000}"/>
    <cellStyle name="SAPBEXexcGood2 2" xfId="793" xr:uid="{00000000-0005-0000-0000-000091050000}"/>
    <cellStyle name="SAPBEXexcGood2 2 10" xfId="794" xr:uid="{00000000-0005-0000-0000-000092050000}"/>
    <cellStyle name="SAPBEXexcGood2 2 10 2" xfId="1593" xr:uid="{00000000-0005-0000-0000-000093050000}"/>
    <cellStyle name="SAPBEXexcGood2 2 11" xfId="2207" xr:uid="{00000000-0005-0000-0000-000094050000}"/>
    <cellStyle name="SAPBEXexcGood2 2 2" xfId="795" xr:uid="{00000000-0005-0000-0000-000095050000}"/>
    <cellStyle name="SAPBEXexcGood2 2 2 2" xfId="1671" xr:uid="{00000000-0005-0000-0000-000096050000}"/>
    <cellStyle name="SAPBEXexcGood2 2 3" xfId="796" xr:uid="{00000000-0005-0000-0000-000097050000}"/>
    <cellStyle name="SAPBEXexcGood2 2 3 2" xfId="2149" xr:uid="{00000000-0005-0000-0000-000098050000}"/>
    <cellStyle name="SAPBEXexcGood2 2 4" xfId="797" xr:uid="{00000000-0005-0000-0000-000099050000}"/>
    <cellStyle name="SAPBEXexcGood2 2 4 2" xfId="2415" xr:uid="{00000000-0005-0000-0000-00009A050000}"/>
    <cellStyle name="SAPBEXexcGood2 2 5" xfId="798" xr:uid="{00000000-0005-0000-0000-00009B050000}"/>
    <cellStyle name="SAPBEXexcGood2 2 5 2" xfId="2150" xr:uid="{00000000-0005-0000-0000-00009C050000}"/>
    <cellStyle name="SAPBEXexcGood2 2 6" xfId="799" xr:uid="{00000000-0005-0000-0000-00009D050000}"/>
    <cellStyle name="SAPBEXexcGood2 2 6 2" xfId="1567" xr:uid="{00000000-0005-0000-0000-00009E050000}"/>
    <cellStyle name="SAPBEXexcGood2 2 7" xfId="800" xr:uid="{00000000-0005-0000-0000-00009F050000}"/>
    <cellStyle name="SAPBEXexcGood2 2 7 2" xfId="2151" xr:uid="{00000000-0005-0000-0000-0000A0050000}"/>
    <cellStyle name="SAPBEXexcGood2 2 8" xfId="801" xr:uid="{00000000-0005-0000-0000-0000A1050000}"/>
    <cellStyle name="SAPBEXexcGood2 2 8 2" xfId="2152" xr:uid="{00000000-0005-0000-0000-0000A2050000}"/>
    <cellStyle name="SAPBEXexcGood2 2 9" xfId="802" xr:uid="{00000000-0005-0000-0000-0000A3050000}"/>
    <cellStyle name="SAPBEXexcGood2 2 9 2" xfId="2153" xr:uid="{00000000-0005-0000-0000-0000A4050000}"/>
    <cellStyle name="SAPBEXexcGood2 3" xfId="803" xr:uid="{00000000-0005-0000-0000-0000A5050000}"/>
    <cellStyle name="SAPBEXexcGood2 3 2" xfId="2602" xr:uid="{00000000-0005-0000-0000-0000A6050000}"/>
    <cellStyle name="SAPBEXexcGood2 4" xfId="804" xr:uid="{00000000-0005-0000-0000-0000A7050000}"/>
    <cellStyle name="SAPBEXexcGood2 4 2" xfId="2154" xr:uid="{00000000-0005-0000-0000-0000A8050000}"/>
    <cellStyle name="SAPBEXexcGood2 5" xfId="805" xr:uid="{00000000-0005-0000-0000-0000A9050000}"/>
    <cellStyle name="SAPBEXexcGood2 5 2" xfId="1794" xr:uid="{00000000-0005-0000-0000-0000AA050000}"/>
    <cellStyle name="SAPBEXexcGood2 6" xfId="806" xr:uid="{00000000-0005-0000-0000-0000AB050000}"/>
    <cellStyle name="SAPBEXexcGood2 6 2" xfId="1833" xr:uid="{00000000-0005-0000-0000-0000AC050000}"/>
    <cellStyle name="SAPBEXexcGood2 7" xfId="807" xr:uid="{00000000-0005-0000-0000-0000AD050000}"/>
    <cellStyle name="SAPBEXexcGood2 7 2" xfId="2155" xr:uid="{00000000-0005-0000-0000-0000AE050000}"/>
    <cellStyle name="SAPBEXexcGood2 8" xfId="808" xr:uid="{00000000-0005-0000-0000-0000AF050000}"/>
    <cellStyle name="SAPBEXexcGood2 8 2" xfId="2645" xr:uid="{00000000-0005-0000-0000-0000B0050000}"/>
    <cellStyle name="SAPBEXexcGood2 9" xfId="809" xr:uid="{00000000-0005-0000-0000-0000B1050000}"/>
    <cellStyle name="SAPBEXexcGood2 9 2" xfId="2474" xr:uid="{00000000-0005-0000-0000-0000B2050000}"/>
    <cellStyle name="SAPBEXexcGood3" xfId="810" xr:uid="{00000000-0005-0000-0000-0000B3050000}"/>
    <cellStyle name="SAPBEXexcGood3 10" xfId="811" xr:uid="{00000000-0005-0000-0000-0000B4050000}"/>
    <cellStyle name="SAPBEXexcGood3 10 2" xfId="2214" xr:uid="{00000000-0005-0000-0000-0000B5050000}"/>
    <cellStyle name="SAPBEXexcGood3 11" xfId="812" xr:uid="{00000000-0005-0000-0000-0000B6050000}"/>
    <cellStyle name="SAPBEXexcGood3 11 2" xfId="2269" xr:uid="{00000000-0005-0000-0000-0000B7050000}"/>
    <cellStyle name="SAPBEXexcGood3 12" xfId="1514" xr:uid="{00000000-0005-0000-0000-0000B8050000}"/>
    <cellStyle name="SAPBEXexcGood3 13" xfId="2156" xr:uid="{00000000-0005-0000-0000-0000B9050000}"/>
    <cellStyle name="SAPBEXexcGood3 2" xfId="813" xr:uid="{00000000-0005-0000-0000-0000BA050000}"/>
    <cellStyle name="SAPBEXexcGood3 2 10" xfId="814" xr:uid="{00000000-0005-0000-0000-0000BB050000}"/>
    <cellStyle name="SAPBEXexcGood3 2 10 2" xfId="2627" xr:uid="{00000000-0005-0000-0000-0000BC050000}"/>
    <cellStyle name="SAPBEXexcGood3 2 11" xfId="2291" xr:uid="{00000000-0005-0000-0000-0000BD050000}"/>
    <cellStyle name="SAPBEXexcGood3 2 2" xfId="815" xr:uid="{00000000-0005-0000-0000-0000BE050000}"/>
    <cellStyle name="SAPBEXexcGood3 2 2 2" xfId="1857" xr:uid="{00000000-0005-0000-0000-0000BF050000}"/>
    <cellStyle name="SAPBEXexcGood3 2 3" xfId="816" xr:uid="{00000000-0005-0000-0000-0000C0050000}"/>
    <cellStyle name="SAPBEXexcGood3 2 3 2" xfId="2720" xr:uid="{00000000-0005-0000-0000-0000C1050000}"/>
    <cellStyle name="SAPBEXexcGood3 2 4" xfId="817" xr:uid="{00000000-0005-0000-0000-0000C2050000}"/>
    <cellStyle name="SAPBEXexcGood3 2 4 2" xfId="2396" xr:uid="{00000000-0005-0000-0000-0000C3050000}"/>
    <cellStyle name="SAPBEXexcGood3 2 5" xfId="818" xr:uid="{00000000-0005-0000-0000-0000C4050000}"/>
    <cellStyle name="SAPBEXexcGood3 2 5 2" xfId="2699" xr:uid="{00000000-0005-0000-0000-0000C5050000}"/>
    <cellStyle name="SAPBEXexcGood3 2 6" xfId="819" xr:uid="{00000000-0005-0000-0000-0000C6050000}"/>
    <cellStyle name="SAPBEXexcGood3 2 6 2" xfId="2648" xr:uid="{00000000-0005-0000-0000-0000C7050000}"/>
    <cellStyle name="SAPBEXexcGood3 2 7" xfId="820" xr:uid="{00000000-0005-0000-0000-0000C8050000}"/>
    <cellStyle name="SAPBEXexcGood3 2 7 2" xfId="2215" xr:uid="{00000000-0005-0000-0000-0000C9050000}"/>
    <cellStyle name="SAPBEXexcGood3 2 8" xfId="821" xr:uid="{00000000-0005-0000-0000-0000CA050000}"/>
    <cellStyle name="SAPBEXexcGood3 2 8 2" xfId="2363" xr:uid="{00000000-0005-0000-0000-0000CB050000}"/>
    <cellStyle name="SAPBEXexcGood3 2 9" xfId="822" xr:uid="{00000000-0005-0000-0000-0000CC050000}"/>
    <cellStyle name="SAPBEXexcGood3 2 9 2" xfId="1872" xr:uid="{00000000-0005-0000-0000-0000CD050000}"/>
    <cellStyle name="SAPBEXexcGood3 3" xfId="823" xr:uid="{00000000-0005-0000-0000-0000CE050000}"/>
    <cellStyle name="SAPBEXexcGood3 3 2" xfId="2243" xr:uid="{00000000-0005-0000-0000-0000CF050000}"/>
    <cellStyle name="SAPBEXexcGood3 4" xfId="824" xr:uid="{00000000-0005-0000-0000-0000D0050000}"/>
    <cellStyle name="SAPBEXexcGood3 4 2" xfId="2201" xr:uid="{00000000-0005-0000-0000-0000D1050000}"/>
    <cellStyle name="SAPBEXexcGood3 5" xfId="825" xr:uid="{00000000-0005-0000-0000-0000D2050000}"/>
    <cellStyle name="SAPBEXexcGood3 5 2" xfId="1670" xr:uid="{00000000-0005-0000-0000-0000D3050000}"/>
    <cellStyle name="SAPBEXexcGood3 6" xfId="826" xr:uid="{00000000-0005-0000-0000-0000D4050000}"/>
    <cellStyle name="SAPBEXexcGood3 6 2" xfId="2631" xr:uid="{00000000-0005-0000-0000-0000D5050000}"/>
    <cellStyle name="SAPBEXexcGood3 7" xfId="827" xr:uid="{00000000-0005-0000-0000-0000D6050000}"/>
    <cellStyle name="SAPBEXexcGood3 7 2" xfId="2714" xr:uid="{00000000-0005-0000-0000-0000D7050000}"/>
    <cellStyle name="SAPBEXexcGood3 8" xfId="828" xr:uid="{00000000-0005-0000-0000-0000D8050000}"/>
    <cellStyle name="SAPBEXexcGood3 8 2" xfId="2545" xr:uid="{00000000-0005-0000-0000-0000D9050000}"/>
    <cellStyle name="SAPBEXexcGood3 9" xfId="829" xr:uid="{00000000-0005-0000-0000-0000DA050000}"/>
    <cellStyle name="SAPBEXexcGood3 9 2" xfId="1653" xr:uid="{00000000-0005-0000-0000-0000DB050000}"/>
    <cellStyle name="SAPBEXfilterDrill" xfId="830" xr:uid="{00000000-0005-0000-0000-0000DC050000}"/>
    <cellStyle name="SAPBEXfilterDrill 10" xfId="831" xr:uid="{00000000-0005-0000-0000-0000DD050000}"/>
    <cellStyle name="SAPBEXfilterDrill 10 2" xfId="1722" xr:uid="{00000000-0005-0000-0000-0000DE050000}"/>
    <cellStyle name="SAPBEXfilterDrill 11" xfId="832" xr:uid="{00000000-0005-0000-0000-0000DF050000}"/>
    <cellStyle name="SAPBEXfilterDrill 11 2" xfId="2157" xr:uid="{00000000-0005-0000-0000-0000E0050000}"/>
    <cellStyle name="SAPBEXfilterDrill 12" xfId="1515" xr:uid="{00000000-0005-0000-0000-0000E1050000}"/>
    <cellStyle name="SAPBEXfilterDrill 13" xfId="2528" xr:uid="{00000000-0005-0000-0000-0000E2050000}"/>
    <cellStyle name="SAPBEXfilterDrill 2" xfId="833" xr:uid="{00000000-0005-0000-0000-0000E3050000}"/>
    <cellStyle name="SAPBEXfilterDrill 2 10" xfId="834" xr:uid="{00000000-0005-0000-0000-0000E4050000}"/>
    <cellStyle name="SAPBEXfilterDrill 2 10 2" xfId="2158" xr:uid="{00000000-0005-0000-0000-0000E5050000}"/>
    <cellStyle name="SAPBEXfilterDrill 2 11" xfId="2222" xr:uid="{00000000-0005-0000-0000-0000E6050000}"/>
    <cellStyle name="SAPBEXfilterDrill 2 2" xfId="835" xr:uid="{00000000-0005-0000-0000-0000E7050000}"/>
    <cellStyle name="SAPBEXfilterDrill 2 2 2" xfId="2236" xr:uid="{00000000-0005-0000-0000-0000E8050000}"/>
    <cellStyle name="SAPBEXfilterDrill 2 3" xfId="836" xr:uid="{00000000-0005-0000-0000-0000E9050000}"/>
    <cellStyle name="SAPBEXfilterDrill 2 3 2" xfId="2159" xr:uid="{00000000-0005-0000-0000-0000EA050000}"/>
    <cellStyle name="SAPBEXfilterDrill 2 4" xfId="837" xr:uid="{00000000-0005-0000-0000-0000EB050000}"/>
    <cellStyle name="SAPBEXfilterDrill 2 4 2" xfId="2524" xr:uid="{00000000-0005-0000-0000-0000EC050000}"/>
    <cellStyle name="SAPBEXfilterDrill 2 5" xfId="838" xr:uid="{00000000-0005-0000-0000-0000ED050000}"/>
    <cellStyle name="SAPBEXfilterDrill 2 5 2" xfId="2437" xr:uid="{00000000-0005-0000-0000-0000EE050000}"/>
    <cellStyle name="SAPBEXfilterDrill 2 6" xfId="839" xr:uid="{00000000-0005-0000-0000-0000EF050000}"/>
    <cellStyle name="SAPBEXfilterDrill 2 6 2" xfId="1614" xr:uid="{00000000-0005-0000-0000-0000F0050000}"/>
    <cellStyle name="SAPBEXfilterDrill 2 7" xfId="840" xr:uid="{00000000-0005-0000-0000-0000F1050000}"/>
    <cellStyle name="SAPBEXfilterDrill 2 7 2" xfId="1977" xr:uid="{00000000-0005-0000-0000-0000F2050000}"/>
    <cellStyle name="SAPBEXfilterDrill 2 8" xfId="841" xr:uid="{00000000-0005-0000-0000-0000F3050000}"/>
    <cellStyle name="SAPBEXfilterDrill 2 8 2" xfId="1902" xr:uid="{00000000-0005-0000-0000-0000F4050000}"/>
    <cellStyle name="SAPBEXfilterDrill 2 9" xfId="842" xr:uid="{00000000-0005-0000-0000-0000F5050000}"/>
    <cellStyle name="SAPBEXfilterDrill 2 9 2" xfId="2597" xr:uid="{00000000-0005-0000-0000-0000F6050000}"/>
    <cellStyle name="SAPBEXfilterDrill 3" xfId="843" xr:uid="{00000000-0005-0000-0000-0000F7050000}"/>
    <cellStyle name="SAPBEXfilterDrill 3 2" xfId="2438" xr:uid="{00000000-0005-0000-0000-0000F8050000}"/>
    <cellStyle name="SAPBEXfilterDrill 4" xfId="844" xr:uid="{00000000-0005-0000-0000-0000F9050000}"/>
    <cellStyle name="SAPBEXfilterDrill 4 2" xfId="1937" xr:uid="{00000000-0005-0000-0000-0000FA050000}"/>
    <cellStyle name="SAPBEXfilterDrill 5" xfId="845" xr:uid="{00000000-0005-0000-0000-0000FB050000}"/>
    <cellStyle name="SAPBEXfilterDrill 5 2" xfId="2377" xr:uid="{00000000-0005-0000-0000-0000FC050000}"/>
    <cellStyle name="SAPBEXfilterDrill 6" xfId="846" xr:uid="{00000000-0005-0000-0000-0000FD050000}"/>
    <cellStyle name="SAPBEXfilterDrill 6 2" xfId="2525" xr:uid="{00000000-0005-0000-0000-0000FE050000}"/>
    <cellStyle name="SAPBEXfilterDrill 7" xfId="847" xr:uid="{00000000-0005-0000-0000-0000FF050000}"/>
    <cellStyle name="SAPBEXfilterDrill 7 2" xfId="1976" xr:uid="{00000000-0005-0000-0000-000000060000}"/>
    <cellStyle name="SAPBEXfilterDrill 8" xfId="848" xr:uid="{00000000-0005-0000-0000-000001060000}"/>
    <cellStyle name="SAPBEXfilterDrill 8 2" xfId="2202" xr:uid="{00000000-0005-0000-0000-000002060000}"/>
    <cellStyle name="SAPBEXfilterDrill 9" xfId="849" xr:uid="{00000000-0005-0000-0000-000003060000}"/>
    <cellStyle name="SAPBEXfilterDrill 9 2" xfId="2455" xr:uid="{00000000-0005-0000-0000-000004060000}"/>
    <cellStyle name="SAPBEXfilterItem" xfId="850" xr:uid="{00000000-0005-0000-0000-000005060000}"/>
    <cellStyle name="SAPBEXfilterItem 10" xfId="851" xr:uid="{00000000-0005-0000-0000-000006060000}"/>
    <cellStyle name="SAPBEXfilterItem 10 2" xfId="2203" xr:uid="{00000000-0005-0000-0000-000007060000}"/>
    <cellStyle name="SAPBEXfilterItem 11" xfId="852" xr:uid="{00000000-0005-0000-0000-000008060000}"/>
    <cellStyle name="SAPBEXfilterItem 11 2" xfId="1729" xr:uid="{00000000-0005-0000-0000-000009060000}"/>
    <cellStyle name="SAPBEXfilterItem 12" xfId="1516" xr:uid="{00000000-0005-0000-0000-00000A060000}"/>
    <cellStyle name="SAPBEXfilterItem 13" xfId="2160" xr:uid="{00000000-0005-0000-0000-00000B060000}"/>
    <cellStyle name="SAPBEXfilterItem 2" xfId="853" xr:uid="{00000000-0005-0000-0000-00000C060000}"/>
    <cellStyle name="SAPBEXfilterItem 2 10" xfId="854" xr:uid="{00000000-0005-0000-0000-00000D060000}"/>
    <cellStyle name="SAPBEXfilterItem 2 10 2" xfId="2403" xr:uid="{00000000-0005-0000-0000-00000E060000}"/>
    <cellStyle name="SAPBEXfilterItem 2 11" xfId="1720" xr:uid="{00000000-0005-0000-0000-00000F060000}"/>
    <cellStyle name="SAPBEXfilterItem 2 2" xfId="855" xr:uid="{00000000-0005-0000-0000-000010060000}"/>
    <cellStyle name="SAPBEXfilterItem 2 2 2" xfId="2297" xr:uid="{00000000-0005-0000-0000-000011060000}"/>
    <cellStyle name="SAPBEXfilterItem 2 3" xfId="856" xr:uid="{00000000-0005-0000-0000-000012060000}"/>
    <cellStyle name="SAPBEXfilterItem 2 3 2" xfId="2161" xr:uid="{00000000-0005-0000-0000-000013060000}"/>
    <cellStyle name="SAPBEXfilterItem 2 4" xfId="857" xr:uid="{00000000-0005-0000-0000-000014060000}"/>
    <cellStyle name="SAPBEXfilterItem 2 4 2" xfId="2162" xr:uid="{00000000-0005-0000-0000-000015060000}"/>
    <cellStyle name="SAPBEXfilterItem 2 5" xfId="858" xr:uid="{00000000-0005-0000-0000-000016060000}"/>
    <cellStyle name="SAPBEXfilterItem 2 5 2" xfId="1908" xr:uid="{00000000-0005-0000-0000-000017060000}"/>
    <cellStyle name="SAPBEXfilterItem 2 6" xfId="859" xr:uid="{00000000-0005-0000-0000-000018060000}"/>
    <cellStyle name="SAPBEXfilterItem 2 6 2" xfId="2571" xr:uid="{00000000-0005-0000-0000-000019060000}"/>
    <cellStyle name="SAPBEXfilterItem 2 7" xfId="860" xr:uid="{00000000-0005-0000-0000-00001A060000}"/>
    <cellStyle name="SAPBEXfilterItem 2 7 2" xfId="2685" xr:uid="{00000000-0005-0000-0000-00001B060000}"/>
    <cellStyle name="SAPBEXfilterItem 2 8" xfId="861" xr:uid="{00000000-0005-0000-0000-00001C060000}"/>
    <cellStyle name="SAPBEXfilterItem 2 8 2" xfId="1774" xr:uid="{00000000-0005-0000-0000-00001D060000}"/>
    <cellStyle name="SAPBEXfilterItem 2 9" xfId="862" xr:uid="{00000000-0005-0000-0000-00001E060000}"/>
    <cellStyle name="SAPBEXfilterItem 2 9 2" xfId="2278" xr:uid="{00000000-0005-0000-0000-00001F060000}"/>
    <cellStyle name="SAPBEXfilterItem 3" xfId="863" xr:uid="{00000000-0005-0000-0000-000020060000}"/>
    <cellStyle name="SAPBEXfilterItem 3 2" xfId="1901" xr:uid="{00000000-0005-0000-0000-000021060000}"/>
    <cellStyle name="SAPBEXfilterItem 4" xfId="864" xr:uid="{00000000-0005-0000-0000-000022060000}"/>
    <cellStyle name="SAPBEXfilterItem 4 2" xfId="2557" xr:uid="{00000000-0005-0000-0000-000023060000}"/>
    <cellStyle name="SAPBEXfilterItem 5" xfId="865" xr:uid="{00000000-0005-0000-0000-000024060000}"/>
    <cellStyle name="SAPBEXfilterItem 5 2" xfId="2163" xr:uid="{00000000-0005-0000-0000-000025060000}"/>
    <cellStyle name="SAPBEXfilterItem 6" xfId="866" xr:uid="{00000000-0005-0000-0000-000026060000}"/>
    <cellStyle name="SAPBEXfilterItem 6 2" xfId="1632" xr:uid="{00000000-0005-0000-0000-000027060000}"/>
    <cellStyle name="SAPBEXfilterItem 7" xfId="867" xr:uid="{00000000-0005-0000-0000-000028060000}"/>
    <cellStyle name="SAPBEXfilterItem 7 2" xfId="2414" xr:uid="{00000000-0005-0000-0000-000029060000}"/>
    <cellStyle name="SAPBEXfilterItem 8" xfId="868" xr:uid="{00000000-0005-0000-0000-00002A060000}"/>
    <cellStyle name="SAPBEXfilterItem 8 2" xfId="2198" xr:uid="{00000000-0005-0000-0000-00002B060000}"/>
    <cellStyle name="SAPBEXfilterItem 9" xfId="869" xr:uid="{00000000-0005-0000-0000-00002C060000}"/>
    <cellStyle name="SAPBEXfilterItem 9 2" xfId="2439" xr:uid="{00000000-0005-0000-0000-00002D060000}"/>
    <cellStyle name="SAPBEXfilterText" xfId="870" xr:uid="{00000000-0005-0000-0000-00002E060000}"/>
    <cellStyle name="SAPBEXfilterText 10" xfId="871" xr:uid="{00000000-0005-0000-0000-00002F060000}"/>
    <cellStyle name="SAPBEXfilterText 10 2" xfId="1710" xr:uid="{00000000-0005-0000-0000-000030060000}"/>
    <cellStyle name="SAPBEXfilterText 11" xfId="872" xr:uid="{00000000-0005-0000-0000-000031060000}"/>
    <cellStyle name="SAPBEXfilterText 11 2" xfId="2309" xr:uid="{00000000-0005-0000-0000-000032060000}"/>
    <cellStyle name="SAPBEXfilterText 12" xfId="1517" xr:uid="{00000000-0005-0000-0000-000033060000}"/>
    <cellStyle name="SAPBEXfilterText 13" xfId="1763" xr:uid="{00000000-0005-0000-0000-000034060000}"/>
    <cellStyle name="SAPBEXfilterText 2" xfId="873" xr:uid="{00000000-0005-0000-0000-000035060000}"/>
    <cellStyle name="SAPBEXfilterText 2 10" xfId="874" xr:uid="{00000000-0005-0000-0000-000036060000}"/>
    <cellStyle name="SAPBEXfilterText 2 10 2" xfId="2333" xr:uid="{00000000-0005-0000-0000-000037060000}"/>
    <cellStyle name="SAPBEXfilterText 2 11" xfId="1633" xr:uid="{00000000-0005-0000-0000-000038060000}"/>
    <cellStyle name="SAPBEXfilterText 2 2" xfId="875" xr:uid="{00000000-0005-0000-0000-000039060000}"/>
    <cellStyle name="SAPBEXfilterText 2 2 2" xfId="1956" xr:uid="{00000000-0005-0000-0000-00003A060000}"/>
    <cellStyle name="SAPBEXfilterText 2 3" xfId="876" xr:uid="{00000000-0005-0000-0000-00003B060000}"/>
    <cellStyle name="SAPBEXfilterText 2 3 2" xfId="1927" xr:uid="{00000000-0005-0000-0000-00003C060000}"/>
    <cellStyle name="SAPBEXfilterText 2 4" xfId="877" xr:uid="{00000000-0005-0000-0000-00003D060000}"/>
    <cellStyle name="SAPBEXfilterText 2 4 2" xfId="2435" xr:uid="{00000000-0005-0000-0000-00003E060000}"/>
    <cellStyle name="SAPBEXfilterText 2 5" xfId="878" xr:uid="{00000000-0005-0000-0000-00003F060000}"/>
    <cellStyle name="SAPBEXfilterText 2 5 2" xfId="1885" xr:uid="{00000000-0005-0000-0000-000040060000}"/>
    <cellStyle name="SAPBEXfilterText 2 6" xfId="879" xr:uid="{00000000-0005-0000-0000-000041060000}"/>
    <cellStyle name="SAPBEXfilterText 2 6 2" xfId="2359" xr:uid="{00000000-0005-0000-0000-000042060000}"/>
    <cellStyle name="SAPBEXfilterText 2 7" xfId="880" xr:uid="{00000000-0005-0000-0000-000043060000}"/>
    <cellStyle name="SAPBEXfilterText 2 7 2" xfId="1889" xr:uid="{00000000-0005-0000-0000-000044060000}"/>
    <cellStyle name="SAPBEXfilterText 2 8" xfId="881" xr:uid="{00000000-0005-0000-0000-000045060000}"/>
    <cellStyle name="SAPBEXfilterText 2 8 2" xfId="2241" xr:uid="{00000000-0005-0000-0000-000046060000}"/>
    <cellStyle name="SAPBEXfilterText 2 9" xfId="882" xr:uid="{00000000-0005-0000-0000-000047060000}"/>
    <cellStyle name="SAPBEXfilterText 2 9 2" xfId="1650" xr:uid="{00000000-0005-0000-0000-000048060000}"/>
    <cellStyle name="SAPBEXfilterText 3" xfId="883" xr:uid="{00000000-0005-0000-0000-000049060000}"/>
    <cellStyle name="SAPBEXfilterText 3 2" xfId="2662" xr:uid="{00000000-0005-0000-0000-00004A060000}"/>
    <cellStyle name="SAPBEXfilterText 4" xfId="884" xr:uid="{00000000-0005-0000-0000-00004B060000}"/>
    <cellStyle name="SAPBEXfilterText 4 2" xfId="2402" xr:uid="{00000000-0005-0000-0000-00004C060000}"/>
    <cellStyle name="SAPBEXfilterText 5" xfId="885" xr:uid="{00000000-0005-0000-0000-00004D060000}"/>
    <cellStyle name="SAPBEXfilterText 5 2" xfId="2472" xr:uid="{00000000-0005-0000-0000-00004E060000}"/>
    <cellStyle name="SAPBEXfilterText 6" xfId="886" xr:uid="{00000000-0005-0000-0000-00004F060000}"/>
    <cellStyle name="SAPBEXfilterText 6 2" xfId="1936" xr:uid="{00000000-0005-0000-0000-000050060000}"/>
    <cellStyle name="SAPBEXfilterText 7" xfId="887" xr:uid="{00000000-0005-0000-0000-000051060000}"/>
    <cellStyle name="SAPBEXfilterText 7 2" xfId="2245" xr:uid="{00000000-0005-0000-0000-000052060000}"/>
    <cellStyle name="SAPBEXfilterText 8" xfId="888" xr:uid="{00000000-0005-0000-0000-000053060000}"/>
    <cellStyle name="SAPBEXfilterText 8 2" xfId="1823" xr:uid="{00000000-0005-0000-0000-000054060000}"/>
    <cellStyle name="SAPBEXfilterText 9" xfId="889" xr:uid="{00000000-0005-0000-0000-000055060000}"/>
    <cellStyle name="SAPBEXfilterText 9 2" xfId="2606" xr:uid="{00000000-0005-0000-0000-000056060000}"/>
    <cellStyle name="SAPBEXformats" xfId="890" xr:uid="{00000000-0005-0000-0000-000057060000}"/>
    <cellStyle name="SAPBEXformats 10" xfId="891" xr:uid="{00000000-0005-0000-0000-000058060000}"/>
    <cellStyle name="SAPBEXformats 10 2" xfId="2204" xr:uid="{00000000-0005-0000-0000-000059060000}"/>
    <cellStyle name="SAPBEXformats 11" xfId="892" xr:uid="{00000000-0005-0000-0000-00005A060000}"/>
    <cellStyle name="SAPBEXformats 11 2" xfId="2506" xr:uid="{00000000-0005-0000-0000-00005B060000}"/>
    <cellStyle name="SAPBEXformats 12" xfId="1518" xr:uid="{00000000-0005-0000-0000-00005C060000}"/>
    <cellStyle name="SAPBEXformats 13" xfId="2564" xr:uid="{00000000-0005-0000-0000-00005D060000}"/>
    <cellStyle name="SAPBEXformats 2" xfId="893" xr:uid="{00000000-0005-0000-0000-00005E060000}"/>
    <cellStyle name="SAPBEXformats 2 10" xfId="894" xr:uid="{00000000-0005-0000-0000-00005F060000}"/>
    <cellStyle name="SAPBEXformats 2 10 2" xfId="2417" xr:uid="{00000000-0005-0000-0000-000060060000}"/>
    <cellStyle name="SAPBEXformats 2 11" xfId="2649" xr:uid="{00000000-0005-0000-0000-000061060000}"/>
    <cellStyle name="SAPBEXformats 2 2" xfId="895" xr:uid="{00000000-0005-0000-0000-000062060000}"/>
    <cellStyle name="SAPBEXformats 2 2 2" xfId="2518" xr:uid="{00000000-0005-0000-0000-000063060000}"/>
    <cellStyle name="SAPBEXformats 2 3" xfId="896" xr:uid="{00000000-0005-0000-0000-000064060000}"/>
    <cellStyle name="SAPBEXformats 2 3 2" xfId="2164" xr:uid="{00000000-0005-0000-0000-000065060000}"/>
    <cellStyle name="SAPBEXformats 2 4" xfId="897" xr:uid="{00000000-0005-0000-0000-000066060000}"/>
    <cellStyle name="SAPBEXformats 2 4 2" xfId="2686" xr:uid="{00000000-0005-0000-0000-000067060000}"/>
    <cellStyle name="SAPBEXformats 2 5" xfId="898" xr:uid="{00000000-0005-0000-0000-000068060000}"/>
    <cellStyle name="SAPBEXformats 2 5 2" xfId="1668" xr:uid="{00000000-0005-0000-0000-000069060000}"/>
    <cellStyle name="SAPBEXformats 2 6" xfId="899" xr:uid="{00000000-0005-0000-0000-00006A060000}"/>
    <cellStyle name="SAPBEXformats 2 6 2" xfId="2165" xr:uid="{00000000-0005-0000-0000-00006B060000}"/>
    <cellStyle name="SAPBEXformats 2 7" xfId="900" xr:uid="{00000000-0005-0000-0000-00006C060000}"/>
    <cellStyle name="SAPBEXformats 2 7 2" xfId="2693" xr:uid="{00000000-0005-0000-0000-00006D060000}"/>
    <cellStyle name="SAPBEXformats 2 8" xfId="901" xr:uid="{00000000-0005-0000-0000-00006E060000}"/>
    <cellStyle name="SAPBEXformats 2 8 2" xfId="2166" xr:uid="{00000000-0005-0000-0000-00006F060000}"/>
    <cellStyle name="SAPBEXformats 2 9" xfId="902" xr:uid="{00000000-0005-0000-0000-000070060000}"/>
    <cellStyle name="SAPBEXformats 2 9 2" xfId="2227" xr:uid="{00000000-0005-0000-0000-000071060000}"/>
    <cellStyle name="SAPBEXformats 3" xfId="903" xr:uid="{00000000-0005-0000-0000-000072060000}"/>
    <cellStyle name="SAPBEXformats 3 2" xfId="2298" xr:uid="{00000000-0005-0000-0000-000073060000}"/>
    <cellStyle name="SAPBEXformats 4" xfId="904" xr:uid="{00000000-0005-0000-0000-000074060000}"/>
    <cellStyle name="SAPBEXformats 4 2" xfId="2376" xr:uid="{00000000-0005-0000-0000-000075060000}"/>
    <cellStyle name="SAPBEXformats 5" xfId="905" xr:uid="{00000000-0005-0000-0000-000076060000}"/>
    <cellStyle name="SAPBEXformats 5 2" xfId="2353" xr:uid="{00000000-0005-0000-0000-000077060000}"/>
    <cellStyle name="SAPBEXformats 6" xfId="906" xr:uid="{00000000-0005-0000-0000-000078060000}"/>
    <cellStyle name="SAPBEXformats 6 2" xfId="2388" xr:uid="{00000000-0005-0000-0000-000079060000}"/>
    <cellStyle name="SAPBEXformats 7" xfId="907" xr:uid="{00000000-0005-0000-0000-00007A060000}"/>
    <cellStyle name="SAPBEXformats 7 2" xfId="2615" xr:uid="{00000000-0005-0000-0000-00007B060000}"/>
    <cellStyle name="SAPBEXformats 8" xfId="908" xr:uid="{00000000-0005-0000-0000-00007C060000}"/>
    <cellStyle name="SAPBEXformats 8 2" xfId="2413" xr:uid="{00000000-0005-0000-0000-00007D060000}"/>
    <cellStyle name="SAPBEXformats 9" xfId="909" xr:uid="{00000000-0005-0000-0000-00007E060000}"/>
    <cellStyle name="SAPBEXformats 9 2" xfId="2488" xr:uid="{00000000-0005-0000-0000-00007F060000}"/>
    <cellStyle name="SAPBEXheaderItem" xfId="910" xr:uid="{00000000-0005-0000-0000-000080060000}"/>
    <cellStyle name="SAPBEXheaderItem 10" xfId="911" xr:uid="{00000000-0005-0000-0000-000081060000}"/>
    <cellStyle name="SAPBEXheaderItem 10 2" xfId="2460" xr:uid="{00000000-0005-0000-0000-000082060000}"/>
    <cellStyle name="SAPBEXheaderItem 11" xfId="912" xr:uid="{00000000-0005-0000-0000-000083060000}"/>
    <cellStyle name="SAPBEXheaderItem 11 2" xfId="2286" xr:uid="{00000000-0005-0000-0000-000084060000}"/>
    <cellStyle name="SAPBEXheaderItem 12" xfId="1519" xr:uid="{00000000-0005-0000-0000-000085060000}"/>
    <cellStyle name="SAPBEXheaderItem 13" xfId="2582" xr:uid="{00000000-0005-0000-0000-000086060000}"/>
    <cellStyle name="SAPBEXheaderItem 2" xfId="913" xr:uid="{00000000-0005-0000-0000-000087060000}"/>
    <cellStyle name="SAPBEXheaderItem 2 10" xfId="914" xr:uid="{00000000-0005-0000-0000-000088060000}"/>
    <cellStyle name="SAPBEXheaderItem 2 10 2" xfId="1651" xr:uid="{00000000-0005-0000-0000-000089060000}"/>
    <cellStyle name="SAPBEXheaderItem 2 11" xfId="1712" xr:uid="{00000000-0005-0000-0000-00008A060000}"/>
    <cellStyle name="SAPBEXheaderItem 2 2" xfId="915" xr:uid="{00000000-0005-0000-0000-00008B060000}"/>
    <cellStyle name="SAPBEXheaderItem 2 2 2" xfId="2690" xr:uid="{00000000-0005-0000-0000-00008C060000}"/>
    <cellStyle name="SAPBEXheaderItem 2 3" xfId="916" xr:uid="{00000000-0005-0000-0000-00008D060000}"/>
    <cellStyle name="SAPBEXheaderItem 2 3 2" xfId="1780" xr:uid="{00000000-0005-0000-0000-00008E060000}"/>
    <cellStyle name="SAPBEXheaderItem 2 4" xfId="917" xr:uid="{00000000-0005-0000-0000-00008F060000}"/>
    <cellStyle name="SAPBEXheaderItem 2 4 2" xfId="2613" xr:uid="{00000000-0005-0000-0000-000090060000}"/>
    <cellStyle name="SAPBEXheaderItem 2 5" xfId="918" xr:uid="{00000000-0005-0000-0000-000091060000}"/>
    <cellStyle name="SAPBEXheaderItem 2 5 2" xfId="1707" xr:uid="{00000000-0005-0000-0000-000092060000}"/>
    <cellStyle name="SAPBEXheaderItem 2 6" xfId="919" xr:uid="{00000000-0005-0000-0000-000093060000}"/>
    <cellStyle name="SAPBEXheaderItem 2 6 2" xfId="1829" xr:uid="{00000000-0005-0000-0000-000094060000}"/>
    <cellStyle name="SAPBEXheaderItem 2 7" xfId="920" xr:uid="{00000000-0005-0000-0000-000095060000}"/>
    <cellStyle name="SAPBEXheaderItem 2 7 2" xfId="1594" xr:uid="{00000000-0005-0000-0000-000096060000}"/>
    <cellStyle name="SAPBEXheaderItem 2 8" xfId="921" xr:uid="{00000000-0005-0000-0000-000097060000}"/>
    <cellStyle name="SAPBEXheaderItem 2 8 2" xfId="1869" xr:uid="{00000000-0005-0000-0000-000098060000}"/>
    <cellStyle name="SAPBEXheaderItem 2 9" xfId="922" xr:uid="{00000000-0005-0000-0000-000099060000}"/>
    <cellStyle name="SAPBEXheaderItem 2 9 2" xfId="2451" xr:uid="{00000000-0005-0000-0000-00009A060000}"/>
    <cellStyle name="SAPBEXheaderItem 3" xfId="923" xr:uid="{00000000-0005-0000-0000-00009B060000}"/>
    <cellStyle name="SAPBEXheaderItem 3 2" xfId="1719" xr:uid="{00000000-0005-0000-0000-00009C060000}"/>
    <cellStyle name="SAPBEXheaderItem 4" xfId="924" xr:uid="{00000000-0005-0000-0000-00009D060000}"/>
    <cellStyle name="SAPBEXheaderItem 4 2" xfId="2244" xr:uid="{00000000-0005-0000-0000-00009E060000}"/>
    <cellStyle name="SAPBEXheaderItem 5" xfId="925" xr:uid="{00000000-0005-0000-0000-00009F060000}"/>
    <cellStyle name="SAPBEXheaderItem 5 2" xfId="2526" xr:uid="{00000000-0005-0000-0000-0000A0060000}"/>
    <cellStyle name="SAPBEXheaderItem 6" xfId="926" xr:uid="{00000000-0005-0000-0000-0000A1060000}"/>
    <cellStyle name="SAPBEXheaderItem 6 2" xfId="1764" xr:uid="{00000000-0005-0000-0000-0000A2060000}"/>
    <cellStyle name="SAPBEXheaderItem 7" xfId="927" xr:uid="{00000000-0005-0000-0000-0000A3060000}"/>
    <cellStyle name="SAPBEXheaderItem 7 2" xfId="1864" xr:uid="{00000000-0005-0000-0000-0000A4060000}"/>
    <cellStyle name="SAPBEXheaderItem 8" xfId="928" xr:uid="{00000000-0005-0000-0000-0000A5060000}"/>
    <cellStyle name="SAPBEXheaderItem 8 2" xfId="2718" xr:uid="{00000000-0005-0000-0000-0000A6060000}"/>
    <cellStyle name="SAPBEXheaderItem 9" xfId="929" xr:uid="{00000000-0005-0000-0000-0000A7060000}"/>
    <cellStyle name="SAPBEXheaderItem 9 2" xfId="2223" xr:uid="{00000000-0005-0000-0000-0000A8060000}"/>
    <cellStyle name="SAPBEXheaderText" xfId="930" xr:uid="{00000000-0005-0000-0000-0000A9060000}"/>
    <cellStyle name="SAPBEXheaderText 10" xfId="931" xr:uid="{00000000-0005-0000-0000-0000AA060000}"/>
    <cellStyle name="SAPBEXheaderText 10 2" xfId="1573" xr:uid="{00000000-0005-0000-0000-0000AB060000}"/>
    <cellStyle name="SAPBEXheaderText 11" xfId="932" xr:uid="{00000000-0005-0000-0000-0000AC060000}"/>
    <cellStyle name="SAPBEXheaderText 11 2" xfId="2319" xr:uid="{00000000-0005-0000-0000-0000AD060000}"/>
    <cellStyle name="SAPBEXheaderText 12" xfId="1520" xr:uid="{00000000-0005-0000-0000-0000AE060000}"/>
    <cellStyle name="SAPBEXheaderText 13" xfId="2583" xr:uid="{00000000-0005-0000-0000-0000AF060000}"/>
    <cellStyle name="SAPBEXheaderText 2" xfId="933" xr:uid="{00000000-0005-0000-0000-0000B0060000}"/>
    <cellStyle name="SAPBEXheaderText 2 10" xfId="934" xr:uid="{00000000-0005-0000-0000-0000B1060000}"/>
    <cellStyle name="SAPBEXheaderText 2 10 2" xfId="2425" xr:uid="{00000000-0005-0000-0000-0000B2060000}"/>
    <cellStyle name="SAPBEXheaderText 2 11" xfId="2239" xr:uid="{00000000-0005-0000-0000-0000B3060000}"/>
    <cellStyle name="SAPBEXheaderText 2 2" xfId="935" xr:uid="{00000000-0005-0000-0000-0000B4060000}"/>
    <cellStyle name="SAPBEXheaderText 2 2 2" xfId="2228" xr:uid="{00000000-0005-0000-0000-0000B5060000}"/>
    <cellStyle name="SAPBEXheaderText 2 3" xfId="936" xr:uid="{00000000-0005-0000-0000-0000B6060000}"/>
    <cellStyle name="SAPBEXheaderText 2 3 2" xfId="2691" xr:uid="{00000000-0005-0000-0000-0000B7060000}"/>
    <cellStyle name="SAPBEXheaderText 2 4" xfId="937" xr:uid="{00000000-0005-0000-0000-0000B8060000}"/>
    <cellStyle name="SAPBEXheaderText 2 4 2" xfId="2208" xr:uid="{00000000-0005-0000-0000-0000B9060000}"/>
    <cellStyle name="SAPBEXheaderText 2 5" xfId="938" xr:uid="{00000000-0005-0000-0000-0000BA060000}"/>
    <cellStyle name="SAPBEXheaderText 2 5 2" xfId="1677" xr:uid="{00000000-0005-0000-0000-0000BB060000}"/>
    <cellStyle name="SAPBEXheaderText 2 6" xfId="939" xr:uid="{00000000-0005-0000-0000-0000BC060000}"/>
    <cellStyle name="SAPBEXheaderText 2 6 2" xfId="2483" xr:uid="{00000000-0005-0000-0000-0000BD060000}"/>
    <cellStyle name="SAPBEXheaderText 2 7" xfId="940" xr:uid="{00000000-0005-0000-0000-0000BE060000}"/>
    <cellStyle name="SAPBEXheaderText 2 7 2" xfId="2496" xr:uid="{00000000-0005-0000-0000-0000BF060000}"/>
    <cellStyle name="SAPBEXheaderText 2 8" xfId="941" xr:uid="{00000000-0005-0000-0000-0000C0060000}"/>
    <cellStyle name="SAPBEXheaderText 2 8 2" xfId="2400" xr:uid="{00000000-0005-0000-0000-0000C1060000}"/>
    <cellStyle name="SAPBEXheaderText 2 9" xfId="942" xr:uid="{00000000-0005-0000-0000-0000C2060000}"/>
    <cellStyle name="SAPBEXheaderText 2 9 2" xfId="2217" xr:uid="{00000000-0005-0000-0000-0000C3060000}"/>
    <cellStyle name="SAPBEXheaderText 3" xfId="943" xr:uid="{00000000-0005-0000-0000-0000C4060000}"/>
    <cellStyle name="SAPBEXheaderText 3 2" xfId="2216" xr:uid="{00000000-0005-0000-0000-0000C5060000}"/>
    <cellStyle name="SAPBEXheaderText 4" xfId="944" xr:uid="{00000000-0005-0000-0000-0000C6060000}"/>
    <cellStyle name="SAPBEXheaderText 4 2" xfId="1853" xr:uid="{00000000-0005-0000-0000-0000C7060000}"/>
    <cellStyle name="SAPBEXheaderText 5" xfId="945" xr:uid="{00000000-0005-0000-0000-0000C8060000}"/>
    <cellStyle name="SAPBEXheaderText 5 2" xfId="2712" xr:uid="{00000000-0005-0000-0000-0000C9060000}"/>
    <cellStyle name="SAPBEXheaderText 6" xfId="946" xr:uid="{00000000-0005-0000-0000-0000CA060000}"/>
    <cellStyle name="SAPBEXheaderText 6 2" xfId="1883" xr:uid="{00000000-0005-0000-0000-0000CB060000}"/>
    <cellStyle name="SAPBEXheaderText 7" xfId="947" xr:uid="{00000000-0005-0000-0000-0000CC060000}"/>
    <cellStyle name="SAPBEXheaderText 7 2" xfId="2465" xr:uid="{00000000-0005-0000-0000-0000CD060000}"/>
    <cellStyle name="SAPBEXheaderText 8" xfId="948" xr:uid="{00000000-0005-0000-0000-0000CE060000}"/>
    <cellStyle name="SAPBEXheaderText 8 2" xfId="2167" xr:uid="{00000000-0005-0000-0000-0000CF060000}"/>
    <cellStyle name="SAPBEXheaderText 9" xfId="949" xr:uid="{00000000-0005-0000-0000-0000D0060000}"/>
    <cellStyle name="SAPBEXheaderText 9 2" xfId="1884" xr:uid="{00000000-0005-0000-0000-0000D1060000}"/>
    <cellStyle name="SAPBEXHLevel0" xfId="950" xr:uid="{00000000-0005-0000-0000-0000D2060000}"/>
    <cellStyle name="SAPBEXHLevel0 10" xfId="951" xr:uid="{00000000-0005-0000-0000-0000D3060000}"/>
    <cellStyle name="SAPBEXHLevel0 10 2" xfId="2237" xr:uid="{00000000-0005-0000-0000-0000D4060000}"/>
    <cellStyle name="SAPBEXHLevel0 11" xfId="952" xr:uid="{00000000-0005-0000-0000-0000D5060000}"/>
    <cellStyle name="SAPBEXHLevel0 11 2" xfId="2169" xr:uid="{00000000-0005-0000-0000-0000D6060000}"/>
    <cellStyle name="SAPBEXHLevel0 12" xfId="1494" xr:uid="{00000000-0005-0000-0000-0000D7060000}"/>
    <cellStyle name="SAPBEXHLevel0 12 2" xfId="2853" xr:uid="{00000000-0005-0000-0000-0000D8060000}"/>
    <cellStyle name="SAPBEXHLevel0 13" xfId="2168" xr:uid="{00000000-0005-0000-0000-0000D9060000}"/>
    <cellStyle name="SAPBEXHLevel0 2" xfId="953" xr:uid="{00000000-0005-0000-0000-0000DA060000}"/>
    <cellStyle name="SAPBEXHLevel0 2 10" xfId="954" xr:uid="{00000000-0005-0000-0000-0000DB060000}"/>
    <cellStyle name="SAPBEXHLevel0 2 10 2" xfId="2170" xr:uid="{00000000-0005-0000-0000-0000DC060000}"/>
    <cellStyle name="SAPBEXHLevel0 2 11" xfId="1521" xr:uid="{00000000-0005-0000-0000-0000DD060000}"/>
    <cellStyle name="SAPBEXHLevel0 2 12" xfId="1762" xr:uid="{00000000-0005-0000-0000-0000DE060000}"/>
    <cellStyle name="SAPBEXHLevel0 2 2" xfId="955" xr:uid="{00000000-0005-0000-0000-0000DF060000}"/>
    <cellStyle name="SAPBEXHLevel0 2 2 2" xfId="2405" xr:uid="{00000000-0005-0000-0000-0000E0060000}"/>
    <cellStyle name="SAPBEXHLevel0 2 3" xfId="956" xr:uid="{00000000-0005-0000-0000-0000E1060000}"/>
    <cellStyle name="SAPBEXHLevel0 2 3 2" xfId="2428" xr:uid="{00000000-0005-0000-0000-0000E2060000}"/>
    <cellStyle name="SAPBEXHLevel0 2 4" xfId="957" xr:uid="{00000000-0005-0000-0000-0000E3060000}"/>
    <cellStyle name="SAPBEXHLevel0 2 4 2" xfId="1605" xr:uid="{00000000-0005-0000-0000-0000E4060000}"/>
    <cellStyle name="SAPBEXHLevel0 2 5" xfId="958" xr:uid="{00000000-0005-0000-0000-0000E5060000}"/>
    <cellStyle name="SAPBEXHLevel0 2 5 2" xfId="1963" xr:uid="{00000000-0005-0000-0000-0000E6060000}"/>
    <cellStyle name="SAPBEXHLevel0 2 6" xfId="959" xr:uid="{00000000-0005-0000-0000-0000E7060000}"/>
    <cellStyle name="SAPBEXHLevel0 2 6 2" xfId="2407" xr:uid="{00000000-0005-0000-0000-0000E8060000}"/>
    <cellStyle name="SAPBEXHLevel0 2 7" xfId="960" xr:uid="{00000000-0005-0000-0000-0000E9060000}"/>
    <cellStyle name="SAPBEXHLevel0 2 7 2" xfId="2550" xr:uid="{00000000-0005-0000-0000-0000EA060000}"/>
    <cellStyle name="SAPBEXHLevel0 2 8" xfId="961" xr:uid="{00000000-0005-0000-0000-0000EB060000}"/>
    <cellStyle name="SAPBEXHLevel0 2 8 2" xfId="1775" xr:uid="{00000000-0005-0000-0000-0000EC060000}"/>
    <cellStyle name="SAPBEXHLevel0 2 9" xfId="962" xr:uid="{00000000-0005-0000-0000-0000ED060000}"/>
    <cellStyle name="SAPBEXHLevel0 2 9 2" xfId="1817" xr:uid="{00000000-0005-0000-0000-0000EE060000}"/>
    <cellStyle name="SAPBEXHLevel0 3" xfId="963" xr:uid="{00000000-0005-0000-0000-0000EF060000}"/>
    <cellStyle name="SAPBEXHLevel0 3 2" xfId="1919" xr:uid="{00000000-0005-0000-0000-0000F0060000}"/>
    <cellStyle name="SAPBEXHLevel0 4" xfId="964" xr:uid="{00000000-0005-0000-0000-0000F1060000}"/>
    <cellStyle name="SAPBEXHLevel0 4 2" xfId="2409" xr:uid="{00000000-0005-0000-0000-0000F2060000}"/>
    <cellStyle name="SAPBEXHLevel0 5" xfId="965" xr:uid="{00000000-0005-0000-0000-0000F3060000}"/>
    <cellStyle name="SAPBEXHLevel0 5 2" xfId="2232" xr:uid="{00000000-0005-0000-0000-0000F4060000}"/>
    <cellStyle name="SAPBEXHLevel0 6" xfId="966" xr:uid="{00000000-0005-0000-0000-0000F5060000}"/>
    <cellStyle name="SAPBEXHLevel0 6 2" xfId="2629" xr:uid="{00000000-0005-0000-0000-0000F6060000}"/>
    <cellStyle name="SAPBEXHLevel0 7" xfId="967" xr:uid="{00000000-0005-0000-0000-0000F7060000}"/>
    <cellStyle name="SAPBEXHLevel0 7 2" xfId="2324" xr:uid="{00000000-0005-0000-0000-0000F8060000}"/>
    <cellStyle name="SAPBEXHLevel0 8" xfId="968" xr:uid="{00000000-0005-0000-0000-0000F9060000}"/>
    <cellStyle name="SAPBEXHLevel0 8 2" xfId="1781" xr:uid="{00000000-0005-0000-0000-0000FA060000}"/>
    <cellStyle name="SAPBEXHLevel0 9" xfId="969" xr:uid="{00000000-0005-0000-0000-0000FB060000}"/>
    <cellStyle name="SAPBEXHLevel0 9 2" xfId="2664" xr:uid="{00000000-0005-0000-0000-0000FC060000}"/>
    <cellStyle name="SAPBEXHLevel0X" xfId="970" xr:uid="{00000000-0005-0000-0000-0000FD060000}"/>
    <cellStyle name="SAPBEXHLevel0X 10" xfId="971" xr:uid="{00000000-0005-0000-0000-0000FE060000}"/>
    <cellStyle name="SAPBEXHLevel0X 10 2" xfId="2171" xr:uid="{00000000-0005-0000-0000-0000FF060000}"/>
    <cellStyle name="SAPBEXHLevel0X 11" xfId="972" xr:uid="{00000000-0005-0000-0000-000000070000}"/>
    <cellStyle name="SAPBEXHLevel0X 11 2" xfId="2218" xr:uid="{00000000-0005-0000-0000-000001070000}"/>
    <cellStyle name="SAPBEXHLevel0X 12" xfId="1522" xr:uid="{00000000-0005-0000-0000-000002070000}"/>
    <cellStyle name="SAPBEXHLevel0X 13" xfId="2580" xr:uid="{00000000-0005-0000-0000-000003070000}"/>
    <cellStyle name="SAPBEXHLevel0X 2" xfId="973" xr:uid="{00000000-0005-0000-0000-000004070000}"/>
    <cellStyle name="SAPBEXHLevel0X 2 10" xfId="974" xr:uid="{00000000-0005-0000-0000-000005070000}"/>
    <cellStyle name="SAPBEXHLevel0X 2 10 2" xfId="1634" xr:uid="{00000000-0005-0000-0000-000006070000}"/>
    <cellStyle name="SAPBEXHLevel0X 2 11" xfId="1580" xr:uid="{00000000-0005-0000-0000-000007070000}"/>
    <cellStyle name="SAPBEXHLevel0X 2 2" xfId="975" xr:uid="{00000000-0005-0000-0000-000008070000}"/>
    <cellStyle name="SAPBEXHLevel0X 2 2 2" xfId="2355" xr:uid="{00000000-0005-0000-0000-000009070000}"/>
    <cellStyle name="SAPBEXHLevel0X 2 3" xfId="976" xr:uid="{00000000-0005-0000-0000-00000A070000}"/>
    <cellStyle name="SAPBEXHLevel0X 2 3 2" xfId="2386" xr:uid="{00000000-0005-0000-0000-00000B070000}"/>
    <cellStyle name="SAPBEXHLevel0X 2 4" xfId="977" xr:uid="{00000000-0005-0000-0000-00000C070000}"/>
    <cellStyle name="SAPBEXHLevel0X 2 4 2" xfId="1795" xr:uid="{00000000-0005-0000-0000-00000D070000}"/>
    <cellStyle name="SAPBEXHLevel0X 2 5" xfId="978" xr:uid="{00000000-0005-0000-0000-00000E070000}"/>
    <cellStyle name="SAPBEXHLevel0X 2 5 2" xfId="2172" xr:uid="{00000000-0005-0000-0000-00000F070000}"/>
    <cellStyle name="SAPBEXHLevel0X 2 6" xfId="979" xr:uid="{00000000-0005-0000-0000-000010070000}"/>
    <cellStyle name="SAPBEXHLevel0X 2 6 2" xfId="1858" xr:uid="{00000000-0005-0000-0000-000011070000}"/>
    <cellStyle name="SAPBEXHLevel0X 2 7" xfId="980" xr:uid="{00000000-0005-0000-0000-000012070000}"/>
    <cellStyle name="SAPBEXHLevel0X 2 7 2" xfId="1810" xr:uid="{00000000-0005-0000-0000-000013070000}"/>
    <cellStyle name="SAPBEXHLevel0X 2 8" xfId="981" xr:uid="{00000000-0005-0000-0000-000014070000}"/>
    <cellStyle name="SAPBEXHLevel0X 2 8 2" xfId="1581" xr:uid="{00000000-0005-0000-0000-000015070000}"/>
    <cellStyle name="SAPBEXHLevel0X 2 9" xfId="982" xr:uid="{00000000-0005-0000-0000-000016070000}"/>
    <cellStyle name="SAPBEXHLevel0X 2 9 2" xfId="1689" xr:uid="{00000000-0005-0000-0000-000017070000}"/>
    <cellStyle name="SAPBEXHLevel0X 3" xfId="983" xr:uid="{00000000-0005-0000-0000-000018070000}"/>
    <cellStyle name="SAPBEXHLevel0X 3 2" xfId="2260" xr:uid="{00000000-0005-0000-0000-000019070000}"/>
    <cellStyle name="SAPBEXHLevel0X 4" xfId="984" xr:uid="{00000000-0005-0000-0000-00001A070000}"/>
    <cellStyle name="SAPBEXHLevel0X 4 2" xfId="2322" xr:uid="{00000000-0005-0000-0000-00001B070000}"/>
    <cellStyle name="SAPBEXHLevel0X 5" xfId="985" xr:uid="{00000000-0005-0000-0000-00001C070000}"/>
    <cellStyle name="SAPBEXHLevel0X 5 2" xfId="2340" xr:uid="{00000000-0005-0000-0000-00001D070000}"/>
    <cellStyle name="SAPBEXHLevel0X 6" xfId="986" xr:uid="{00000000-0005-0000-0000-00001E070000}"/>
    <cellStyle name="SAPBEXHLevel0X 6 2" xfId="2477" xr:uid="{00000000-0005-0000-0000-00001F070000}"/>
    <cellStyle name="SAPBEXHLevel0X 7" xfId="987" xr:uid="{00000000-0005-0000-0000-000020070000}"/>
    <cellStyle name="SAPBEXHLevel0X 7 2" xfId="2173" xr:uid="{00000000-0005-0000-0000-000021070000}"/>
    <cellStyle name="SAPBEXHLevel0X 8" xfId="988" xr:uid="{00000000-0005-0000-0000-000022070000}"/>
    <cellStyle name="SAPBEXHLevel0X 8 2" xfId="1928" xr:uid="{00000000-0005-0000-0000-000023070000}"/>
    <cellStyle name="SAPBEXHLevel0X 9" xfId="989" xr:uid="{00000000-0005-0000-0000-000024070000}"/>
    <cellStyle name="SAPBEXHLevel0X 9 2" xfId="1701" xr:uid="{00000000-0005-0000-0000-000025070000}"/>
    <cellStyle name="SAPBEXHLevel1" xfId="990" xr:uid="{00000000-0005-0000-0000-000026070000}"/>
    <cellStyle name="SAPBEXHLevel1 10" xfId="991" xr:uid="{00000000-0005-0000-0000-000027070000}"/>
    <cellStyle name="SAPBEXHLevel1 10 2" xfId="1595" xr:uid="{00000000-0005-0000-0000-000028070000}"/>
    <cellStyle name="SAPBEXHLevel1 11" xfId="992" xr:uid="{00000000-0005-0000-0000-000029070000}"/>
    <cellStyle name="SAPBEXHLevel1 11 2" xfId="2401" xr:uid="{00000000-0005-0000-0000-00002A070000}"/>
    <cellStyle name="SAPBEXHLevel1 12" xfId="1495" xr:uid="{00000000-0005-0000-0000-00002B070000}"/>
    <cellStyle name="SAPBEXHLevel1 12 2" xfId="2854" xr:uid="{00000000-0005-0000-0000-00002C070000}"/>
    <cellStyle name="SAPBEXHLevel1 13" xfId="2213" xr:uid="{00000000-0005-0000-0000-00002D070000}"/>
    <cellStyle name="SAPBEXHLevel1 2" xfId="993" xr:uid="{00000000-0005-0000-0000-00002E070000}"/>
    <cellStyle name="SAPBEXHLevel1 2 10" xfId="994" xr:uid="{00000000-0005-0000-0000-00002F070000}"/>
    <cellStyle name="SAPBEXHLevel1 2 10 2" xfId="1742" xr:uid="{00000000-0005-0000-0000-000030070000}"/>
    <cellStyle name="SAPBEXHLevel1 2 11" xfId="1523" xr:uid="{00000000-0005-0000-0000-000031070000}"/>
    <cellStyle name="SAPBEXHLevel1 2 12" xfId="2449" xr:uid="{00000000-0005-0000-0000-000032070000}"/>
    <cellStyle name="SAPBEXHLevel1 2 2" xfId="995" xr:uid="{00000000-0005-0000-0000-000033070000}"/>
    <cellStyle name="SAPBEXHLevel1 2 2 2" xfId="2264" xr:uid="{00000000-0005-0000-0000-000034070000}"/>
    <cellStyle name="SAPBEXHLevel1 2 3" xfId="996" xr:uid="{00000000-0005-0000-0000-000035070000}"/>
    <cellStyle name="SAPBEXHLevel1 2 3 2" xfId="2266" xr:uid="{00000000-0005-0000-0000-000036070000}"/>
    <cellStyle name="SAPBEXHLevel1 2 4" xfId="997" xr:uid="{00000000-0005-0000-0000-000037070000}"/>
    <cellStyle name="SAPBEXHLevel1 2 4 2" xfId="2581" xr:uid="{00000000-0005-0000-0000-000038070000}"/>
    <cellStyle name="SAPBEXHLevel1 2 5" xfId="998" xr:uid="{00000000-0005-0000-0000-000039070000}"/>
    <cellStyle name="SAPBEXHLevel1 2 5 2" xfId="2394" xr:uid="{00000000-0005-0000-0000-00003A070000}"/>
    <cellStyle name="SAPBEXHLevel1 2 6" xfId="999" xr:uid="{00000000-0005-0000-0000-00003B070000}"/>
    <cellStyle name="SAPBEXHLevel1 2 6 2" xfId="1705" xr:uid="{00000000-0005-0000-0000-00003C070000}"/>
    <cellStyle name="SAPBEXHLevel1 2 7" xfId="1000" xr:uid="{00000000-0005-0000-0000-00003D070000}"/>
    <cellStyle name="SAPBEXHLevel1 2 7 2" xfId="2529" xr:uid="{00000000-0005-0000-0000-00003E070000}"/>
    <cellStyle name="SAPBEXHLevel1 2 8" xfId="1001" xr:uid="{00000000-0005-0000-0000-00003F070000}"/>
    <cellStyle name="SAPBEXHLevel1 2 8 2" xfId="2500" xr:uid="{00000000-0005-0000-0000-000040070000}"/>
    <cellStyle name="SAPBEXHLevel1 2 9" xfId="1002" xr:uid="{00000000-0005-0000-0000-000041070000}"/>
    <cellStyle name="SAPBEXHLevel1 2 9 2" xfId="1675" xr:uid="{00000000-0005-0000-0000-000042070000}"/>
    <cellStyle name="SAPBEXHLevel1 3" xfId="1003" xr:uid="{00000000-0005-0000-0000-000043070000}"/>
    <cellStyle name="SAPBEXHLevel1 3 2" xfId="1704" xr:uid="{00000000-0005-0000-0000-000044070000}"/>
    <cellStyle name="SAPBEXHLevel1 4" xfId="1004" xr:uid="{00000000-0005-0000-0000-000045070000}"/>
    <cellStyle name="SAPBEXHLevel1 4 2" xfId="2706" xr:uid="{00000000-0005-0000-0000-000046070000}"/>
    <cellStyle name="SAPBEXHLevel1 5" xfId="1005" xr:uid="{00000000-0005-0000-0000-000047070000}"/>
    <cellStyle name="SAPBEXHLevel1 5 2" xfId="2471" xr:uid="{00000000-0005-0000-0000-000048070000}"/>
    <cellStyle name="SAPBEXHLevel1 6" xfId="1006" xr:uid="{00000000-0005-0000-0000-000049070000}"/>
    <cellStyle name="SAPBEXHLevel1 6 2" xfId="1628" xr:uid="{00000000-0005-0000-0000-00004A070000}"/>
    <cellStyle name="SAPBEXHLevel1 7" xfId="1007" xr:uid="{00000000-0005-0000-0000-00004B070000}"/>
    <cellStyle name="SAPBEXHLevel1 7 2" xfId="2267" xr:uid="{00000000-0005-0000-0000-00004C070000}"/>
    <cellStyle name="SAPBEXHLevel1 8" xfId="1008" xr:uid="{00000000-0005-0000-0000-00004D070000}"/>
    <cellStyle name="SAPBEXHLevel1 8 2" xfId="1706" xr:uid="{00000000-0005-0000-0000-00004E070000}"/>
    <cellStyle name="SAPBEXHLevel1 9" xfId="1009" xr:uid="{00000000-0005-0000-0000-00004F070000}"/>
    <cellStyle name="SAPBEXHLevel1 9 2" xfId="1588" xr:uid="{00000000-0005-0000-0000-000050070000}"/>
    <cellStyle name="SAPBEXHLevel1X" xfId="1010" xr:uid="{00000000-0005-0000-0000-000051070000}"/>
    <cellStyle name="SAPBEXHLevel1X 10" xfId="1011" xr:uid="{00000000-0005-0000-0000-000052070000}"/>
    <cellStyle name="SAPBEXHLevel1X 10 2" xfId="2341" xr:uid="{00000000-0005-0000-0000-000053070000}"/>
    <cellStyle name="SAPBEXHLevel1X 11" xfId="1012" xr:uid="{00000000-0005-0000-0000-000054070000}"/>
    <cellStyle name="SAPBEXHLevel1X 11 2" xfId="2433" xr:uid="{00000000-0005-0000-0000-000055070000}"/>
    <cellStyle name="SAPBEXHLevel1X 12" xfId="1524" xr:uid="{00000000-0005-0000-0000-000056070000}"/>
    <cellStyle name="SAPBEXHLevel1X 13" xfId="1809" xr:uid="{00000000-0005-0000-0000-000057070000}"/>
    <cellStyle name="SAPBEXHLevel1X 2" xfId="1013" xr:uid="{00000000-0005-0000-0000-000058070000}"/>
    <cellStyle name="SAPBEXHLevel1X 2 10" xfId="1014" xr:uid="{00000000-0005-0000-0000-000059070000}"/>
    <cellStyle name="SAPBEXHLevel1X 2 10 2" xfId="2261" xr:uid="{00000000-0005-0000-0000-00005A070000}"/>
    <cellStyle name="SAPBEXHLevel1X 2 11" xfId="1918" xr:uid="{00000000-0005-0000-0000-00005B070000}"/>
    <cellStyle name="SAPBEXHLevel1X 2 2" xfId="1015" xr:uid="{00000000-0005-0000-0000-00005C070000}"/>
    <cellStyle name="SAPBEXHLevel1X 2 2 2" xfId="2523" xr:uid="{00000000-0005-0000-0000-00005D070000}"/>
    <cellStyle name="SAPBEXHLevel1X 2 3" xfId="1016" xr:uid="{00000000-0005-0000-0000-00005E070000}"/>
    <cellStyle name="SAPBEXHLevel1X 2 3 2" xfId="1964" xr:uid="{00000000-0005-0000-0000-00005F070000}"/>
    <cellStyle name="SAPBEXHLevel1X 2 4" xfId="1017" xr:uid="{00000000-0005-0000-0000-000060070000}"/>
    <cellStyle name="SAPBEXHLevel1X 2 4 2" xfId="2621" xr:uid="{00000000-0005-0000-0000-000061070000}"/>
    <cellStyle name="SAPBEXHLevel1X 2 5" xfId="1018" xr:uid="{00000000-0005-0000-0000-000062070000}"/>
    <cellStyle name="SAPBEXHLevel1X 2 5 2" xfId="1846" xr:uid="{00000000-0005-0000-0000-000063070000}"/>
    <cellStyle name="SAPBEXHLevel1X 2 6" xfId="1019" xr:uid="{00000000-0005-0000-0000-000064070000}"/>
    <cellStyle name="SAPBEXHLevel1X 2 6 2" xfId="2574" xr:uid="{00000000-0005-0000-0000-000065070000}"/>
    <cellStyle name="SAPBEXHLevel1X 2 7" xfId="1020" xr:uid="{00000000-0005-0000-0000-000066070000}"/>
    <cellStyle name="SAPBEXHLevel1X 2 7 2" xfId="1816" xr:uid="{00000000-0005-0000-0000-000067070000}"/>
    <cellStyle name="SAPBEXHLevel1X 2 8" xfId="1021" xr:uid="{00000000-0005-0000-0000-000068070000}"/>
    <cellStyle name="SAPBEXHLevel1X 2 8 2" xfId="1838" xr:uid="{00000000-0005-0000-0000-000069070000}"/>
    <cellStyle name="SAPBEXHLevel1X 2 9" xfId="1022" xr:uid="{00000000-0005-0000-0000-00006A070000}"/>
    <cellStyle name="SAPBEXHLevel1X 2 9 2" xfId="2272" xr:uid="{00000000-0005-0000-0000-00006B070000}"/>
    <cellStyle name="SAPBEXHLevel1X 3" xfId="1023" xr:uid="{00000000-0005-0000-0000-00006C070000}"/>
    <cellStyle name="SAPBEXHLevel1X 3 2" xfId="2538" xr:uid="{00000000-0005-0000-0000-00006D070000}"/>
    <cellStyle name="SAPBEXHLevel1X 4" xfId="1024" xr:uid="{00000000-0005-0000-0000-00006E070000}"/>
    <cellStyle name="SAPBEXHLevel1X 4 2" xfId="2656" xr:uid="{00000000-0005-0000-0000-00006F070000}"/>
    <cellStyle name="SAPBEXHLevel1X 5" xfId="1025" xr:uid="{00000000-0005-0000-0000-000070070000}"/>
    <cellStyle name="SAPBEXHLevel1X 5 2" xfId="2547" xr:uid="{00000000-0005-0000-0000-000071070000}"/>
    <cellStyle name="SAPBEXHLevel1X 6" xfId="1026" xr:uid="{00000000-0005-0000-0000-000072070000}"/>
    <cellStyle name="SAPBEXHLevel1X 6 2" xfId="2219" xr:uid="{00000000-0005-0000-0000-000073070000}"/>
    <cellStyle name="SAPBEXHLevel1X 7" xfId="1027" xr:uid="{00000000-0005-0000-0000-000074070000}"/>
    <cellStyle name="SAPBEXHLevel1X 7 2" xfId="2687" xr:uid="{00000000-0005-0000-0000-000075070000}"/>
    <cellStyle name="SAPBEXHLevel1X 8" xfId="1028" xr:uid="{00000000-0005-0000-0000-000076070000}"/>
    <cellStyle name="SAPBEXHLevel1X 8 2" xfId="2696" xr:uid="{00000000-0005-0000-0000-000077070000}"/>
    <cellStyle name="SAPBEXHLevel1X 9" xfId="1029" xr:uid="{00000000-0005-0000-0000-000078070000}"/>
    <cellStyle name="SAPBEXHLevel1X 9 2" xfId="2249" xr:uid="{00000000-0005-0000-0000-000079070000}"/>
    <cellStyle name="SAPBEXHLevel2" xfId="1030" xr:uid="{00000000-0005-0000-0000-00007A070000}"/>
    <cellStyle name="SAPBEXHLevel2 10" xfId="1031" xr:uid="{00000000-0005-0000-0000-00007B070000}"/>
    <cellStyle name="SAPBEXHLevel2 10 2" xfId="2174" xr:uid="{00000000-0005-0000-0000-00007C070000}"/>
    <cellStyle name="SAPBEXHLevel2 11" xfId="1032" xr:uid="{00000000-0005-0000-0000-00007D070000}"/>
    <cellStyle name="SAPBEXHLevel2 11 2" xfId="2175" xr:uid="{00000000-0005-0000-0000-00007E070000}"/>
    <cellStyle name="SAPBEXHLevel2 12" xfId="1525" xr:uid="{00000000-0005-0000-0000-00007F070000}"/>
    <cellStyle name="SAPBEXHLevel2 13" xfId="1644" xr:uid="{00000000-0005-0000-0000-000080070000}"/>
    <cellStyle name="SAPBEXHLevel2 2" xfId="1033" xr:uid="{00000000-0005-0000-0000-000081070000}"/>
    <cellStyle name="SAPBEXHLevel2 2 10" xfId="1034" xr:uid="{00000000-0005-0000-0000-000082070000}"/>
    <cellStyle name="SAPBEXHLevel2 2 10 2" xfId="2176" xr:uid="{00000000-0005-0000-0000-000083070000}"/>
    <cellStyle name="SAPBEXHLevel2 2 11" xfId="2646" xr:uid="{00000000-0005-0000-0000-000084070000}"/>
    <cellStyle name="SAPBEXHLevel2 2 2" xfId="1035" xr:uid="{00000000-0005-0000-0000-000085070000}"/>
    <cellStyle name="SAPBEXHLevel2 2 2 2" xfId="2177" xr:uid="{00000000-0005-0000-0000-000086070000}"/>
    <cellStyle name="SAPBEXHLevel2 2 3" xfId="1036" xr:uid="{00000000-0005-0000-0000-000087070000}"/>
    <cellStyle name="SAPBEXHLevel2 2 3 2" xfId="2310" xr:uid="{00000000-0005-0000-0000-000088070000}"/>
    <cellStyle name="SAPBEXHLevel2 2 4" xfId="1037" xr:uid="{00000000-0005-0000-0000-000089070000}"/>
    <cellStyle name="SAPBEXHLevel2 2 4 2" xfId="2573" xr:uid="{00000000-0005-0000-0000-00008A070000}"/>
    <cellStyle name="SAPBEXHLevel2 2 5" xfId="1038" xr:uid="{00000000-0005-0000-0000-00008B070000}"/>
    <cellStyle name="SAPBEXHLevel2 2 5 2" xfId="2178" xr:uid="{00000000-0005-0000-0000-00008C070000}"/>
    <cellStyle name="SAPBEXHLevel2 2 6" xfId="1039" xr:uid="{00000000-0005-0000-0000-00008D070000}"/>
    <cellStyle name="SAPBEXHLevel2 2 6 2" xfId="2205" xr:uid="{00000000-0005-0000-0000-00008E070000}"/>
    <cellStyle name="SAPBEXHLevel2 2 7" xfId="1040" xr:uid="{00000000-0005-0000-0000-00008F070000}"/>
    <cellStyle name="SAPBEXHLevel2 2 7 2" xfId="1844" xr:uid="{00000000-0005-0000-0000-000090070000}"/>
    <cellStyle name="SAPBEXHLevel2 2 8" xfId="1041" xr:uid="{00000000-0005-0000-0000-000091070000}"/>
    <cellStyle name="SAPBEXHLevel2 2 8 2" xfId="2336" xr:uid="{00000000-0005-0000-0000-000092070000}"/>
    <cellStyle name="SAPBEXHLevel2 2 9" xfId="1042" xr:uid="{00000000-0005-0000-0000-000093070000}"/>
    <cellStyle name="SAPBEXHLevel2 2 9 2" xfId="2709" xr:uid="{00000000-0005-0000-0000-000094070000}"/>
    <cellStyle name="SAPBEXHLevel2 3" xfId="1043" xr:uid="{00000000-0005-0000-0000-000095070000}"/>
    <cellStyle name="SAPBEXHLevel2 3 2" xfId="2453" xr:uid="{00000000-0005-0000-0000-000096070000}"/>
    <cellStyle name="SAPBEXHLevel2 4" xfId="1044" xr:uid="{00000000-0005-0000-0000-000097070000}"/>
    <cellStyle name="SAPBEXHLevel2 4 2" xfId="1924" xr:uid="{00000000-0005-0000-0000-000098070000}"/>
    <cellStyle name="SAPBEXHLevel2 5" xfId="1045" xr:uid="{00000000-0005-0000-0000-000099070000}"/>
    <cellStyle name="SAPBEXHLevel2 5 2" xfId="2484" xr:uid="{00000000-0005-0000-0000-00009A070000}"/>
    <cellStyle name="SAPBEXHLevel2 6" xfId="1046" xr:uid="{00000000-0005-0000-0000-00009B070000}"/>
    <cellStyle name="SAPBEXHLevel2 6 2" xfId="2270" xr:uid="{00000000-0005-0000-0000-00009C070000}"/>
    <cellStyle name="SAPBEXHLevel2 7" xfId="1047" xr:uid="{00000000-0005-0000-0000-00009D070000}"/>
    <cellStyle name="SAPBEXHLevel2 7 2" xfId="2499" xr:uid="{00000000-0005-0000-0000-00009E070000}"/>
    <cellStyle name="SAPBEXHLevel2 8" xfId="1048" xr:uid="{00000000-0005-0000-0000-00009F070000}"/>
    <cellStyle name="SAPBEXHLevel2 8 2" xfId="2350" xr:uid="{00000000-0005-0000-0000-0000A0070000}"/>
    <cellStyle name="SAPBEXHLevel2 9" xfId="1049" xr:uid="{00000000-0005-0000-0000-0000A1070000}"/>
    <cellStyle name="SAPBEXHLevel2 9 2" xfId="2378" xr:uid="{00000000-0005-0000-0000-0000A2070000}"/>
    <cellStyle name="SAPBEXHLevel2X" xfId="1050" xr:uid="{00000000-0005-0000-0000-0000A3070000}"/>
    <cellStyle name="SAPBEXHLevel2X 10" xfId="1051" xr:uid="{00000000-0005-0000-0000-0000A4070000}"/>
    <cellStyle name="SAPBEXHLevel2X 10 2" xfId="2618" xr:uid="{00000000-0005-0000-0000-0000A5070000}"/>
    <cellStyle name="SAPBEXHLevel2X 11" xfId="1052" xr:uid="{00000000-0005-0000-0000-0000A6070000}"/>
    <cellStyle name="SAPBEXHLevel2X 11 2" xfId="2563" xr:uid="{00000000-0005-0000-0000-0000A7070000}"/>
    <cellStyle name="SAPBEXHLevel2X 12" xfId="1526" xr:uid="{00000000-0005-0000-0000-0000A8070000}"/>
    <cellStyle name="SAPBEXHLevel2X 13" xfId="2584" xr:uid="{00000000-0005-0000-0000-0000A9070000}"/>
    <cellStyle name="SAPBEXHLevel2X 2" xfId="1053" xr:uid="{00000000-0005-0000-0000-0000AA070000}"/>
    <cellStyle name="SAPBEXHLevel2X 2 10" xfId="1054" xr:uid="{00000000-0005-0000-0000-0000AB070000}"/>
    <cellStyle name="SAPBEXHLevel2X 2 10 2" xfId="2559" xr:uid="{00000000-0005-0000-0000-0000AC070000}"/>
    <cellStyle name="SAPBEXHLevel2X 2 11" xfId="1604" xr:uid="{00000000-0005-0000-0000-0000AD070000}"/>
    <cellStyle name="SAPBEXHLevel2X 2 2" xfId="1055" xr:uid="{00000000-0005-0000-0000-0000AE070000}"/>
    <cellStyle name="SAPBEXHLevel2X 2 2 2" xfId="1826" xr:uid="{00000000-0005-0000-0000-0000AF070000}"/>
    <cellStyle name="SAPBEXHLevel2X 2 3" xfId="1056" xr:uid="{00000000-0005-0000-0000-0000B0070000}"/>
    <cellStyle name="SAPBEXHLevel2X 2 3 2" xfId="2379" xr:uid="{00000000-0005-0000-0000-0000B1070000}"/>
    <cellStyle name="SAPBEXHLevel2X 2 4" xfId="1057" xr:uid="{00000000-0005-0000-0000-0000B2070000}"/>
    <cellStyle name="SAPBEXHLevel2X 2 4 2" xfId="2576" xr:uid="{00000000-0005-0000-0000-0000B3070000}"/>
    <cellStyle name="SAPBEXHLevel2X 2 5" xfId="1058" xr:uid="{00000000-0005-0000-0000-0000B4070000}"/>
    <cellStyle name="SAPBEXHLevel2X 2 5 2" xfId="2540" xr:uid="{00000000-0005-0000-0000-0000B5070000}"/>
    <cellStyle name="SAPBEXHLevel2X 2 6" xfId="1059" xr:uid="{00000000-0005-0000-0000-0000B6070000}"/>
    <cellStyle name="SAPBEXHLevel2X 2 6 2" xfId="2620" xr:uid="{00000000-0005-0000-0000-0000B7070000}"/>
    <cellStyle name="SAPBEXHLevel2X 2 7" xfId="1060" xr:uid="{00000000-0005-0000-0000-0000B8070000}"/>
    <cellStyle name="SAPBEXHLevel2X 2 7 2" xfId="1837" xr:uid="{00000000-0005-0000-0000-0000B9070000}"/>
    <cellStyle name="SAPBEXHLevel2X 2 8" xfId="1061" xr:uid="{00000000-0005-0000-0000-0000BA070000}"/>
    <cellStyle name="SAPBEXHLevel2X 2 8 2" xfId="2694" xr:uid="{00000000-0005-0000-0000-0000BB070000}"/>
    <cellStyle name="SAPBEXHLevel2X 2 9" xfId="1062" xr:uid="{00000000-0005-0000-0000-0000BC070000}"/>
    <cellStyle name="SAPBEXHLevel2X 2 9 2" xfId="1565" xr:uid="{00000000-0005-0000-0000-0000BD070000}"/>
    <cellStyle name="SAPBEXHLevel2X 3" xfId="1063" xr:uid="{00000000-0005-0000-0000-0000BE070000}"/>
    <cellStyle name="SAPBEXHLevel2X 3 2" xfId="2271" xr:uid="{00000000-0005-0000-0000-0000BF070000}"/>
    <cellStyle name="SAPBEXHLevel2X 4" xfId="1064" xr:uid="{00000000-0005-0000-0000-0000C0070000}"/>
    <cellStyle name="SAPBEXHLevel2X 4 2" xfId="2356" xr:uid="{00000000-0005-0000-0000-0000C1070000}"/>
    <cellStyle name="SAPBEXHLevel2X 5" xfId="1065" xr:uid="{00000000-0005-0000-0000-0000C2070000}"/>
    <cellStyle name="SAPBEXHLevel2X 5 2" xfId="2459" xr:uid="{00000000-0005-0000-0000-0000C3070000}"/>
    <cellStyle name="SAPBEXHLevel2X 6" xfId="1066" xr:uid="{00000000-0005-0000-0000-0000C4070000}"/>
    <cellStyle name="SAPBEXHLevel2X 6 2" xfId="2566" xr:uid="{00000000-0005-0000-0000-0000C5070000}"/>
    <cellStyle name="SAPBEXHLevel2X 7" xfId="1067" xr:uid="{00000000-0005-0000-0000-0000C6070000}"/>
    <cellStyle name="SAPBEXHLevel2X 7 2" xfId="2716" xr:uid="{00000000-0005-0000-0000-0000C7070000}"/>
    <cellStyle name="SAPBEXHLevel2X 8" xfId="1068" xr:uid="{00000000-0005-0000-0000-0000C8070000}"/>
    <cellStyle name="SAPBEXHLevel2X 8 2" xfId="2238" xr:uid="{00000000-0005-0000-0000-0000C9070000}"/>
    <cellStyle name="SAPBEXHLevel2X 9" xfId="1069" xr:uid="{00000000-0005-0000-0000-0000CA070000}"/>
    <cellStyle name="SAPBEXHLevel2X 9 2" xfId="1596" xr:uid="{00000000-0005-0000-0000-0000CB070000}"/>
    <cellStyle name="SAPBEXHLevel3" xfId="1070" xr:uid="{00000000-0005-0000-0000-0000CC070000}"/>
    <cellStyle name="SAPBEXHLevel3 10" xfId="1071" xr:uid="{00000000-0005-0000-0000-0000CD070000}"/>
    <cellStyle name="SAPBEXHLevel3 10 2" xfId="2531" xr:uid="{00000000-0005-0000-0000-0000CE070000}"/>
    <cellStyle name="SAPBEXHLevel3 11" xfId="1072" xr:uid="{00000000-0005-0000-0000-0000CF070000}"/>
    <cellStyle name="SAPBEXHLevel3 11 2" xfId="2399" xr:uid="{00000000-0005-0000-0000-0000D0070000}"/>
    <cellStyle name="SAPBEXHLevel3 12" xfId="1527" xr:uid="{00000000-0005-0000-0000-0000D1070000}"/>
    <cellStyle name="SAPBEXHLevel3 13" xfId="1761" xr:uid="{00000000-0005-0000-0000-0000D2070000}"/>
    <cellStyle name="SAPBEXHLevel3 2" xfId="1073" xr:uid="{00000000-0005-0000-0000-0000D3070000}"/>
    <cellStyle name="SAPBEXHLevel3 2 10" xfId="1074" xr:uid="{00000000-0005-0000-0000-0000D4070000}"/>
    <cellStyle name="SAPBEXHLevel3 2 10 2" xfId="2549" xr:uid="{00000000-0005-0000-0000-0000D5070000}"/>
    <cellStyle name="SAPBEXHLevel3 2 11" xfId="2598" xr:uid="{00000000-0005-0000-0000-0000D6070000}"/>
    <cellStyle name="SAPBEXHLevel3 2 2" xfId="1075" xr:uid="{00000000-0005-0000-0000-0000D7070000}"/>
    <cellStyle name="SAPBEXHLevel3 2 2 2" xfId="2387" xr:uid="{00000000-0005-0000-0000-0000D8070000}"/>
    <cellStyle name="SAPBEXHLevel3 2 3" xfId="1076" xr:uid="{00000000-0005-0000-0000-0000D9070000}"/>
    <cellStyle name="SAPBEXHLevel3 2 3 2" xfId="2224" xr:uid="{00000000-0005-0000-0000-0000DA070000}"/>
    <cellStyle name="SAPBEXHLevel3 2 4" xfId="1077" xr:uid="{00000000-0005-0000-0000-0000DB070000}"/>
    <cellStyle name="SAPBEXHLevel3 2 4 2" xfId="2384" xr:uid="{00000000-0005-0000-0000-0000DC070000}"/>
    <cellStyle name="SAPBEXHLevel3 2 5" xfId="1078" xr:uid="{00000000-0005-0000-0000-0000DD070000}"/>
    <cellStyle name="SAPBEXHLevel3 2 5 2" xfId="2292" xr:uid="{00000000-0005-0000-0000-0000DE070000}"/>
    <cellStyle name="SAPBEXHLevel3 2 6" xfId="1079" xr:uid="{00000000-0005-0000-0000-0000DF070000}"/>
    <cellStyle name="SAPBEXHLevel3 2 6 2" xfId="1721" xr:uid="{00000000-0005-0000-0000-0000E0070000}"/>
    <cellStyle name="SAPBEXHLevel3 2 7" xfId="1080" xr:uid="{00000000-0005-0000-0000-0000E1070000}"/>
    <cellStyle name="SAPBEXHLevel3 2 7 2" xfId="2492" xr:uid="{00000000-0005-0000-0000-0000E2070000}"/>
    <cellStyle name="SAPBEXHLevel3 2 8" xfId="1081" xr:uid="{00000000-0005-0000-0000-0000E3070000}"/>
    <cellStyle name="SAPBEXHLevel3 2 8 2" xfId="2299" xr:uid="{00000000-0005-0000-0000-0000E4070000}"/>
    <cellStyle name="SAPBEXHLevel3 2 9" xfId="1082" xr:uid="{00000000-0005-0000-0000-0000E5070000}"/>
    <cellStyle name="SAPBEXHLevel3 2 9 2" xfId="1760" xr:uid="{00000000-0005-0000-0000-0000E6070000}"/>
    <cellStyle name="SAPBEXHLevel3 3" xfId="1083" xr:uid="{00000000-0005-0000-0000-0000E7070000}"/>
    <cellStyle name="SAPBEXHLevel3 3 2" xfId="2468" xr:uid="{00000000-0005-0000-0000-0000E8070000}"/>
    <cellStyle name="SAPBEXHLevel3 4" xfId="1084" xr:uid="{00000000-0005-0000-0000-0000E9070000}"/>
    <cellStyle name="SAPBEXHLevel3 4 2" xfId="2229" xr:uid="{00000000-0005-0000-0000-0000EA070000}"/>
    <cellStyle name="SAPBEXHLevel3 5" xfId="1085" xr:uid="{00000000-0005-0000-0000-0000EB070000}"/>
    <cellStyle name="SAPBEXHLevel3 5 2" xfId="2398" xr:uid="{00000000-0005-0000-0000-0000EC070000}"/>
    <cellStyle name="SAPBEXHLevel3 6" xfId="1086" xr:uid="{00000000-0005-0000-0000-0000ED070000}"/>
    <cellStyle name="SAPBEXHLevel3 6 2" xfId="2358" xr:uid="{00000000-0005-0000-0000-0000EE070000}"/>
    <cellStyle name="SAPBEXHLevel3 7" xfId="1087" xr:uid="{00000000-0005-0000-0000-0000EF070000}"/>
    <cellStyle name="SAPBEXHLevel3 7 2" xfId="2544" xr:uid="{00000000-0005-0000-0000-0000F0070000}"/>
    <cellStyle name="SAPBEXHLevel3 8" xfId="1088" xr:uid="{00000000-0005-0000-0000-0000F1070000}"/>
    <cellStyle name="SAPBEXHLevel3 8 2" xfId="2179" xr:uid="{00000000-0005-0000-0000-0000F2070000}"/>
    <cellStyle name="SAPBEXHLevel3 9" xfId="1089" xr:uid="{00000000-0005-0000-0000-0000F3070000}"/>
    <cellStyle name="SAPBEXHLevel3 9 2" xfId="2339" xr:uid="{00000000-0005-0000-0000-0000F4070000}"/>
    <cellStyle name="SAPBEXHLevel3X" xfId="1090" xr:uid="{00000000-0005-0000-0000-0000F5070000}"/>
    <cellStyle name="SAPBEXHLevel3X 10" xfId="1091" xr:uid="{00000000-0005-0000-0000-0000F6070000}"/>
    <cellStyle name="SAPBEXHLevel3X 10 2" xfId="1797" xr:uid="{00000000-0005-0000-0000-0000F7070000}"/>
    <cellStyle name="SAPBEXHLevel3X 11" xfId="1092" xr:uid="{00000000-0005-0000-0000-0000F8070000}"/>
    <cellStyle name="SAPBEXHLevel3X 11 2" xfId="1941" xr:uid="{00000000-0005-0000-0000-0000F9070000}"/>
    <cellStyle name="SAPBEXHLevel3X 12" xfId="1528" xr:uid="{00000000-0005-0000-0000-0000FA070000}"/>
    <cellStyle name="SAPBEXHLevel3X 13" xfId="1756" xr:uid="{00000000-0005-0000-0000-0000FB070000}"/>
    <cellStyle name="SAPBEXHLevel3X 2" xfId="1093" xr:uid="{00000000-0005-0000-0000-0000FC070000}"/>
    <cellStyle name="SAPBEXHLevel3X 2 10" xfId="1094" xr:uid="{00000000-0005-0000-0000-0000FD070000}"/>
    <cellStyle name="SAPBEXHLevel3X 2 10 2" xfId="2636" xr:uid="{00000000-0005-0000-0000-0000FE070000}"/>
    <cellStyle name="SAPBEXHLevel3X 2 11" xfId="2565" xr:uid="{00000000-0005-0000-0000-0000FF070000}"/>
    <cellStyle name="SAPBEXHLevel3X 2 2" xfId="1095" xr:uid="{00000000-0005-0000-0000-000000080000}"/>
    <cellStyle name="SAPBEXHLevel3X 2 2 2" xfId="1563" xr:uid="{00000000-0005-0000-0000-000001080000}"/>
    <cellStyle name="SAPBEXHLevel3X 2 3" xfId="1096" xr:uid="{00000000-0005-0000-0000-000002080000}"/>
    <cellStyle name="SAPBEXHLevel3X 2 3 2" xfId="2240" xr:uid="{00000000-0005-0000-0000-000003080000}"/>
    <cellStyle name="SAPBEXHLevel3X 2 4" xfId="1097" xr:uid="{00000000-0005-0000-0000-000004080000}"/>
    <cellStyle name="SAPBEXHLevel3X 2 4 2" xfId="1672" xr:uid="{00000000-0005-0000-0000-000005080000}"/>
    <cellStyle name="SAPBEXHLevel3X 2 5" xfId="1098" xr:uid="{00000000-0005-0000-0000-000006080000}"/>
    <cellStyle name="SAPBEXHLevel3X 2 5 2" xfId="1649" xr:uid="{00000000-0005-0000-0000-000007080000}"/>
    <cellStyle name="SAPBEXHLevel3X 2 6" xfId="1099" xr:uid="{00000000-0005-0000-0000-000008080000}"/>
    <cellStyle name="SAPBEXHLevel3X 2 6 2" xfId="2677" xr:uid="{00000000-0005-0000-0000-000009080000}"/>
    <cellStyle name="SAPBEXHLevel3X 2 7" xfId="1100" xr:uid="{00000000-0005-0000-0000-00000A080000}"/>
    <cellStyle name="SAPBEXHLevel3X 2 7 2" xfId="2655" xr:uid="{00000000-0005-0000-0000-00000B080000}"/>
    <cellStyle name="SAPBEXHLevel3X 2 8" xfId="1101" xr:uid="{00000000-0005-0000-0000-00000C080000}"/>
    <cellStyle name="SAPBEXHLevel3X 2 8 2" xfId="1840" xr:uid="{00000000-0005-0000-0000-00000D080000}"/>
    <cellStyle name="SAPBEXHLevel3X 2 9" xfId="1102" xr:uid="{00000000-0005-0000-0000-00000E080000}"/>
    <cellStyle name="SAPBEXHLevel3X 2 9 2" xfId="2625" xr:uid="{00000000-0005-0000-0000-00000F080000}"/>
    <cellStyle name="SAPBEXHLevel3X 3" xfId="1103" xr:uid="{00000000-0005-0000-0000-000010080000}"/>
    <cellStyle name="SAPBEXHLevel3X 3 2" xfId="1898" xr:uid="{00000000-0005-0000-0000-000011080000}"/>
    <cellStyle name="SAPBEXHLevel3X 4" xfId="1104" xr:uid="{00000000-0005-0000-0000-000012080000}"/>
    <cellStyle name="SAPBEXHLevel3X 4 2" xfId="1822" xr:uid="{00000000-0005-0000-0000-000013080000}"/>
    <cellStyle name="SAPBEXHLevel3X 5" xfId="1105" xr:uid="{00000000-0005-0000-0000-000014080000}"/>
    <cellStyle name="SAPBEXHLevel3X 5 2" xfId="1619" xr:uid="{00000000-0005-0000-0000-000015080000}"/>
    <cellStyle name="SAPBEXHLevel3X 6" xfId="1106" xr:uid="{00000000-0005-0000-0000-000016080000}"/>
    <cellStyle name="SAPBEXHLevel3X 6 2" xfId="1856" xr:uid="{00000000-0005-0000-0000-000017080000}"/>
    <cellStyle name="SAPBEXHLevel3X 7" xfId="1107" xr:uid="{00000000-0005-0000-0000-000018080000}"/>
    <cellStyle name="SAPBEXHLevel3X 7 2" xfId="1877" xr:uid="{00000000-0005-0000-0000-000019080000}"/>
    <cellStyle name="SAPBEXHLevel3X 8" xfId="1108" xr:uid="{00000000-0005-0000-0000-00001A080000}"/>
    <cellStyle name="SAPBEXHLevel3X 8 2" xfId="1895" xr:uid="{00000000-0005-0000-0000-00001B080000}"/>
    <cellStyle name="SAPBEXHLevel3X 9" xfId="1109" xr:uid="{00000000-0005-0000-0000-00001C080000}"/>
    <cellStyle name="SAPBEXHLevel3X 9 2" xfId="2246" xr:uid="{00000000-0005-0000-0000-00001D080000}"/>
    <cellStyle name="SAPBEXchaText" xfId="1110" xr:uid="{00000000-0005-0000-0000-00001E080000}"/>
    <cellStyle name="SAPBEXchaText 10" xfId="1111" xr:uid="{00000000-0005-0000-0000-00001F080000}"/>
    <cellStyle name="SAPBEXchaText 10 2" xfId="2703" xr:uid="{00000000-0005-0000-0000-000020080000}"/>
    <cellStyle name="SAPBEXchaText 11" xfId="1112" xr:uid="{00000000-0005-0000-0000-000021080000}"/>
    <cellStyle name="SAPBEXchaText 11 2" xfId="1943" xr:uid="{00000000-0005-0000-0000-000022080000}"/>
    <cellStyle name="SAPBEXchaText 12" xfId="1113" xr:uid="{00000000-0005-0000-0000-000023080000}"/>
    <cellStyle name="SAPBEXchaText 12 2" xfId="2268" xr:uid="{00000000-0005-0000-0000-000024080000}"/>
    <cellStyle name="SAPBEXchaText 13" xfId="1694" xr:uid="{00000000-0005-0000-0000-000025080000}"/>
    <cellStyle name="SAPBEXchaText 2" xfId="1114" xr:uid="{00000000-0005-0000-0000-000026080000}"/>
    <cellStyle name="SAPBEXchaText 2 10" xfId="1115" xr:uid="{00000000-0005-0000-0000-000027080000}"/>
    <cellStyle name="SAPBEXchaText 2 10 2" xfId="2265" xr:uid="{00000000-0005-0000-0000-000028080000}"/>
    <cellStyle name="SAPBEXchaText 2 11" xfId="1116" xr:uid="{00000000-0005-0000-0000-000029080000}"/>
    <cellStyle name="SAPBEXchaText 2 11 2" xfId="2567" xr:uid="{00000000-0005-0000-0000-00002A080000}"/>
    <cellStyle name="SAPBEXchaText 2 12" xfId="1529" xr:uid="{00000000-0005-0000-0000-00002B080000}"/>
    <cellStyle name="SAPBEXchaText 2 13" xfId="1808" xr:uid="{00000000-0005-0000-0000-00002C080000}"/>
    <cellStyle name="SAPBEXchaText 2 2" xfId="1117" xr:uid="{00000000-0005-0000-0000-00002D080000}"/>
    <cellStyle name="SAPBEXchaText 2 2 10" xfId="1118" xr:uid="{00000000-0005-0000-0000-00002E080000}"/>
    <cellStyle name="SAPBEXchaText 2 2 10 2" xfId="1836" xr:uid="{00000000-0005-0000-0000-00002F080000}"/>
    <cellStyle name="SAPBEXchaText 2 2 11" xfId="2316" xr:uid="{00000000-0005-0000-0000-000030080000}"/>
    <cellStyle name="SAPBEXchaText 2 2 2" xfId="1119" xr:uid="{00000000-0005-0000-0000-000031080000}"/>
    <cellStyle name="SAPBEXchaText 2 2 2 2" xfId="2708" xr:uid="{00000000-0005-0000-0000-000032080000}"/>
    <cellStyle name="SAPBEXchaText 2 2 3" xfId="1120" xr:uid="{00000000-0005-0000-0000-000033080000}"/>
    <cellStyle name="SAPBEXchaText 2 2 3 2" xfId="1799" xr:uid="{00000000-0005-0000-0000-000034080000}"/>
    <cellStyle name="SAPBEXchaText 2 2 4" xfId="1121" xr:uid="{00000000-0005-0000-0000-000035080000}"/>
    <cellStyle name="SAPBEXchaText 2 2 4 2" xfId="2680" xr:uid="{00000000-0005-0000-0000-000036080000}"/>
    <cellStyle name="SAPBEXchaText 2 2 5" xfId="1122" xr:uid="{00000000-0005-0000-0000-000037080000}"/>
    <cellStyle name="SAPBEXchaText 2 2 5 2" xfId="2354" xr:uid="{00000000-0005-0000-0000-000038080000}"/>
    <cellStyle name="SAPBEXchaText 2 2 6" xfId="1123" xr:uid="{00000000-0005-0000-0000-000039080000}"/>
    <cellStyle name="SAPBEXchaText 2 2 6 2" xfId="2490" xr:uid="{00000000-0005-0000-0000-00003A080000}"/>
    <cellStyle name="SAPBEXchaText 2 2 7" xfId="1124" xr:uid="{00000000-0005-0000-0000-00003B080000}"/>
    <cellStyle name="SAPBEXchaText 2 2 7 2" xfId="2552" xr:uid="{00000000-0005-0000-0000-00003C080000}"/>
    <cellStyle name="SAPBEXchaText 2 2 8" xfId="1125" xr:uid="{00000000-0005-0000-0000-00003D080000}"/>
    <cellStyle name="SAPBEXchaText 2 2 8 2" xfId="1643" xr:uid="{00000000-0005-0000-0000-00003E080000}"/>
    <cellStyle name="SAPBEXchaText 2 2 9" xfId="1126" xr:uid="{00000000-0005-0000-0000-00003F080000}"/>
    <cellStyle name="SAPBEXchaText 2 2 9 2" xfId="2180" xr:uid="{00000000-0005-0000-0000-000040080000}"/>
    <cellStyle name="SAPBEXchaText 2 3" xfId="1127" xr:uid="{00000000-0005-0000-0000-000041080000}"/>
    <cellStyle name="SAPBEXchaText 2 3 2" xfId="1768" xr:uid="{00000000-0005-0000-0000-000042080000}"/>
    <cellStyle name="SAPBEXchaText 2 4" xfId="1128" xr:uid="{00000000-0005-0000-0000-000043080000}"/>
    <cellStyle name="SAPBEXchaText 2 4 2" xfId="2181" xr:uid="{00000000-0005-0000-0000-000044080000}"/>
    <cellStyle name="SAPBEXchaText 2 5" xfId="1129" xr:uid="{00000000-0005-0000-0000-000045080000}"/>
    <cellStyle name="SAPBEXchaText 2 5 2" xfId="2689" xr:uid="{00000000-0005-0000-0000-000046080000}"/>
    <cellStyle name="SAPBEXchaText 2 6" xfId="1130" xr:uid="{00000000-0005-0000-0000-000047080000}"/>
    <cellStyle name="SAPBEXchaText 2 6 2" xfId="2519" xr:uid="{00000000-0005-0000-0000-000048080000}"/>
    <cellStyle name="SAPBEXchaText 2 7" xfId="1131" xr:uid="{00000000-0005-0000-0000-000049080000}"/>
    <cellStyle name="SAPBEXchaText 2 7 2" xfId="2230" xr:uid="{00000000-0005-0000-0000-00004A080000}"/>
    <cellStyle name="SAPBEXchaText 2 8" xfId="1132" xr:uid="{00000000-0005-0000-0000-00004B080000}"/>
    <cellStyle name="SAPBEXchaText 2 8 2" xfId="2551" xr:uid="{00000000-0005-0000-0000-00004C080000}"/>
    <cellStyle name="SAPBEXchaText 2 9" xfId="1133" xr:uid="{00000000-0005-0000-0000-00004D080000}"/>
    <cellStyle name="SAPBEXchaText 2 9 2" xfId="2231" xr:uid="{00000000-0005-0000-0000-00004E080000}"/>
    <cellStyle name="SAPBEXchaText 3" xfId="1134" xr:uid="{00000000-0005-0000-0000-00004F080000}"/>
    <cellStyle name="SAPBEXchaText 3 10" xfId="1135" xr:uid="{00000000-0005-0000-0000-000050080000}"/>
    <cellStyle name="SAPBEXchaText 3 10 2" xfId="2442" xr:uid="{00000000-0005-0000-0000-000051080000}"/>
    <cellStyle name="SAPBEXchaText 3 11" xfId="1951" xr:uid="{00000000-0005-0000-0000-000052080000}"/>
    <cellStyle name="SAPBEXchaText 3 2" xfId="1136" xr:uid="{00000000-0005-0000-0000-000053080000}"/>
    <cellStyle name="SAPBEXchaText 3 2 2" xfId="2295" xr:uid="{00000000-0005-0000-0000-000054080000}"/>
    <cellStyle name="SAPBEXchaText 3 3" xfId="1137" xr:uid="{00000000-0005-0000-0000-000055080000}"/>
    <cellStyle name="SAPBEXchaText 3 3 2" xfId="1606" xr:uid="{00000000-0005-0000-0000-000056080000}"/>
    <cellStyle name="SAPBEXchaText 3 4" xfId="1138" xr:uid="{00000000-0005-0000-0000-000057080000}"/>
    <cellStyle name="SAPBEXchaText 3 4 2" xfId="2494" xr:uid="{00000000-0005-0000-0000-000058080000}"/>
    <cellStyle name="SAPBEXchaText 3 5" xfId="1139" xr:uid="{00000000-0005-0000-0000-000059080000}"/>
    <cellStyle name="SAPBEXchaText 3 5 2" xfId="1637" xr:uid="{00000000-0005-0000-0000-00005A080000}"/>
    <cellStyle name="SAPBEXchaText 3 6" xfId="1140" xr:uid="{00000000-0005-0000-0000-00005B080000}"/>
    <cellStyle name="SAPBEXchaText 3 6 2" xfId="1769" xr:uid="{00000000-0005-0000-0000-00005C080000}"/>
    <cellStyle name="SAPBEXchaText 3 7" xfId="1141" xr:uid="{00000000-0005-0000-0000-00005D080000}"/>
    <cellStyle name="SAPBEXchaText 3 7 2" xfId="2533" xr:uid="{00000000-0005-0000-0000-00005E080000}"/>
    <cellStyle name="SAPBEXchaText 3 8" xfId="1142" xr:uid="{00000000-0005-0000-0000-00005F080000}"/>
    <cellStyle name="SAPBEXchaText 3 8 2" xfId="2247" xr:uid="{00000000-0005-0000-0000-000060080000}"/>
    <cellStyle name="SAPBEXchaText 3 9" xfId="1143" xr:uid="{00000000-0005-0000-0000-000061080000}"/>
    <cellStyle name="SAPBEXchaText 3 9 2" xfId="2288" xr:uid="{00000000-0005-0000-0000-000062080000}"/>
    <cellStyle name="SAPBEXchaText 4" xfId="1144" xr:uid="{00000000-0005-0000-0000-000063080000}"/>
    <cellStyle name="SAPBEXchaText 4 2" xfId="1851" xr:uid="{00000000-0005-0000-0000-000064080000}"/>
    <cellStyle name="SAPBEXchaText 5" xfId="1145" xr:uid="{00000000-0005-0000-0000-000065080000}"/>
    <cellStyle name="SAPBEXchaText 5 2" xfId="2504" xr:uid="{00000000-0005-0000-0000-000066080000}"/>
    <cellStyle name="SAPBEXchaText 6" xfId="1146" xr:uid="{00000000-0005-0000-0000-000067080000}"/>
    <cellStyle name="SAPBEXchaText 6 2" xfId="1757" xr:uid="{00000000-0005-0000-0000-000068080000}"/>
    <cellStyle name="SAPBEXchaText 7" xfId="1147" xr:uid="{00000000-0005-0000-0000-000069080000}"/>
    <cellStyle name="SAPBEXchaText 7 2" xfId="2361" xr:uid="{00000000-0005-0000-0000-00006A080000}"/>
    <cellStyle name="SAPBEXchaText 8" xfId="1148" xr:uid="{00000000-0005-0000-0000-00006B080000}"/>
    <cellStyle name="SAPBEXchaText 8 2" xfId="2182" xr:uid="{00000000-0005-0000-0000-00006C080000}"/>
    <cellStyle name="SAPBEXchaText 9" xfId="1149" xr:uid="{00000000-0005-0000-0000-00006D080000}"/>
    <cellStyle name="SAPBEXchaText 9 2" xfId="2704" xr:uid="{00000000-0005-0000-0000-00006E080000}"/>
    <cellStyle name="SAPBEXchaText_Výkaz 13-D3a _2011_jk" xfId="1150" xr:uid="{00000000-0005-0000-0000-00006F080000}"/>
    <cellStyle name="SAPBEXinputData" xfId="1151" xr:uid="{00000000-0005-0000-0000-000070080000}"/>
    <cellStyle name="SAPBEXinputData 2" xfId="1530" xr:uid="{00000000-0005-0000-0000-000071080000}"/>
    <cellStyle name="SAPBEXItemHeader" xfId="1152" xr:uid="{00000000-0005-0000-0000-000072080000}"/>
    <cellStyle name="SAPBEXItemHeader 10" xfId="1153" xr:uid="{00000000-0005-0000-0000-000073080000}"/>
    <cellStyle name="SAPBEXItemHeader 10 2" xfId="2481" xr:uid="{00000000-0005-0000-0000-000074080000}"/>
    <cellStyle name="SAPBEXItemHeader 11" xfId="1154" xr:uid="{00000000-0005-0000-0000-000075080000}"/>
    <cellStyle name="SAPBEXItemHeader 11 2" xfId="2183" xr:uid="{00000000-0005-0000-0000-000076080000}"/>
    <cellStyle name="SAPBEXItemHeader 12" xfId="2478" xr:uid="{00000000-0005-0000-0000-000077080000}"/>
    <cellStyle name="SAPBEXItemHeader 2" xfId="1155" xr:uid="{00000000-0005-0000-0000-000078080000}"/>
    <cellStyle name="SAPBEXItemHeader 2 10" xfId="1156" xr:uid="{00000000-0005-0000-0000-000079080000}"/>
    <cellStyle name="SAPBEXItemHeader 2 10 2" xfId="1635" xr:uid="{00000000-0005-0000-0000-00007A080000}"/>
    <cellStyle name="SAPBEXItemHeader 2 11" xfId="1669" xr:uid="{00000000-0005-0000-0000-00007B080000}"/>
    <cellStyle name="SAPBEXItemHeader 2 2" xfId="1157" xr:uid="{00000000-0005-0000-0000-00007C080000}"/>
    <cellStyle name="SAPBEXItemHeader 2 2 2" xfId="1752" xr:uid="{00000000-0005-0000-0000-00007D080000}"/>
    <cellStyle name="SAPBEXItemHeader 2 3" xfId="1158" xr:uid="{00000000-0005-0000-0000-00007E080000}"/>
    <cellStyle name="SAPBEXItemHeader 2 3 2" xfId="2412" xr:uid="{00000000-0005-0000-0000-00007F080000}"/>
    <cellStyle name="SAPBEXItemHeader 2 4" xfId="1159" xr:uid="{00000000-0005-0000-0000-000080080000}"/>
    <cellStyle name="SAPBEXItemHeader 2 4 2" xfId="2337" xr:uid="{00000000-0005-0000-0000-000081080000}"/>
    <cellStyle name="SAPBEXItemHeader 2 5" xfId="1160" xr:uid="{00000000-0005-0000-0000-000082080000}"/>
    <cellStyle name="SAPBEXItemHeader 2 5 2" xfId="2285" xr:uid="{00000000-0005-0000-0000-000083080000}"/>
    <cellStyle name="SAPBEXItemHeader 2 6" xfId="1161" xr:uid="{00000000-0005-0000-0000-000084080000}"/>
    <cellStyle name="SAPBEXItemHeader 2 6 2" xfId="1828" xr:uid="{00000000-0005-0000-0000-000085080000}"/>
    <cellStyle name="SAPBEXItemHeader 2 7" xfId="1162" xr:uid="{00000000-0005-0000-0000-000086080000}"/>
    <cellStyle name="SAPBEXItemHeader 2 7 2" xfId="2440" xr:uid="{00000000-0005-0000-0000-000087080000}"/>
    <cellStyle name="SAPBEXItemHeader 2 8" xfId="1163" xr:uid="{00000000-0005-0000-0000-000088080000}"/>
    <cellStyle name="SAPBEXItemHeader 2 8 2" xfId="2608" xr:uid="{00000000-0005-0000-0000-000089080000}"/>
    <cellStyle name="SAPBEXItemHeader 2 9" xfId="1164" xr:uid="{00000000-0005-0000-0000-00008A080000}"/>
    <cellStyle name="SAPBEXItemHeader 2 9 2" xfId="2184" xr:uid="{00000000-0005-0000-0000-00008B080000}"/>
    <cellStyle name="SAPBEXItemHeader 3" xfId="1165" xr:uid="{00000000-0005-0000-0000-00008C080000}"/>
    <cellStyle name="SAPBEXItemHeader 3 2" xfId="1621" xr:uid="{00000000-0005-0000-0000-00008D080000}"/>
    <cellStyle name="SAPBEXItemHeader 4" xfId="1166" xr:uid="{00000000-0005-0000-0000-00008E080000}"/>
    <cellStyle name="SAPBEXItemHeader 4 2" xfId="1692" xr:uid="{00000000-0005-0000-0000-00008F080000}"/>
    <cellStyle name="SAPBEXItemHeader 5" xfId="1167" xr:uid="{00000000-0005-0000-0000-000090080000}"/>
    <cellStyle name="SAPBEXItemHeader 5 2" xfId="2226" xr:uid="{00000000-0005-0000-0000-000091080000}"/>
    <cellStyle name="SAPBEXItemHeader 6" xfId="1168" xr:uid="{00000000-0005-0000-0000-000092080000}"/>
    <cellStyle name="SAPBEXItemHeader 6 2" xfId="1896" xr:uid="{00000000-0005-0000-0000-000093080000}"/>
    <cellStyle name="SAPBEXItemHeader 7" xfId="1169" xr:uid="{00000000-0005-0000-0000-000094080000}"/>
    <cellStyle name="SAPBEXItemHeader 7 2" xfId="1683" xr:uid="{00000000-0005-0000-0000-000095080000}"/>
    <cellStyle name="SAPBEXItemHeader 8" xfId="1170" xr:uid="{00000000-0005-0000-0000-000096080000}"/>
    <cellStyle name="SAPBEXItemHeader 8 2" xfId="2600" xr:uid="{00000000-0005-0000-0000-000097080000}"/>
    <cellStyle name="SAPBEXItemHeader 9" xfId="1171" xr:uid="{00000000-0005-0000-0000-000098080000}"/>
    <cellStyle name="SAPBEXItemHeader 9 2" xfId="1688" xr:uid="{00000000-0005-0000-0000-000099080000}"/>
    <cellStyle name="SAPBEXresData" xfId="1172" xr:uid="{00000000-0005-0000-0000-00009A080000}"/>
    <cellStyle name="SAPBEXresData 10" xfId="1173" xr:uid="{00000000-0005-0000-0000-00009B080000}"/>
    <cellStyle name="SAPBEXresData 10 2" xfId="2287" xr:uid="{00000000-0005-0000-0000-00009C080000}"/>
    <cellStyle name="SAPBEXresData 11" xfId="1174" xr:uid="{00000000-0005-0000-0000-00009D080000}"/>
    <cellStyle name="SAPBEXresData 11 2" xfId="2293" xr:uid="{00000000-0005-0000-0000-00009E080000}"/>
    <cellStyle name="SAPBEXresData 12" xfId="1531" xr:uid="{00000000-0005-0000-0000-00009F080000}"/>
    <cellStyle name="SAPBEXresData 13" xfId="1646" xr:uid="{00000000-0005-0000-0000-0000A0080000}"/>
    <cellStyle name="SAPBEXresData 2" xfId="1175" xr:uid="{00000000-0005-0000-0000-0000A1080000}"/>
    <cellStyle name="SAPBEXresData 2 10" xfId="1176" xr:uid="{00000000-0005-0000-0000-0000A2080000}"/>
    <cellStyle name="SAPBEXresData 2 10 2" xfId="1697" xr:uid="{00000000-0005-0000-0000-0000A3080000}"/>
    <cellStyle name="SAPBEXresData 2 11" xfId="2619" xr:uid="{00000000-0005-0000-0000-0000A4080000}"/>
    <cellStyle name="SAPBEXresData 2 2" xfId="1177" xr:uid="{00000000-0005-0000-0000-0000A5080000}"/>
    <cellStyle name="SAPBEXresData 2 2 2" xfId="2185" xr:uid="{00000000-0005-0000-0000-0000A6080000}"/>
    <cellStyle name="SAPBEXresData 2 3" xfId="1178" xr:uid="{00000000-0005-0000-0000-0000A7080000}"/>
    <cellStyle name="SAPBEXresData 2 3 2" xfId="1776" xr:uid="{00000000-0005-0000-0000-0000A8080000}"/>
    <cellStyle name="SAPBEXresData 2 4" xfId="1179" xr:uid="{00000000-0005-0000-0000-0000A9080000}"/>
    <cellStyle name="SAPBEXresData 2 4 2" xfId="2607" xr:uid="{00000000-0005-0000-0000-0000AA080000}"/>
    <cellStyle name="SAPBEXresData 2 5" xfId="1180" xr:uid="{00000000-0005-0000-0000-0000AB080000}"/>
    <cellStyle name="SAPBEXresData 2 5 2" xfId="1654" xr:uid="{00000000-0005-0000-0000-0000AC080000}"/>
    <cellStyle name="SAPBEXresData 2 6" xfId="1181" xr:uid="{00000000-0005-0000-0000-0000AD080000}"/>
    <cellStyle name="SAPBEXresData 2 6 2" xfId="2323" xr:uid="{00000000-0005-0000-0000-0000AE080000}"/>
    <cellStyle name="SAPBEXresData 2 7" xfId="1182" xr:uid="{00000000-0005-0000-0000-0000AF080000}"/>
    <cellStyle name="SAPBEXresData 2 7 2" xfId="1912" xr:uid="{00000000-0005-0000-0000-0000B0080000}"/>
    <cellStyle name="SAPBEXresData 2 8" xfId="1183" xr:uid="{00000000-0005-0000-0000-0000B1080000}"/>
    <cellStyle name="SAPBEXresData 2 8 2" xfId="2546" xr:uid="{00000000-0005-0000-0000-0000B2080000}"/>
    <cellStyle name="SAPBEXresData 2 9" xfId="1184" xr:uid="{00000000-0005-0000-0000-0000B3080000}"/>
    <cellStyle name="SAPBEXresData 2 9 2" xfId="2575" xr:uid="{00000000-0005-0000-0000-0000B4080000}"/>
    <cellStyle name="SAPBEXresData 3" xfId="1185" xr:uid="{00000000-0005-0000-0000-0000B5080000}"/>
    <cellStyle name="SAPBEXresData 3 2" xfId="1687" xr:uid="{00000000-0005-0000-0000-0000B6080000}"/>
    <cellStyle name="SAPBEXresData 4" xfId="1186" xr:uid="{00000000-0005-0000-0000-0000B7080000}"/>
    <cellStyle name="SAPBEXresData 4 2" xfId="2294" xr:uid="{00000000-0005-0000-0000-0000B8080000}"/>
    <cellStyle name="SAPBEXresData 5" xfId="1187" xr:uid="{00000000-0005-0000-0000-0000B9080000}"/>
    <cellStyle name="SAPBEXresData 5 2" xfId="1932" xr:uid="{00000000-0005-0000-0000-0000BA080000}"/>
    <cellStyle name="SAPBEXresData 6" xfId="1188" xr:uid="{00000000-0005-0000-0000-0000BB080000}"/>
    <cellStyle name="SAPBEXresData 6 2" xfId="1772" xr:uid="{00000000-0005-0000-0000-0000BC080000}"/>
    <cellStyle name="SAPBEXresData 7" xfId="1189" xr:uid="{00000000-0005-0000-0000-0000BD080000}"/>
    <cellStyle name="SAPBEXresData 7 2" xfId="1751" xr:uid="{00000000-0005-0000-0000-0000BE080000}"/>
    <cellStyle name="SAPBEXresData 8" xfId="1190" xr:uid="{00000000-0005-0000-0000-0000BF080000}"/>
    <cellStyle name="SAPBEXresData 8 2" xfId="2441" xr:uid="{00000000-0005-0000-0000-0000C0080000}"/>
    <cellStyle name="SAPBEXresData 9" xfId="1191" xr:uid="{00000000-0005-0000-0000-0000C1080000}"/>
    <cellStyle name="SAPBEXresData 9 2" xfId="2614" xr:uid="{00000000-0005-0000-0000-0000C2080000}"/>
    <cellStyle name="SAPBEXresDataEmph" xfId="1192" xr:uid="{00000000-0005-0000-0000-0000C3080000}"/>
    <cellStyle name="SAPBEXresDataEmph 10" xfId="1893" xr:uid="{00000000-0005-0000-0000-0000C4080000}"/>
    <cellStyle name="SAPBEXresDataEmph 2" xfId="1193" xr:uid="{00000000-0005-0000-0000-0000C5080000}"/>
    <cellStyle name="SAPBEXresDataEmph 2 2" xfId="1194" xr:uid="{00000000-0005-0000-0000-0000C6080000}"/>
    <cellStyle name="SAPBEXresDataEmph 2 2 2" xfId="2556" xr:uid="{00000000-0005-0000-0000-0000C7080000}"/>
    <cellStyle name="SAPBEXresDataEmph 2 3" xfId="1195" xr:uid="{00000000-0005-0000-0000-0000C8080000}"/>
    <cellStyle name="SAPBEXresDataEmph 2 3 2" xfId="1659" xr:uid="{00000000-0005-0000-0000-0000C9080000}"/>
    <cellStyle name="SAPBEXresDataEmph 2 4" xfId="1196" xr:uid="{00000000-0005-0000-0000-0000CA080000}"/>
    <cellStyle name="SAPBEXresDataEmph 2 4 2" xfId="2605" xr:uid="{00000000-0005-0000-0000-0000CB080000}"/>
    <cellStyle name="SAPBEXresDataEmph 2 5" xfId="1197" xr:uid="{00000000-0005-0000-0000-0000CC080000}"/>
    <cellStyle name="SAPBEXresDataEmph 2 5 2" xfId="2548" xr:uid="{00000000-0005-0000-0000-0000CD080000}"/>
    <cellStyle name="SAPBEXresDataEmph 2 6" xfId="1198" xr:uid="{00000000-0005-0000-0000-0000CE080000}"/>
    <cellStyle name="SAPBEXresDataEmph 2 6 2" xfId="2595" xr:uid="{00000000-0005-0000-0000-0000CF080000}"/>
    <cellStyle name="SAPBEXresDataEmph 2 7" xfId="1199" xr:uid="{00000000-0005-0000-0000-0000D0080000}"/>
    <cellStyle name="SAPBEXresDataEmph 2 7 2" xfId="2296" xr:uid="{00000000-0005-0000-0000-0000D1080000}"/>
    <cellStyle name="SAPBEXresDataEmph 2 8" xfId="2461" xr:uid="{00000000-0005-0000-0000-0000D2080000}"/>
    <cellStyle name="SAPBEXresDataEmph 3" xfId="1200" xr:uid="{00000000-0005-0000-0000-0000D3080000}"/>
    <cellStyle name="SAPBEXresDataEmph 3 2" xfId="1577" xr:uid="{00000000-0005-0000-0000-0000D4080000}"/>
    <cellStyle name="SAPBEXresDataEmph 4" xfId="1201" xr:uid="{00000000-0005-0000-0000-0000D5080000}"/>
    <cellStyle name="SAPBEXresDataEmph 4 2" xfId="1868" xr:uid="{00000000-0005-0000-0000-0000D6080000}"/>
    <cellStyle name="SAPBEXresDataEmph 5" xfId="1202" xr:uid="{00000000-0005-0000-0000-0000D7080000}"/>
    <cellStyle name="SAPBEXresDataEmph 5 2" xfId="2302" xr:uid="{00000000-0005-0000-0000-0000D8080000}"/>
    <cellStyle name="SAPBEXresDataEmph 6" xfId="1203" xr:uid="{00000000-0005-0000-0000-0000D9080000}"/>
    <cellStyle name="SAPBEXresDataEmph 6 2" xfId="1615" xr:uid="{00000000-0005-0000-0000-0000DA080000}"/>
    <cellStyle name="SAPBEXresDataEmph 7" xfId="1204" xr:uid="{00000000-0005-0000-0000-0000DB080000}"/>
    <cellStyle name="SAPBEXresDataEmph 7 2" xfId="2479" xr:uid="{00000000-0005-0000-0000-0000DC080000}"/>
    <cellStyle name="SAPBEXresDataEmph 8" xfId="1205" xr:uid="{00000000-0005-0000-0000-0000DD080000}"/>
    <cellStyle name="SAPBEXresDataEmph 8 2" xfId="1602" xr:uid="{00000000-0005-0000-0000-0000DE080000}"/>
    <cellStyle name="SAPBEXresDataEmph 9" xfId="1532" xr:uid="{00000000-0005-0000-0000-0000DF080000}"/>
    <cellStyle name="SAPBEXresItem" xfId="1206" xr:uid="{00000000-0005-0000-0000-0000E0080000}"/>
    <cellStyle name="SAPBEXresItem 10" xfId="1207" xr:uid="{00000000-0005-0000-0000-0000E1080000}"/>
    <cellStyle name="SAPBEXresItem 10 2" xfId="1952" xr:uid="{00000000-0005-0000-0000-0000E2080000}"/>
    <cellStyle name="SAPBEXresItem 11" xfId="1208" xr:uid="{00000000-0005-0000-0000-0000E3080000}"/>
    <cellStyle name="SAPBEXresItem 11 2" xfId="2476" xr:uid="{00000000-0005-0000-0000-0000E4080000}"/>
    <cellStyle name="SAPBEXresItem 12" xfId="1533" xr:uid="{00000000-0005-0000-0000-0000E5080000}"/>
    <cellStyle name="SAPBEXresItem 13" xfId="1759" xr:uid="{00000000-0005-0000-0000-0000E6080000}"/>
    <cellStyle name="SAPBEXresItem 2" xfId="1209" xr:uid="{00000000-0005-0000-0000-0000E7080000}"/>
    <cellStyle name="SAPBEXresItem 2 10" xfId="1210" xr:uid="{00000000-0005-0000-0000-0000E8080000}"/>
    <cellStyle name="SAPBEXresItem 2 10 2" xfId="2329" xr:uid="{00000000-0005-0000-0000-0000E9080000}"/>
    <cellStyle name="SAPBEXresItem 2 11" xfId="2601" xr:uid="{00000000-0005-0000-0000-0000EA080000}"/>
    <cellStyle name="SAPBEXresItem 2 2" xfId="1211" xr:uid="{00000000-0005-0000-0000-0000EB080000}"/>
    <cellStyle name="SAPBEXresItem 2 2 2" xfId="2186" xr:uid="{00000000-0005-0000-0000-0000EC080000}"/>
    <cellStyle name="SAPBEXresItem 2 3" xfId="1212" xr:uid="{00000000-0005-0000-0000-0000ED080000}"/>
    <cellStyle name="SAPBEXresItem 2 3 2" xfId="1796" xr:uid="{00000000-0005-0000-0000-0000EE080000}"/>
    <cellStyle name="SAPBEXresItem 2 4" xfId="1213" xr:uid="{00000000-0005-0000-0000-0000EF080000}"/>
    <cellStyle name="SAPBEXresItem 2 4 2" xfId="2187" xr:uid="{00000000-0005-0000-0000-0000F0080000}"/>
    <cellStyle name="SAPBEXresItem 2 5" xfId="1214" xr:uid="{00000000-0005-0000-0000-0000F1080000}"/>
    <cellStyle name="SAPBEXresItem 2 5 2" xfId="2188" xr:uid="{00000000-0005-0000-0000-0000F2080000}"/>
    <cellStyle name="SAPBEXresItem 2 6" xfId="1215" xr:uid="{00000000-0005-0000-0000-0000F3080000}"/>
    <cellStyle name="SAPBEXresItem 2 6 2" xfId="2189" xr:uid="{00000000-0005-0000-0000-0000F4080000}"/>
    <cellStyle name="SAPBEXresItem 2 7" xfId="1216" xr:uid="{00000000-0005-0000-0000-0000F5080000}"/>
    <cellStyle name="SAPBEXresItem 2 7 2" xfId="2395" xr:uid="{00000000-0005-0000-0000-0000F6080000}"/>
    <cellStyle name="SAPBEXresItem 2 8" xfId="1217" xr:uid="{00000000-0005-0000-0000-0000F7080000}"/>
    <cellStyle name="SAPBEXresItem 2 8 2" xfId="2660" xr:uid="{00000000-0005-0000-0000-0000F8080000}"/>
    <cellStyle name="SAPBEXresItem 2 9" xfId="1218" xr:uid="{00000000-0005-0000-0000-0000F9080000}"/>
    <cellStyle name="SAPBEXresItem 2 9 2" xfId="2190" xr:uid="{00000000-0005-0000-0000-0000FA080000}"/>
    <cellStyle name="SAPBEXresItem 3" xfId="1219" xr:uid="{00000000-0005-0000-0000-0000FB080000}"/>
    <cellStyle name="SAPBEXresItem 3 2" xfId="2220" xr:uid="{00000000-0005-0000-0000-0000FC080000}"/>
    <cellStyle name="SAPBEXresItem 4" xfId="1220" xr:uid="{00000000-0005-0000-0000-0000FD080000}"/>
    <cellStyle name="SAPBEXresItem 4 2" xfId="2416" xr:uid="{00000000-0005-0000-0000-0000FE080000}"/>
    <cellStyle name="SAPBEXresItem 5" xfId="1221" xr:uid="{00000000-0005-0000-0000-0000FF080000}"/>
    <cellStyle name="SAPBEXresItem 5 2" xfId="2457" xr:uid="{00000000-0005-0000-0000-000000090000}"/>
    <cellStyle name="SAPBEXresItem 6" xfId="1222" xr:uid="{00000000-0005-0000-0000-000001090000}"/>
    <cellStyle name="SAPBEXresItem 6 2" xfId="2446" xr:uid="{00000000-0005-0000-0000-000002090000}"/>
    <cellStyle name="SAPBEXresItem 7" xfId="1223" xr:uid="{00000000-0005-0000-0000-000003090000}"/>
    <cellStyle name="SAPBEXresItem 7 2" xfId="2501" xr:uid="{00000000-0005-0000-0000-000004090000}"/>
    <cellStyle name="SAPBEXresItem 8" xfId="1224" xr:uid="{00000000-0005-0000-0000-000005090000}"/>
    <cellStyle name="SAPBEXresItem 8 2" xfId="1674" xr:uid="{00000000-0005-0000-0000-000006090000}"/>
    <cellStyle name="SAPBEXresItem 9" xfId="1225" xr:uid="{00000000-0005-0000-0000-000007090000}"/>
    <cellStyle name="SAPBEXresItem 9 2" xfId="2676" xr:uid="{00000000-0005-0000-0000-000008090000}"/>
    <cellStyle name="SAPBEXresItemX" xfId="1226" xr:uid="{00000000-0005-0000-0000-000009090000}"/>
    <cellStyle name="SAPBEXresItemX 10" xfId="1227" xr:uid="{00000000-0005-0000-0000-00000A090000}"/>
    <cellStyle name="SAPBEXresItemX 10 2" xfId="2300" xr:uid="{00000000-0005-0000-0000-00000B090000}"/>
    <cellStyle name="SAPBEXresItemX 11" xfId="1228" xr:uid="{00000000-0005-0000-0000-00000C090000}"/>
    <cellStyle name="SAPBEXresItemX 11 2" xfId="1894" xr:uid="{00000000-0005-0000-0000-00000D090000}"/>
    <cellStyle name="SAPBEXresItemX 12" xfId="1534" xr:uid="{00000000-0005-0000-0000-00000E090000}"/>
    <cellStyle name="SAPBEXresItemX 13" xfId="2652" xr:uid="{00000000-0005-0000-0000-00000F090000}"/>
    <cellStyle name="SAPBEXresItemX 2" xfId="1229" xr:uid="{00000000-0005-0000-0000-000010090000}"/>
    <cellStyle name="SAPBEXresItemX 2 10" xfId="1230" xr:uid="{00000000-0005-0000-0000-000011090000}"/>
    <cellStyle name="SAPBEXresItemX 2 10 2" xfId="2447" xr:uid="{00000000-0005-0000-0000-000012090000}"/>
    <cellStyle name="SAPBEXresItemX 2 11" xfId="2628" xr:uid="{00000000-0005-0000-0000-000013090000}"/>
    <cellStyle name="SAPBEXresItemX 2 2" xfId="1231" xr:uid="{00000000-0005-0000-0000-000014090000}"/>
    <cellStyle name="SAPBEXresItemX 2 2 2" xfId="2448" xr:uid="{00000000-0005-0000-0000-000015090000}"/>
    <cellStyle name="SAPBEXresItemX 2 3" xfId="1232" xr:uid="{00000000-0005-0000-0000-000016090000}"/>
    <cellStyle name="SAPBEXresItemX 2 3 2" xfId="2522" xr:uid="{00000000-0005-0000-0000-000017090000}"/>
    <cellStyle name="SAPBEXresItemX 2 4" xfId="1233" xr:uid="{00000000-0005-0000-0000-000018090000}"/>
    <cellStyle name="SAPBEXresItemX 2 4 2" xfId="1897" xr:uid="{00000000-0005-0000-0000-000019090000}"/>
    <cellStyle name="SAPBEXresItemX 2 5" xfId="1234" xr:uid="{00000000-0005-0000-0000-00001A090000}"/>
    <cellStyle name="SAPBEXresItemX 2 5 2" xfId="1648" xr:uid="{00000000-0005-0000-0000-00001B090000}"/>
    <cellStyle name="SAPBEXresItemX 2 6" xfId="1235" xr:uid="{00000000-0005-0000-0000-00001C090000}"/>
    <cellStyle name="SAPBEXresItemX 2 6 2" xfId="1673" xr:uid="{00000000-0005-0000-0000-00001D090000}"/>
    <cellStyle name="SAPBEXresItemX 2 7" xfId="1236" xr:uid="{00000000-0005-0000-0000-00001E090000}"/>
    <cellStyle name="SAPBEXresItemX 2 7 2" xfId="2537" xr:uid="{00000000-0005-0000-0000-00001F090000}"/>
    <cellStyle name="SAPBEXresItemX 2 8" xfId="1237" xr:uid="{00000000-0005-0000-0000-000020090000}"/>
    <cellStyle name="SAPBEXresItemX 2 8 2" xfId="2616" xr:uid="{00000000-0005-0000-0000-000021090000}"/>
    <cellStyle name="SAPBEXresItemX 2 9" xfId="1238" xr:uid="{00000000-0005-0000-0000-000022090000}"/>
    <cellStyle name="SAPBEXresItemX 2 9 2" xfId="2313" xr:uid="{00000000-0005-0000-0000-000023090000}"/>
    <cellStyle name="SAPBEXresItemX 3" xfId="1239" xr:uid="{00000000-0005-0000-0000-000024090000}"/>
    <cellStyle name="SAPBEXresItemX 3 2" xfId="1640" xr:uid="{00000000-0005-0000-0000-000025090000}"/>
    <cellStyle name="SAPBEXresItemX 4" xfId="1240" xr:uid="{00000000-0005-0000-0000-000026090000}"/>
    <cellStyle name="SAPBEXresItemX 4 2" xfId="2570" xr:uid="{00000000-0005-0000-0000-000027090000}"/>
    <cellStyle name="SAPBEXresItemX 5" xfId="1241" xr:uid="{00000000-0005-0000-0000-000028090000}"/>
    <cellStyle name="SAPBEXresItemX 5 2" xfId="1866" xr:uid="{00000000-0005-0000-0000-000029090000}"/>
    <cellStyle name="SAPBEXresItemX 6" xfId="1242" xr:uid="{00000000-0005-0000-0000-00002A090000}"/>
    <cellStyle name="SAPBEXresItemX 6 2" xfId="2315" xr:uid="{00000000-0005-0000-0000-00002B090000}"/>
    <cellStyle name="SAPBEXresItemX 7" xfId="1243" xr:uid="{00000000-0005-0000-0000-00002C090000}"/>
    <cellStyle name="SAPBEXresItemX 7 2" xfId="1867" xr:uid="{00000000-0005-0000-0000-00002D090000}"/>
    <cellStyle name="SAPBEXresItemX 8" xfId="1244" xr:uid="{00000000-0005-0000-0000-00002E090000}"/>
    <cellStyle name="SAPBEXresItemX 8 2" xfId="2301" xr:uid="{00000000-0005-0000-0000-00002F090000}"/>
    <cellStyle name="SAPBEXresItemX 9" xfId="1245" xr:uid="{00000000-0005-0000-0000-000030090000}"/>
    <cellStyle name="SAPBEXresItemX 9 2" xfId="1750" xr:uid="{00000000-0005-0000-0000-000031090000}"/>
    <cellStyle name="SAPBEXstdData" xfId="1246" xr:uid="{00000000-0005-0000-0000-000032090000}"/>
    <cellStyle name="SAPBEXstdData 10" xfId="1247" xr:uid="{00000000-0005-0000-0000-000033090000}"/>
    <cellStyle name="SAPBEXstdData 10 2" xfId="2596" xr:uid="{00000000-0005-0000-0000-000034090000}"/>
    <cellStyle name="SAPBEXstdData 11" xfId="1248" xr:uid="{00000000-0005-0000-0000-000035090000}"/>
    <cellStyle name="SAPBEXstdData 11 2" xfId="2715" xr:uid="{00000000-0005-0000-0000-000036090000}"/>
    <cellStyle name="SAPBEXstdData 12" xfId="1249" xr:uid="{00000000-0005-0000-0000-000037090000}"/>
    <cellStyle name="SAPBEXstdData 12 2" xfId="2250" xr:uid="{00000000-0005-0000-0000-000038090000}"/>
    <cellStyle name="SAPBEXstdData 13" xfId="2380" xr:uid="{00000000-0005-0000-0000-000039090000}"/>
    <cellStyle name="SAPBEXstdData 2" xfId="1250" xr:uid="{00000000-0005-0000-0000-00003A090000}"/>
    <cellStyle name="SAPBEXstdData 2 10" xfId="1251" xr:uid="{00000000-0005-0000-0000-00003B090000}"/>
    <cellStyle name="SAPBEXstdData 2 10 2" xfId="2434" xr:uid="{00000000-0005-0000-0000-00003C090000}"/>
    <cellStyle name="SAPBEXstdData 2 11" xfId="1252" xr:uid="{00000000-0005-0000-0000-00003D090000}"/>
    <cellStyle name="SAPBEXstdData 2 11 2" xfId="2469" xr:uid="{00000000-0005-0000-0000-00003E090000}"/>
    <cellStyle name="SAPBEXstdData 2 12" xfId="1535" xr:uid="{00000000-0005-0000-0000-00003F090000}"/>
    <cellStyle name="SAPBEXstdData 2 13" xfId="1923" xr:uid="{00000000-0005-0000-0000-000040090000}"/>
    <cellStyle name="SAPBEXstdData 2 2" xfId="1253" xr:uid="{00000000-0005-0000-0000-000041090000}"/>
    <cellStyle name="SAPBEXstdData 2 2 10" xfId="1254" xr:uid="{00000000-0005-0000-0000-000042090000}"/>
    <cellStyle name="SAPBEXstdData 2 2 10 2" xfId="2263" xr:uid="{00000000-0005-0000-0000-000043090000}"/>
    <cellStyle name="SAPBEXstdData 2 2 11" xfId="2485" xr:uid="{00000000-0005-0000-0000-000044090000}"/>
    <cellStyle name="SAPBEXstdData 2 2 2" xfId="1255" xr:uid="{00000000-0005-0000-0000-000045090000}"/>
    <cellStyle name="SAPBEXstdData 2 2 2 2" xfId="2262" xr:uid="{00000000-0005-0000-0000-000046090000}"/>
    <cellStyle name="SAPBEXstdData 2 2 3" xfId="1256" xr:uid="{00000000-0005-0000-0000-000047090000}"/>
    <cellStyle name="SAPBEXstdData 2 2 3 2" xfId="2456" xr:uid="{00000000-0005-0000-0000-000048090000}"/>
    <cellStyle name="SAPBEXstdData 2 2 4" xfId="1257" xr:uid="{00000000-0005-0000-0000-000049090000}"/>
    <cellStyle name="SAPBEXstdData 2 2 4 2" xfId="2381" xr:uid="{00000000-0005-0000-0000-00004A090000}"/>
    <cellStyle name="SAPBEXstdData 2 2 5" xfId="1258" xr:uid="{00000000-0005-0000-0000-00004B090000}"/>
    <cellStyle name="SAPBEXstdData 2 2 5 2" xfId="2454" xr:uid="{00000000-0005-0000-0000-00004C090000}"/>
    <cellStyle name="SAPBEXstdData 2 2 6" xfId="1259" xr:uid="{00000000-0005-0000-0000-00004D090000}"/>
    <cellStyle name="SAPBEXstdData 2 2 6 2" xfId="2314" xr:uid="{00000000-0005-0000-0000-00004E090000}"/>
    <cellStyle name="SAPBEXstdData 2 2 7" xfId="1260" xr:uid="{00000000-0005-0000-0000-00004F090000}"/>
    <cellStyle name="SAPBEXstdData 2 2 7 2" xfId="2352" xr:uid="{00000000-0005-0000-0000-000050090000}"/>
    <cellStyle name="SAPBEXstdData 2 2 8" xfId="1261" xr:uid="{00000000-0005-0000-0000-000051090000}"/>
    <cellStyle name="SAPBEXstdData 2 2 8 2" xfId="2383" xr:uid="{00000000-0005-0000-0000-000052090000}"/>
    <cellStyle name="SAPBEXstdData 2 2 9" xfId="1262" xr:uid="{00000000-0005-0000-0000-000053090000}"/>
    <cellStyle name="SAPBEXstdData 2 2 9 2" xfId="1906" xr:uid="{00000000-0005-0000-0000-000054090000}"/>
    <cellStyle name="SAPBEXstdData 2 3" xfId="1263" xr:uid="{00000000-0005-0000-0000-000055090000}"/>
    <cellStyle name="SAPBEXstdData 2 3 2" xfId="2599" xr:uid="{00000000-0005-0000-0000-000056090000}"/>
    <cellStyle name="SAPBEXstdData 2 4" xfId="1264" xr:uid="{00000000-0005-0000-0000-000057090000}"/>
    <cellStyle name="SAPBEXstdData 2 4 2" xfId="2498" xr:uid="{00000000-0005-0000-0000-000058090000}"/>
    <cellStyle name="SAPBEXstdData 2 5" xfId="1265" xr:uid="{00000000-0005-0000-0000-000059090000}"/>
    <cellStyle name="SAPBEXstdData 2 5 2" xfId="2695" xr:uid="{00000000-0005-0000-0000-00005A090000}"/>
    <cellStyle name="SAPBEXstdData 2 6" xfId="1266" xr:uid="{00000000-0005-0000-0000-00005B090000}"/>
    <cellStyle name="SAPBEXstdData 2 6 2" xfId="2426" xr:uid="{00000000-0005-0000-0000-00005C090000}"/>
    <cellStyle name="SAPBEXstdData 2 7" xfId="1267" xr:uid="{00000000-0005-0000-0000-00005D090000}"/>
    <cellStyle name="SAPBEXstdData 2 7 2" xfId="2470" xr:uid="{00000000-0005-0000-0000-00005E090000}"/>
    <cellStyle name="SAPBEXstdData 2 8" xfId="1268" xr:uid="{00000000-0005-0000-0000-00005F090000}"/>
    <cellStyle name="SAPBEXstdData 2 8 2" xfId="2661" xr:uid="{00000000-0005-0000-0000-000060090000}"/>
    <cellStyle name="SAPBEXstdData 2 9" xfId="1269" xr:uid="{00000000-0005-0000-0000-000061090000}"/>
    <cellStyle name="SAPBEXstdData 2 9 2" xfId="2191" xr:uid="{00000000-0005-0000-0000-000062090000}"/>
    <cellStyle name="SAPBEXstdData 3" xfId="1270" xr:uid="{00000000-0005-0000-0000-000063090000}"/>
    <cellStyle name="SAPBEXstdData 3 10" xfId="1271" xr:uid="{00000000-0005-0000-0000-000064090000}"/>
    <cellStyle name="SAPBEXstdData 3 10 2" xfId="2408" xr:uid="{00000000-0005-0000-0000-000065090000}"/>
    <cellStyle name="SAPBEXstdData 3 11" xfId="2192" xr:uid="{00000000-0005-0000-0000-000066090000}"/>
    <cellStyle name="SAPBEXstdData 3 2" xfId="1272" xr:uid="{00000000-0005-0000-0000-000067090000}"/>
    <cellStyle name="SAPBEXstdData 3 2 2" xfId="1639" xr:uid="{00000000-0005-0000-0000-000068090000}"/>
    <cellStyle name="SAPBEXstdData 3 3" xfId="1273" xr:uid="{00000000-0005-0000-0000-000069090000}"/>
    <cellStyle name="SAPBEXstdData 3 3 2" xfId="1798" xr:uid="{00000000-0005-0000-0000-00006A090000}"/>
    <cellStyle name="SAPBEXstdData 3 4" xfId="1274" xr:uid="{00000000-0005-0000-0000-00006B090000}"/>
    <cellStyle name="SAPBEXstdData 3 4 2" xfId="1922" xr:uid="{00000000-0005-0000-0000-00006C090000}"/>
    <cellStyle name="SAPBEXstdData 3 5" xfId="1275" xr:uid="{00000000-0005-0000-0000-00006D090000}"/>
    <cellStyle name="SAPBEXstdData 3 5 2" xfId="2221" xr:uid="{00000000-0005-0000-0000-00006E090000}"/>
    <cellStyle name="SAPBEXstdData 3 6" xfId="1276" xr:uid="{00000000-0005-0000-0000-00006F090000}"/>
    <cellStyle name="SAPBEXstdData 3 6 2" xfId="2502" xr:uid="{00000000-0005-0000-0000-000070090000}"/>
    <cellStyle name="SAPBEXstdData 3 7" xfId="1277" xr:uid="{00000000-0005-0000-0000-000071090000}"/>
    <cellStyle name="SAPBEXstdData 3 7 2" xfId="1572" xr:uid="{00000000-0005-0000-0000-000072090000}"/>
    <cellStyle name="SAPBEXstdData 3 8" xfId="1278" xr:uid="{00000000-0005-0000-0000-000073090000}"/>
    <cellStyle name="SAPBEXstdData 3 8 2" xfId="1800" xr:uid="{00000000-0005-0000-0000-000074090000}"/>
    <cellStyle name="SAPBEXstdData 3 9" xfId="1279" xr:uid="{00000000-0005-0000-0000-000075090000}"/>
    <cellStyle name="SAPBEXstdData 3 9 2" xfId="2473" xr:uid="{00000000-0005-0000-0000-000076090000}"/>
    <cellStyle name="SAPBEXstdData 4" xfId="1280" xr:uid="{00000000-0005-0000-0000-000077090000}"/>
    <cellStyle name="SAPBEXstdData 4 2" xfId="1725" xr:uid="{00000000-0005-0000-0000-000078090000}"/>
    <cellStyle name="SAPBEXstdData 5" xfId="1281" xr:uid="{00000000-0005-0000-0000-000079090000}"/>
    <cellStyle name="SAPBEXstdData 5 2" xfId="2626" xr:uid="{00000000-0005-0000-0000-00007A090000}"/>
    <cellStyle name="SAPBEXstdData 6" xfId="1282" xr:uid="{00000000-0005-0000-0000-00007B090000}"/>
    <cellStyle name="SAPBEXstdData 6 2" xfId="2257" xr:uid="{00000000-0005-0000-0000-00007C090000}"/>
    <cellStyle name="SAPBEXstdData 7" xfId="1283" xr:uid="{00000000-0005-0000-0000-00007D090000}"/>
    <cellStyle name="SAPBEXstdData 7 2" xfId="1642" xr:uid="{00000000-0005-0000-0000-00007E090000}"/>
    <cellStyle name="SAPBEXstdData 8" xfId="1284" xr:uid="{00000000-0005-0000-0000-00007F090000}"/>
    <cellStyle name="SAPBEXstdData 8 2" xfId="1724" xr:uid="{00000000-0005-0000-0000-000080090000}"/>
    <cellStyle name="SAPBEXstdData 9" xfId="1285" xr:uid="{00000000-0005-0000-0000-000081090000}"/>
    <cellStyle name="SAPBEXstdData 9 2" xfId="1626" xr:uid="{00000000-0005-0000-0000-000082090000}"/>
    <cellStyle name="SAPBEXstdDataEmph" xfId="1286" xr:uid="{00000000-0005-0000-0000-000083090000}"/>
    <cellStyle name="SAPBEXstdDataEmph 10" xfId="1287" xr:uid="{00000000-0005-0000-0000-000084090000}"/>
    <cellStyle name="SAPBEXstdDataEmph 10 2" xfId="1925" xr:uid="{00000000-0005-0000-0000-000085090000}"/>
    <cellStyle name="SAPBEXstdDataEmph 11" xfId="1288" xr:uid="{00000000-0005-0000-0000-000086090000}"/>
    <cellStyle name="SAPBEXstdDataEmph 11 2" xfId="1695" xr:uid="{00000000-0005-0000-0000-000087090000}"/>
    <cellStyle name="SAPBEXstdDataEmph 12" xfId="1536" xr:uid="{00000000-0005-0000-0000-000088090000}"/>
    <cellStyle name="SAPBEXstdDataEmph 13" xfId="1569" xr:uid="{00000000-0005-0000-0000-000089090000}"/>
    <cellStyle name="SAPBEXstdDataEmph 2" xfId="1289" xr:uid="{00000000-0005-0000-0000-00008A090000}"/>
    <cellStyle name="SAPBEXstdDataEmph 2 10" xfId="1290" xr:uid="{00000000-0005-0000-0000-00008B090000}"/>
    <cellStyle name="SAPBEXstdDataEmph 2 10 2" xfId="1842" xr:uid="{00000000-0005-0000-0000-00008C090000}"/>
    <cellStyle name="SAPBEXstdDataEmph 2 11" xfId="2258" xr:uid="{00000000-0005-0000-0000-00008D090000}"/>
    <cellStyle name="SAPBEXstdDataEmph 2 2" xfId="1291" xr:uid="{00000000-0005-0000-0000-00008E090000}"/>
    <cellStyle name="SAPBEXstdDataEmph 2 2 2" xfId="1564" xr:uid="{00000000-0005-0000-0000-00008F090000}"/>
    <cellStyle name="SAPBEXstdDataEmph 2 3" xfId="1292" xr:uid="{00000000-0005-0000-0000-000090090000}"/>
    <cellStyle name="SAPBEXstdDataEmph 2 3 2" xfId="2273" xr:uid="{00000000-0005-0000-0000-000091090000}"/>
    <cellStyle name="SAPBEXstdDataEmph 2 4" xfId="1293" xr:uid="{00000000-0005-0000-0000-000092090000}"/>
    <cellStyle name="SAPBEXstdDataEmph 2 4 2" xfId="2681" xr:uid="{00000000-0005-0000-0000-000093090000}"/>
    <cellStyle name="SAPBEXstdDataEmph 2 5" xfId="1294" xr:uid="{00000000-0005-0000-0000-000094090000}"/>
    <cellStyle name="SAPBEXstdDataEmph 2 5 2" xfId="1676" xr:uid="{00000000-0005-0000-0000-000095090000}"/>
    <cellStyle name="SAPBEXstdDataEmph 2 6" xfId="1295" xr:uid="{00000000-0005-0000-0000-000096090000}"/>
    <cellStyle name="SAPBEXstdDataEmph 2 6 2" xfId="2503" xr:uid="{00000000-0005-0000-0000-000097090000}"/>
    <cellStyle name="SAPBEXstdDataEmph 2 7" xfId="1296" xr:uid="{00000000-0005-0000-0000-000098090000}"/>
    <cellStyle name="SAPBEXstdDataEmph 2 7 2" xfId="2404" xr:uid="{00000000-0005-0000-0000-000099090000}"/>
    <cellStyle name="SAPBEXstdDataEmph 2 8" xfId="1297" xr:uid="{00000000-0005-0000-0000-00009A090000}"/>
    <cellStyle name="SAPBEXstdDataEmph 2 8 2" xfId="2429" xr:uid="{00000000-0005-0000-0000-00009B090000}"/>
    <cellStyle name="SAPBEXstdDataEmph 2 9" xfId="1298" xr:uid="{00000000-0005-0000-0000-00009C090000}"/>
    <cellStyle name="SAPBEXstdDataEmph 2 9 2" xfId="2290" xr:uid="{00000000-0005-0000-0000-00009D090000}"/>
    <cellStyle name="SAPBEXstdDataEmph 3" xfId="1299" xr:uid="{00000000-0005-0000-0000-00009E090000}"/>
    <cellStyle name="SAPBEXstdDataEmph 3 2" xfId="1726" xr:uid="{00000000-0005-0000-0000-00009F090000}"/>
    <cellStyle name="SAPBEXstdDataEmph 4" xfId="1300" xr:uid="{00000000-0005-0000-0000-0000A0090000}"/>
    <cellStyle name="SAPBEXstdDataEmph 4 2" xfId="1805" xr:uid="{00000000-0005-0000-0000-0000A1090000}"/>
    <cellStyle name="SAPBEXstdDataEmph 5" xfId="1301" xr:uid="{00000000-0005-0000-0000-0000A2090000}"/>
    <cellStyle name="SAPBEXstdDataEmph 5 2" xfId="1739" xr:uid="{00000000-0005-0000-0000-0000A3090000}"/>
    <cellStyle name="SAPBEXstdDataEmph 6" xfId="1302" xr:uid="{00000000-0005-0000-0000-0000A4090000}"/>
    <cellStyle name="SAPBEXstdDataEmph 6 2" xfId="1778" xr:uid="{00000000-0005-0000-0000-0000A5090000}"/>
    <cellStyle name="SAPBEXstdDataEmph 7" xfId="1303" xr:uid="{00000000-0005-0000-0000-0000A6090000}"/>
    <cellStyle name="SAPBEXstdDataEmph 7 2" xfId="2277" xr:uid="{00000000-0005-0000-0000-0000A7090000}"/>
    <cellStyle name="SAPBEXstdDataEmph 8" xfId="1304" xr:uid="{00000000-0005-0000-0000-0000A8090000}"/>
    <cellStyle name="SAPBEXstdDataEmph 8 2" xfId="1859" xr:uid="{00000000-0005-0000-0000-0000A9090000}"/>
    <cellStyle name="SAPBEXstdDataEmph 9" xfId="1305" xr:uid="{00000000-0005-0000-0000-0000AA090000}"/>
    <cellStyle name="SAPBEXstdDataEmph 9 2" xfId="2366" xr:uid="{00000000-0005-0000-0000-0000AB090000}"/>
    <cellStyle name="SAPBEXstdItem" xfId="1306" xr:uid="{00000000-0005-0000-0000-0000AC090000}"/>
    <cellStyle name="SAPBEXstdItem 10" xfId="1307" xr:uid="{00000000-0005-0000-0000-0000AD090000}"/>
    <cellStyle name="SAPBEXstdItem 10 2" xfId="2259" xr:uid="{00000000-0005-0000-0000-0000AE090000}"/>
    <cellStyle name="SAPBEXstdItem 11" xfId="1308" xr:uid="{00000000-0005-0000-0000-0000AF090000}"/>
    <cellStyle name="SAPBEXstdItem 11 2" xfId="1916" xr:uid="{00000000-0005-0000-0000-0000B0090000}"/>
    <cellStyle name="SAPBEXstdItem 12" xfId="1309" xr:uid="{00000000-0005-0000-0000-0000B1090000}"/>
    <cellStyle name="SAPBEXstdItem 12 2" xfId="2193" xr:uid="{00000000-0005-0000-0000-0000B2090000}"/>
    <cellStyle name="SAPBEXstdItem 13" xfId="2558" xr:uid="{00000000-0005-0000-0000-0000B3090000}"/>
    <cellStyle name="SAPBEXstdItem 2" xfId="1310" xr:uid="{00000000-0005-0000-0000-0000B4090000}"/>
    <cellStyle name="SAPBEXstdItem 2 10" xfId="1311" xr:uid="{00000000-0005-0000-0000-0000B5090000}"/>
    <cellStyle name="SAPBEXstdItem 2 10 2" xfId="2194" xr:uid="{00000000-0005-0000-0000-0000B6090000}"/>
    <cellStyle name="SAPBEXstdItem 2 11" xfId="1312" xr:uid="{00000000-0005-0000-0000-0000B7090000}"/>
    <cellStyle name="SAPBEXstdItem 2 11 2" xfId="2311" xr:uid="{00000000-0005-0000-0000-0000B8090000}"/>
    <cellStyle name="SAPBEXstdItem 2 12" xfId="1541" xr:uid="{00000000-0005-0000-0000-0000B9090000}"/>
    <cellStyle name="SAPBEXstdItem 2 13" xfId="2276" xr:uid="{00000000-0005-0000-0000-0000BA090000}"/>
    <cellStyle name="SAPBEXstdItem 2 2" xfId="1313" xr:uid="{00000000-0005-0000-0000-0000BB090000}"/>
    <cellStyle name="SAPBEXstdItem 2 2 10" xfId="1314" xr:uid="{00000000-0005-0000-0000-0000BC090000}"/>
    <cellStyle name="SAPBEXstdItem 2 2 10 2" xfId="2195" xr:uid="{00000000-0005-0000-0000-0000BD090000}"/>
    <cellStyle name="SAPBEXstdItem 2 2 11" xfId="1861" xr:uid="{00000000-0005-0000-0000-0000BE090000}"/>
    <cellStyle name="SAPBEXstdItem 2 2 2" xfId="1315" xr:uid="{00000000-0005-0000-0000-0000BF090000}"/>
    <cellStyle name="SAPBEXstdItem 2 2 2 2" xfId="2450" xr:uid="{00000000-0005-0000-0000-0000C0090000}"/>
    <cellStyle name="SAPBEXstdItem 2 2 3" xfId="1316" xr:uid="{00000000-0005-0000-0000-0000C1090000}"/>
    <cellStyle name="SAPBEXstdItem 2 2 3 2" xfId="1849" xr:uid="{00000000-0005-0000-0000-0000C2090000}"/>
    <cellStyle name="SAPBEXstdItem 2 2 4" xfId="1317" xr:uid="{00000000-0005-0000-0000-0000C3090000}"/>
    <cellStyle name="SAPBEXstdItem 2 2 4 2" xfId="2360" xr:uid="{00000000-0005-0000-0000-0000C4090000}"/>
    <cellStyle name="SAPBEXstdItem 2 2 5" xfId="1318" xr:uid="{00000000-0005-0000-0000-0000C5090000}"/>
    <cellStyle name="SAPBEXstdItem 2 2 5 2" xfId="1942" xr:uid="{00000000-0005-0000-0000-0000C6090000}"/>
    <cellStyle name="SAPBEXstdItem 2 2 6" xfId="1319" xr:uid="{00000000-0005-0000-0000-0000C7090000}"/>
    <cellStyle name="SAPBEXstdItem 2 2 6 2" xfId="1944" xr:uid="{00000000-0005-0000-0000-0000C8090000}"/>
    <cellStyle name="SAPBEXstdItem 2 2 7" xfId="1320" xr:uid="{00000000-0005-0000-0000-0000C9090000}"/>
    <cellStyle name="SAPBEXstdItem 2 2 7 2" xfId="2586" xr:uid="{00000000-0005-0000-0000-0000CA090000}"/>
    <cellStyle name="SAPBEXstdItem 2 2 8" xfId="1321" xr:uid="{00000000-0005-0000-0000-0000CB090000}"/>
    <cellStyle name="SAPBEXstdItem 2 2 8 2" xfId="1627" xr:uid="{00000000-0005-0000-0000-0000CC090000}"/>
    <cellStyle name="SAPBEXstdItem 2 2 9" xfId="1322" xr:uid="{00000000-0005-0000-0000-0000CD090000}"/>
    <cellStyle name="SAPBEXstdItem 2 2 9 2" xfId="2421" xr:uid="{00000000-0005-0000-0000-0000CE090000}"/>
    <cellStyle name="SAPBEXstdItem 2 3" xfId="1323" xr:uid="{00000000-0005-0000-0000-0000CF090000}"/>
    <cellStyle name="SAPBEXstdItem 2 3 2" xfId="1598" xr:uid="{00000000-0005-0000-0000-0000D0090000}"/>
    <cellStyle name="SAPBEXstdItem 2 4" xfId="1324" xr:uid="{00000000-0005-0000-0000-0000D1090000}"/>
    <cellStyle name="SAPBEXstdItem 2 4 2" xfId="2436" xr:uid="{00000000-0005-0000-0000-0000D2090000}"/>
    <cellStyle name="SAPBEXstdItem 2 5" xfId="1325" xr:uid="{00000000-0005-0000-0000-0000D3090000}"/>
    <cellStyle name="SAPBEXstdItem 2 5 2" xfId="2688" xr:uid="{00000000-0005-0000-0000-0000D4090000}"/>
    <cellStyle name="SAPBEXstdItem 2 6" xfId="1326" xr:uid="{00000000-0005-0000-0000-0000D5090000}"/>
    <cellStyle name="SAPBEXstdItem 2 6 2" xfId="1617" xr:uid="{00000000-0005-0000-0000-0000D6090000}"/>
    <cellStyle name="SAPBEXstdItem 2 7" xfId="1327" xr:uid="{00000000-0005-0000-0000-0000D7090000}"/>
    <cellStyle name="SAPBEXstdItem 2 7 2" xfId="2274" xr:uid="{00000000-0005-0000-0000-0000D8090000}"/>
    <cellStyle name="SAPBEXstdItem 2 8" xfId="1328" xr:uid="{00000000-0005-0000-0000-0000D9090000}"/>
    <cellStyle name="SAPBEXstdItem 2 8 2" xfId="2351" xr:uid="{00000000-0005-0000-0000-0000DA090000}"/>
    <cellStyle name="SAPBEXstdItem 2 9" xfId="1329" xr:uid="{00000000-0005-0000-0000-0000DB090000}"/>
    <cellStyle name="SAPBEXstdItem 2 9 2" xfId="2491" xr:uid="{00000000-0005-0000-0000-0000DC090000}"/>
    <cellStyle name="SAPBEXstdItem 3" xfId="1330" xr:uid="{00000000-0005-0000-0000-0000DD090000}"/>
    <cellStyle name="SAPBEXstdItem 3 10" xfId="1331" xr:uid="{00000000-0005-0000-0000-0000DE090000}"/>
    <cellStyle name="SAPBEXstdItem 3 10 2" xfId="2697" xr:uid="{00000000-0005-0000-0000-0000DF090000}"/>
    <cellStyle name="SAPBEXstdItem 3 11" xfId="2467" xr:uid="{00000000-0005-0000-0000-0000E0090000}"/>
    <cellStyle name="SAPBEXstdItem 3 2" xfId="1332" xr:uid="{00000000-0005-0000-0000-0000E1090000}"/>
    <cellStyle name="SAPBEXstdItem 3 2 2" xfId="1685" xr:uid="{00000000-0005-0000-0000-0000E2090000}"/>
    <cellStyle name="SAPBEXstdItem 3 3" xfId="1333" xr:uid="{00000000-0005-0000-0000-0000E3090000}"/>
    <cellStyle name="SAPBEXstdItem 3 3 2" xfId="2647" xr:uid="{00000000-0005-0000-0000-0000E4090000}"/>
    <cellStyle name="SAPBEXstdItem 3 4" xfId="1334" xr:uid="{00000000-0005-0000-0000-0000E5090000}"/>
    <cellStyle name="SAPBEXstdItem 3 4 2" xfId="2700" xr:uid="{00000000-0005-0000-0000-0000E6090000}"/>
    <cellStyle name="SAPBEXstdItem 3 5" xfId="1335" xr:uid="{00000000-0005-0000-0000-0000E7090000}"/>
    <cellStyle name="SAPBEXstdItem 3 5 2" xfId="1731" xr:uid="{00000000-0005-0000-0000-0000E8090000}"/>
    <cellStyle name="SAPBEXstdItem 3 6" xfId="1336" xr:uid="{00000000-0005-0000-0000-0000E9090000}"/>
    <cellStyle name="SAPBEXstdItem 3 6 2" xfId="1737" xr:uid="{00000000-0005-0000-0000-0000EA090000}"/>
    <cellStyle name="SAPBEXstdItem 3 7" xfId="1337" xr:uid="{00000000-0005-0000-0000-0000EB090000}"/>
    <cellStyle name="SAPBEXstdItem 3 7 2" xfId="2609" xr:uid="{00000000-0005-0000-0000-0000EC090000}"/>
    <cellStyle name="SAPBEXstdItem 3 8" xfId="1338" xr:uid="{00000000-0005-0000-0000-0000ED090000}"/>
    <cellStyle name="SAPBEXstdItem 3 8 2" xfId="2555" xr:uid="{00000000-0005-0000-0000-0000EE090000}"/>
    <cellStyle name="SAPBEXstdItem 3 9" xfId="1339" xr:uid="{00000000-0005-0000-0000-0000EF090000}"/>
    <cellStyle name="SAPBEXstdItem 3 9 2" xfId="2196" xr:uid="{00000000-0005-0000-0000-0000F0090000}"/>
    <cellStyle name="SAPBEXstdItem 4" xfId="1340" xr:uid="{00000000-0005-0000-0000-0000F1090000}"/>
    <cellStyle name="SAPBEXstdItem 4 2" xfId="1537" xr:uid="{00000000-0005-0000-0000-0000F2090000}"/>
    <cellStyle name="SAPBEXstdItem 4 3" xfId="2197" xr:uid="{00000000-0005-0000-0000-0000F3090000}"/>
    <cellStyle name="SAPBEXstdItem 5" xfId="1341" xr:uid="{00000000-0005-0000-0000-0000F4090000}"/>
    <cellStyle name="SAPBEXstdItem 5 2" xfId="1771" xr:uid="{00000000-0005-0000-0000-0000F5090000}"/>
    <cellStyle name="SAPBEXstdItem 6" xfId="1342" xr:uid="{00000000-0005-0000-0000-0000F6090000}"/>
    <cellStyle name="SAPBEXstdItem 6 2" xfId="2424" xr:uid="{00000000-0005-0000-0000-0000F7090000}"/>
    <cellStyle name="SAPBEXstdItem 7" xfId="1343" xr:uid="{00000000-0005-0000-0000-0000F8090000}"/>
    <cellStyle name="SAPBEXstdItem 7 2" xfId="2536" xr:uid="{00000000-0005-0000-0000-0000F9090000}"/>
    <cellStyle name="SAPBEXstdItem 8" xfId="1344" xr:uid="{00000000-0005-0000-0000-0000FA090000}"/>
    <cellStyle name="SAPBEXstdItem 8 2" xfId="2577" xr:uid="{00000000-0005-0000-0000-0000FB090000}"/>
    <cellStyle name="SAPBEXstdItem 9" xfId="1345" xr:uid="{00000000-0005-0000-0000-0000FC090000}"/>
    <cellStyle name="SAPBEXstdItem 9 2" xfId="2382" xr:uid="{00000000-0005-0000-0000-0000FD090000}"/>
    <cellStyle name="SAPBEXstdItem_Výkaz 13-D3a _2011_jk" xfId="1346" xr:uid="{00000000-0005-0000-0000-0000FE090000}"/>
    <cellStyle name="SAPBEXstdItemX" xfId="1347" xr:uid="{00000000-0005-0000-0000-0000FF090000}"/>
    <cellStyle name="SAPBEXstdItemX 10" xfId="1348" xr:uid="{00000000-0005-0000-0000-0000000A0000}"/>
    <cellStyle name="SAPBEXstdItemX 10 2" xfId="2723" xr:uid="{00000000-0005-0000-0000-0000010A0000}"/>
    <cellStyle name="SAPBEXstdItemX 11" xfId="1349" xr:uid="{00000000-0005-0000-0000-0000020A0000}"/>
    <cellStyle name="SAPBEXstdItemX 11 2" xfId="2724" xr:uid="{00000000-0005-0000-0000-0000030A0000}"/>
    <cellStyle name="SAPBEXstdItemX 12" xfId="1350" xr:uid="{00000000-0005-0000-0000-0000040A0000}"/>
    <cellStyle name="SAPBEXstdItemX 12 2" xfId="2725" xr:uid="{00000000-0005-0000-0000-0000050A0000}"/>
    <cellStyle name="SAPBEXstdItemX 13" xfId="1538" xr:uid="{00000000-0005-0000-0000-0000060A0000}"/>
    <cellStyle name="SAPBEXstdItemX 14" xfId="1940" xr:uid="{00000000-0005-0000-0000-0000070A0000}"/>
    <cellStyle name="SAPBEXstdItemX 2" xfId="1351" xr:uid="{00000000-0005-0000-0000-0000080A0000}"/>
    <cellStyle name="SAPBEXstdItemX 2 10" xfId="1352" xr:uid="{00000000-0005-0000-0000-0000090A0000}"/>
    <cellStyle name="SAPBEXstdItemX 2 10 2" xfId="2727" xr:uid="{00000000-0005-0000-0000-00000A0A0000}"/>
    <cellStyle name="SAPBEXstdItemX 2 11" xfId="1353" xr:uid="{00000000-0005-0000-0000-00000B0A0000}"/>
    <cellStyle name="SAPBEXstdItemX 2 11 2" xfId="2728" xr:uid="{00000000-0005-0000-0000-00000C0A0000}"/>
    <cellStyle name="SAPBEXstdItemX 2 12" xfId="2726" xr:uid="{00000000-0005-0000-0000-00000D0A0000}"/>
    <cellStyle name="SAPBEXstdItemX 2 2" xfId="1354" xr:uid="{00000000-0005-0000-0000-00000E0A0000}"/>
    <cellStyle name="SAPBEXstdItemX 2 2 10" xfId="1355" xr:uid="{00000000-0005-0000-0000-00000F0A0000}"/>
    <cellStyle name="SAPBEXstdItemX 2 2 10 2" xfId="2730" xr:uid="{00000000-0005-0000-0000-0000100A0000}"/>
    <cellStyle name="SAPBEXstdItemX 2 2 11" xfId="2729" xr:uid="{00000000-0005-0000-0000-0000110A0000}"/>
    <cellStyle name="SAPBEXstdItemX 2 2 2" xfId="1356" xr:uid="{00000000-0005-0000-0000-0000120A0000}"/>
    <cellStyle name="SAPBEXstdItemX 2 2 2 2" xfId="2731" xr:uid="{00000000-0005-0000-0000-0000130A0000}"/>
    <cellStyle name="SAPBEXstdItemX 2 2 3" xfId="1357" xr:uid="{00000000-0005-0000-0000-0000140A0000}"/>
    <cellStyle name="SAPBEXstdItemX 2 2 3 2" xfId="2732" xr:uid="{00000000-0005-0000-0000-0000150A0000}"/>
    <cellStyle name="SAPBEXstdItemX 2 2 4" xfId="1358" xr:uid="{00000000-0005-0000-0000-0000160A0000}"/>
    <cellStyle name="SAPBEXstdItemX 2 2 4 2" xfId="2733" xr:uid="{00000000-0005-0000-0000-0000170A0000}"/>
    <cellStyle name="SAPBEXstdItemX 2 2 5" xfId="1359" xr:uid="{00000000-0005-0000-0000-0000180A0000}"/>
    <cellStyle name="SAPBEXstdItemX 2 2 5 2" xfId="2734" xr:uid="{00000000-0005-0000-0000-0000190A0000}"/>
    <cellStyle name="SAPBEXstdItemX 2 2 6" xfId="1360" xr:uid="{00000000-0005-0000-0000-00001A0A0000}"/>
    <cellStyle name="SAPBEXstdItemX 2 2 6 2" xfId="2735" xr:uid="{00000000-0005-0000-0000-00001B0A0000}"/>
    <cellStyle name="SAPBEXstdItemX 2 2 7" xfId="1361" xr:uid="{00000000-0005-0000-0000-00001C0A0000}"/>
    <cellStyle name="SAPBEXstdItemX 2 2 7 2" xfId="2736" xr:uid="{00000000-0005-0000-0000-00001D0A0000}"/>
    <cellStyle name="SAPBEXstdItemX 2 2 8" xfId="1362" xr:uid="{00000000-0005-0000-0000-00001E0A0000}"/>
    <cellStyle name="SAPBEXstdItemX 2 2 8 2" xfId="2737" xr:uid="{00000000-0005-0000-0000-00001F0A0000}"/>
    <cellStyle name="SAPBEXstdItemX 2 2 9" xfId="1363" xr:uid="{00000000-0005-0000-0000-0000200A0000}"/>
    <cellStyle name="SAPBEXstdItemX 2 2 9 2" xfId="2738" xr:uid="{00000000-0005-0000-0000-0000210A0000}"/>
    <cellStyle name="SAPBEXstdItemX 2 3" xfId="1364" xr:uid="{00000000-0005-0000-0000-0000220A0000}"/>
    <cellStyle name="SAPBEXstdItemX 2 3 2" xfId="2739" xr:uid="{00000000-0005-0000-0000-0000230A0000}"/>
    <cellStyle name="SAPBEXstdItemX 2 4" xfId="1365" xr:uid="{00000000-0005-0000-0000-0000240A0000}"/>
    <cellStyle name="SAPBEXstdItemX 2 4 2" xfId="2740" xr:uid="{00000000-0005-0000-0000-0000250A0000}"/>
    <cellStyle name="SAPBEXstdItemX 2 5" xfId="1366" xr:uid="{00000000-0005-0000-0000-0000260A0000}"/>
    <cellStyle name="SAPBEXstdItemX 2 5 2" xfId="2741" xr:uid="{00000000-0005-0000-0000-0000270A0000}"/>
    <cellStyle name="SAPBEXstdItemX 2 6" xfId="1367" xr:uid="{00000000-0005-0000-0000-0000280A0000}"/>
    <cellStyle name="SAPBEXstdItemX 2 6 2" xfId="2742" xr:uid="{00000000-0005-0000-0000-0000290A0000}"/>
    <cellStyle name="SAPBEXstdItemX 2 7" xfId="1368" xr:uid="{00000000-0005-0000-0000-00002A0A0000}"/>
    <cellStyle name="SAPBEXstdItemX 2 7 2" xfId="2743" xr:uid="{00000000-0005-0000-0000-00002B0A0000}"/>
    <cellStyle name="SAPBEXstdItemX 2 8" xfId="1369" xr:uid="{00000000-0005-0000-0000-00002C0A0000}"/>
    <cellStyle name="SAPBEXstdItemX 2 8 2" xfId="2744" xr:uid="{00000000-0005-0000-0000-00002D0A0000}"/>
    <cellStyle name="SAPBEXstdItemX 2 9" xfId="1370" xr:uid="{00000000-0005-0000-0000-00002E0A0000}"/>
    <cellStyle name="SAPBEXstdItemX 2 9 2" xfId="2745" xr:uid="{00000000-0005-0000-0000-00002F0A0000}"/>
    <cellStyle name="SAPBEXstdItemX 3" xfId="1371" xr:uid="{00000000-0005-0000-0000-0000300A0000}"/>
    <cellStyle name="SAPBEXstdItemX 3 10" xfId="1372" xr:uid="{00000000-0005-0000-0000-0000310A0000}"/>
    <cellStyle name="SAPBEXstdItemX 3 10 2" xfId="2747" xr:uid="{00000000-0005-0000-0000-0000320A0000}"/>
    <cellStyle name="SAPBEXstdItemX 3 11" xfId="2746" xr:uid="{00000000-0005-0000-0000-0000330A0000}"/>
    <cellStyle name="SAPBEXstdItemX 3 2" xfId="1373" xr:uid="{00000000-0005-0000-0000-0000340A0000}"/>
    <cellStyle name="SAPBEXstdItemX 3 2 2" xfId="2748" xr:uid="{00000000-0005-0000-0000-0000350A0000}"/>
    <cellStyle name="SAPBEXstdItemX 3 3" xfId="1374" xr:uid="{00000000-0005-0000-0000-0000360A0000}"/>
    <cellStyle name="SAPBEXstdItemX 3 3 2" xfId="2749" xr:uid="{00000000-0005-0000-0000-0000370A0000}"/>
    <cellStyle name="SAPBEXstdItemX 3 4" xfId="1375" xr:uid="{00000000-0005-0000-0000-0000380A0000}"/>
    <cellStyle name="SAPBEXstdItemX 3 4 2" xfId="2750" xr:uid="{00000000-0005-0000-0000-0000390A0000}"/>
    <cellStyle name="SAPBEXstdItemX 3 5" xfId="1376" xr:uid="{00000000-0005-0000-0000-00003A0A0000}"/>
    <cellStyle name="SAPBEXstdItemX 3 5 2" xfId="2751" xr:uid="{00000000-0005-0000-0000-00003B0A0000}"/>
    <cellStyle name="SAPBEXstdItemX 3 6" xfId="1377" xr:uid="{00000000-0005-0000-0000-00003C0A0000}"/>
    <cellStyle name="SAPBEXstdItemX 3 6 2" xfId="2752" xr:uid="{00000000-0005-0000-0000-00003D0A0000}"/>
    <cellStyle name="SAPBEXstdItemX 3 7" xfId="1378" xr:uid="{00000000-0005-0000-0000-00003E0A0000}"/>
    <cellStyle name="SAPBEXstdItemX 3 7 2" xfId="2753" xr:uid="{00000000-0005-0000-0000-00003F0A0000}"/>
    <cellStyle name="SAPBEXstdItemX 3 8" xfId="1379" xr:uid="{00000000-0005-0000-0000-0000400A0000}"/>
    <cellStyle name="SAPBEXstdItemX 3 8 2" xfId="2754" xr:uid="{00000000-0005-0000-0000-0000410A0000}"/>
    <cellStyle name="SAPBEXstdItemX 3 9" xfId="1380" xr:uid="{00000000-0005-0000-0000-0000420A0000}"/>
    <cellStyle name="SAPBEXstdItemX 3 9 2" xfId="2755" xr:uid="{00000000-0005-0000-0000-0000430A0000}"/>
    <cellStyle name="SAPBEXstdItemX 4" xfId="1381" xr:uid="{00000000-0005-0000-0000-0000440A0000}"/>
    <cellStyle name="SAPBEXstdItemX 4 2" xfId="2756" xr:uid="{00000000-0005-0000-0000-0000450A0000}"/>
    <cellStyle name="SAPBEXstdItemX 5" xfId="1382" xr:uid="{00000000-0005-0000-0000-0000460A0000}"/>
    <cellStyle name="SAPBEXstdItemX 5 2" xfId="2757" xr:uid="{00000000-0005-0000-0000-0000470A0000}"/>
    <cellStyle name="SAPBEXstdItemX 6" xfId="1383" xr:uid="{00000000-0005-0000-0000-0000480A0000}"/>
    <cellStyle name="SAPBEXstdItemX 6 2" xfId="2758" xr:uid="{00000000-0005-0000-0000-0000490A0000}"/>
    <cellStyle name="SAPBEXstdItemX 7" xfId="1384" xr:uid="{00000000-0005-0000-0000-00004A0A0000}"/>
    <cellStyle name="SAPBEXstdItemX 7 2" xfId="2759" xr:uid="{00000000-0005-0000-0000-00004B0A0000}"/>
    <cellStyle name="SAPBEXstdItemX 8" xfId="1385" xr:uid="{00000000-0005-0000-0000-00004C0A0000}"/>
    <cellStyle name="SAPBEXstdItemX 8 2" xfId="2760" xr:uid="{00000000-0005-0000-0000-00004D0A0000}"/>
    <cellStyle name="SAPBEXstdItemX 9" xfId="1386" xr:uid="{00000000-0005-0000-0000-00004E0A0000}"/>
    <cellStyle name="SAPBEXstdItemX 9 2" xfId="2761" xr:uid="{00000000-0005-0000-0000-00004F0A0000}"/>
    <cellStyle name="SAPBEXstdItemX_Výkaz 13-D3a _2011_jk" xfId="1387" xr:uid="{00000000-0005-0000-0000-0000500A0000}"/>
    <cellStyle name="SAPBEXtitle" xfId="1388" xr:uid="{00000000-0005-0000-0000-0000510A0000}"/>
    <cellStyle name="SAPBEXtitle 2" xfId="1389" xr:uid="{00000000-0005-0000-0000-0000520A0000}"/>
    <cellStyle name="SAPBEXtitle 3" xfId="1539" xr:uid="{00000000-0005-0000-0000-0000530A0000}"/>
    <cellStyle name="SAPBEXtitle_Výkaz 13-D3a _2011_jk" xfId="1390" xr:uid="{00000000-0005-0000-0000-0000540A0000}"/>
    <cellStyle name="SAPBEXunassignedItem" xfId="1391" xr:uid="{00000000-0005-0000-0000-0000550A0000}"/>
    <cellStyle name="SAPBEXunassignedItem 2" xfId="1392" xr:uid="{00000000-0005-0000-0000-0000560A0000}"/>
    <cellStyle name="SAPBEXunassignedItem 2 2" xfId="1393" xr:uid="{00000000-0005-0000-0000-0000570A0000}"/>
    <cellStyle name="SAPBEXunassignedItem 2 2 2" xfId="2764" xr:uid="{00000000-0005-0000-0000-0000580A0000}"/>
    <cellStyle name="SAPBEXunassignedItem 2 3" xfId="1394" xr:uid="{00000000-0005-0000-0000-0000590A0000}"/>
    <cellStyle name="SAPBEXunassignedItem 2 3 2" xfId="2765" xr:uid="{00000000-0005-0000-0000-00005A0A0000}"/>
    <cellStyle name="SAPBEXunassignedItem 2 4" xfId="1395" xr:uid="{00000000-0005-0000-0000-00005B0A0000}"/>
    <cellStyle name="SAPBEXunassignedItem 2 4 2" xfId="2766" xr:uid="{00000000-0005-0000-0000-00005C0A0000}"/>
    <cellStyle name="SAPBEXunassignedItem 2 5" xfId="1396" xr:uid="{00000000-0005-0000-0000-00005D0A0000}"/>
    <cellStyle name="SAPBEXunassignedItem 2 5 2" xfId="2767" xr:uid="{00000000-0005-0000-0000-00005E0A0000}"/>
    <cellStyle name="SAPBEXunassignedItem 2 6" xfId="1397" xr:uid="{00000000-0005-0000-0000-00005F0A0000}"/>
    <cellStyle name="SAPBEXunassignedItem 2 6 2" xfId="2768" xr:uid="{00000000-0005-0000-0000-0000600A0000}"/>
    <cellStyle name="SAPBEXunassignedItem 2 7" xfId="1398" xr:uid="{00000000-0005-0000-0000-0000610A0000}"/>
    <cellStyle name="SAPBEXunassignedItem 2 7 2" xfId="2769" xr:uid="{00000000-0005-0000-0000-0000620A0000}"/>
    <cellStyle name="SAPBEXunassignedItem 2 8" xfId="2763" xr:uid="{00000000-0005-0000-0000-0000630A0000}"/>
    <cellStyle name="SAPBEXunassignedItem 3" xfId="1399" xr:uid="{00000000-0005-0000-0000-0000640A0000}"/>
    <cellStyle name="SAPBEXunassignedItem 3 2" xfId="2770" xr:uid="{00000000-0005-0000-0000-0000650A0000}"/>
    <cellStyle name="SAPBEXunassignedItem 4" xfId="1400" xr:uid="{00000000-0005-0000-0000-0000660A0000}"/>
    <cellStyle name="SAPBEXunassignedItem 4 2" xfId="2771" xr:uid="{00000000-0005-0000-0000-0000670A0000}"/>
    <cellStyle name="SAPBEXunassignedItem 5" xfId="1401" xr:uid="{00000000-0005-0000-0000-0000680A0000}"/>
    <cellStyle name="SAPBEXunassignedItem 5 2" xfId="2772" xr:uid="{00000000-0005-0000-0000-0000690A0000}"/>
    <cellStyle name="SAPBEXunassignedItem 6" xfId="1402" xr:uid="{00000000-0005-0000-0000-00006A0A0000}"/>
    <cellStyle name="SAPBEXunassignedItem 6 2" xfId="2773" xr:uid="{00000000-0005-0000-0000-00006B0A0000}"/>
    <cellStyle name="SAPBEXunassignedItem 7" xfId="1403" xr:uid="{00000000-0005-0000-0000-00006C0A0000}"/>
    <cellStyle name="SAPBEXunassignedItem 7 2" xfId="2774" xr:uid="{00000000-0005-0000-0000-00006D0A0000}"/>
    <cellStyle name="SAPBEXunassignedItem 8" xfId="1404" xr:uid="{00000000-0005-0000-0000-00006E0A0000}"/>
    <cellStyle name="SAPBEXunassignedItem 8 2" xfId="2775" xr:uid="{00000000-0005-0000-0000-00006F0A0000}"/>
    <cellStyle name="SAPBEXunassignedItem 9" xfId="2762" xr:uid="{00000000-0005-0000-0000-0000700A0000}"/>
    <cellStyle name="SAPBEXundefined" xfId="1405" xr:uid="{00000000-0005-0000-0000-0000710A0000}"/>
    <cellStyle name="SAPBEXundefined 10" xfId="1406" xr:uid="{00000000-0005-0000-0000-0000720A0000}"/>
    <cellStyle name="SAPBEXundefined 10 2" xfId="2777" xr:uid="{00000000-0005-0000-0000-0000730A0000}"/>
    <cellStyle name="SAPBEXundefined 11" xfId="1407" xr:uid="{00000000-0005-0000-0000-0000740A0000}"/>
    <cellStyle name="SAPBEXundefined 11 2" xfId="2778" xr:uid="{00000000-0005-0000-0000-0000750A0000}"/>
    <cellStyle name="SAPBEXundefined 12" xfId="1540" xr:uid="{00000000-0005-0000-0000-0000760A0000}"/>
    <cellStyle name="SAPBEXundefined 13" xfId="2776" xr:uid="{00000000-0005-0000-0000-0000770A0000}"/>
    <cellStyle name="SAPBEXundefined 2" xfId="1408" xr:uid="{00000000-0005-0000-0000-0000780A0000}"/>
    <cellStyle name="SAPBEXundefined 2 10" xfId="1409" xr:uid="{00000000-0005-0000-0000-0000790A0000}"/>
    <cellStyle name="SAPBEXundefined 2 10 2" xfId="2780" xr:uid="{00000000-0005-0000-0000-00007A0A0000}"/>
    <cellStyle name="SAPBEXundefined 2 11" xfId="2779" xr:uid="{00000000-0005-0000-0000-00007B0A0000}"/>
    <cellStyle name="SAPBEXundefined 2 2" xfId="1410" xr:uid="{00000000-0005-0000-0000-00007C0A0000}"/>
    <cellStyle name="SAPBEXundefined 2 2 2" xfId="2781" xr:uid="{00000000-0005-0000-0000-00007D0A0000}"/>
    <cellStyle name="SAPBEXundefined 2 3" xfId="1411" xr:uid="{00000000-0005-0000-0000-00007E0A0000}"/>
    <cellStyle name="SAPBEXundefined 2 3 2" xfId="2782" xr:uid="{00000000-0005-0000-0000-00007F0A0000}"/>
    <cellStyle name="SAPBEXundefined 2 4" xfId="1412" xr:uid="{00000000-0005-0000-0000-0000800A0000}"/>
    <cellStyle name="SAPBEXundefined 2 4 2" xfId="2783" xr:uid="{00000000-0005-0000-0000-0000810A0000}"/>
    <cellStyle name="SAPBEXundefined 2 5" xfId="1413" xr:uid="{00000000-0005-0000-0000-0000820A0000}"/>
    <cellStyle name="SAPBEXundefined 2 5 2" xfId="2784" xr:uid="{00000000-0005-0000-0000-0000830A0000}"/>
    <cellStyle name="SAPBEXundefined 2 6" xfId="1414" xr:uid="{00000000-0005-0000-0000-0000840A0000}"/>
    <cellStyle name="SAPBEXundefined 2 6 2" xfId="2785" xr:uid="{00000000-0005-0000-0000-0000850A0000}"/>
    <cellStyle name="SAPBEXundefined 2 7" xfId="1415" xr:uid="{00000000-0005-0000-0000-0000860A0000}"/>
    <cellStyle name="SAPBEXundefined 2 7 2" xfId="2786" xr:uid="{00000000-0005-0000-0000-0000870A0000}"/>
    <cellStyle name="SAPBEXundefined 2 8" xfId="1416" xr:uid="{00000000-0005-0000-0000-0000880A0000}"/>
    <cellStyle name="SAPBEXundefined 2 8 2" xfId="2787" xr:uid="{00000000-0005-0000-0000-0000890A0000}"/>
    <cellStyle name="SAPBEXundefined 2 9" xfId="1417" xr:uid="{00000000-0005-0000-0000-00008A0A0000}"/>
    <cellStyle name="SAPBEXundefined 2 9 2" xfId="2788" xr:uid="{00000000-0005-0000-0000-00008B0A0000}"/>
    <cellStyle name="SAPBEXundefined 3" xfId="1418" xr:uid="{00000000-0005-0000-0000-00008C0A0000}"/>
    <cellStyle name="SAPBEXundefined 3 2" xfId="2789" xr:uid="{00000000-0005-0000-0000-00008D0A0000}"/>
    <cellStyle name="SAPBEXundefined 4" xfId="1419" xr:uid="{00000000-0005-0000-0000-00008E0A0000}"/>
    <cellStyle name="SAPBEXundefined 4 2" xfId="2790" xr:uid="{00000000-0005-0000-0000-00008F0A0000}"/>
    <cellStyle name="SAPBEXundefined 5" xfId="1420" xr:uid="{00000000-0005-0000-0000-0000900A0000}"/>
    <cellStyle name="SAPBEXundefined 5 2" xfId="2791" xr:uid="{00000000-0005-0000-0000-0000910A0000}"/>
    <cellStyle name="SAPBEXundefined 6" xfId="1421" xr:uid="{00000000-0005-0000-0000-0000920A0000}"/>
    <cellStyle name="SAPBEXundefined 6 2" xfId="2792" xr:uid="{00000000-0005-0000-0000-0000930A0000}"/>
    <cellStyle name="SAPBEXundefined 7" xfId="1422" xr:uid="{00000000-0005-0000-0000-0000940A0000}"/>
    <cellStyle name="SAPBEXundefined 7 2" xfId="2793" xr:uid="{00000000-0005-0000-0000-0000950A0000}"/>
    <cellStyle name="SAPBEXundefined 8" xfId="1423" xr:uid="{00000000-0005-0000-0000-0000960A0000}"/>
    <cellStyle name="SAPBEXundefined 8 2" xfId="2794" xr:uid="{00000000-0005-0000-0000-0000970A0000}"/>
    <cellStyle name="SAPBEXundefined 9" xfId="1424" xr:uid="{00000000-0005-0000-0000-0000980A0000}"/>
    <cellStyle name="SAPBEXundefined 9 2" xfId="2795" xr:uid="{00000000-0005-0000-0000-0000990A0000}"/>
    <cellStyle name="Sheet Title" xfId="1425" xr:uid="{00000000-0005-0000-0000-00009A0A0000}"/>
    <cellStyle name="Správně" xfId="47" builtinId="26" customBuiltin="1"/>
    <cellStyle name="Správně 2" xfId="124" xr:uid="{00000000-0005-0000-0000-00009C0A0000}"/>
    <cellStyle name="Správně 3" xfId="1426" xr:uid="{00000000-0005-0000-0000-00009D0A0000}"/>
    <cellStyle name="Styl 1" xfId="1427" xr:uid="{00000000-0005-0000-0000-00009E0A0000}"/>
    <cellStyle name="Subtotal" xfId="1428" xr:uid="{00000000-0005-0000-0000-00009F0A0000}"/>
    <cellStyle name="Špatně" xfId="24" builtinId="27" customBuiltin="1"/>
    <cellStyle name="Text upozornění" xfId="48" builtinId="11" customBuiltin="1"/>
    <cellStyle name="Text upozornění 2" xfId="125" xr:uid="{00000000-0005-0000-0000-0000A10A0000}"/>
    <cellStyle name="Vstup" xfId="49" builtinId="20" customBuiltin="1"/>
    <cellStyle name="Vstup 2" xfId="126" xr:uid="{00000000-0005-0000-0000-0000A30A0000}"/>
    <cellStyle name="Vstup 2 10" xfId="1429" xr:uid="{00000000-0005-0000-0000-0000A40A0000}"/>
    <cellStyle name="Vstup 2 10 2" xfId="2796" xr:uid="{00000000-0005-0000-0000-0000A50A0000}"/>
    <cellStyle name="Vstup 2 11" xfId="1430" xr:uid="{00000000-0005-0000-0000-0000A60A0000}"/>
    <cellStyle name="Vstup 2 11 2" xfId="2797" xr:uid="{00000000-0005-0000-0000-0000A70A0000}"/>
    <cellStyle name="Vstup 2 12" xfId="1982" xr:uid="{00000000-0005-0000-0000-0000A80A0000}"/>
    <cellStyle name="Vstup 2 2" xfId="1431" xr:uid="{00000000-0005-0000-0000-0000A90A0000}"/>
    <cellStyle name="Vstup 2 2 10" xfId="1432" xr:uid="{00000000-0005-0000-0000-0000AA0A0000}"/>
    <cellStyle name="Vstup 2 2 10 2" xfId="2799" xr:uid="{00000000-0005-0000-0000-0000AB0A0000}"/>
    <cellStyle name="Vstup 2 2 11" xfId="2798" xr:uid="{00000000-0005-0000-0000-0000AC0A0000}"/>
    <cellStyle name="Vstup 2 2 2" xfId="1433" xr:uid="{00000000-0005-0000-0000-0000AD0A0000}"/>
    <cellStyle name="Vstup 2 2 2 2" xfId="2800" xr:uid="{00000000-0005-0000-0000-0000AE0A0000}"/>
    <cellStyle name="Vstup 2 2 3" xfId="1434" xr:uid="{00000000-0005-0000-0000-0000AF0A0000}"/>
    <cellStyle name="Vstup 2 2 3 2" xfId="2801" xr:uid="{00000000-0005-0000-0000-0000B00A0000}"/>
    <cellStyle name="Vstup 2 2 4" xfId="1435" xr:uid="{00000000-0005-0000-0000-0000B10A0000}"/>
    <cellStyle name="Vstup 2 2 4 2" xfId="2802" xr:uid="{00000000-0005-0000-0000-0000B20A0000}"/>
    <cellStyle name="Vstup 2 2 5" xfId="1436" xr:uid="{00000000-0005-0000-0000-0000B30A0000}"/>
    <cellStyle name="Vstup 2 2 5 2" xfId="2803" xr:uid="{00000000-0005-0000-0000-0000B40A0000}"/>
    <cellStyle name="Vstup 2 2 6" xfId="1437" xr:uid="{00000000-0005-0000-0000-0000B50A0000}"/>
    <cellStyle name="Vstup 2 2 6 2" xfId="2804" xr:uid="{00000000-0005-0000-0000-0000B60A0000}"/>
    <cellStyle name="Vstup 2 2 7" xfId="1438" xr:uid="{00000000-0005-0000-0000-0000B70A0000}"/>
    <cellStyle name="Vstup 2 2 7 2" xfId="2805" xr:uid="{00000000-0005-0000-0000-0000B80A0000}"/>
    <cellStyle name="Vstup 2 2 8" xfId="1439" xr:uid="{00000000-0005-0000-0000-0000B90A0000}"/>
    <cellStyle name="Vstup 2 2 8 2" xfId="2806" xr:uid="{00000000-0005-0000-0000-0000BA0A0000}"/>
    <cellStyle name="Vstup 2 2 9" xfId="1440" xr:uid="{00000000-0005-0000-0000-0000BB0A0000}"/>
    <cellStyle name="Vstup 2 2 9 2" xfId="2807" xr:uid="{00000000-0005-0000-0000-0000BC0A0000}"/>
    <cellStyle name="Vstup 2 3" xfId="1441" xr:uid="{00000000-0005-0000-0000-0000BD0A0000}"/>
    <cellStyle name="Vstup 2 3 2" xfId="2808" xr:uid="{00000000-0005-0000-0000-0000BE0A0000}"/>
    <cellStyle name="Vstup 2 4" xfId="1442" xr:uid="{00000000-0005-0000-0000-0000BF0A0000}"/>
    <cellStyle name="Vstup 2 4 2" xfId="2809" xr:uid="{00000000-0005-0000-0000-0000C00A0000}"/>
    <cellStyle name="Vstup 2 5" xfId="1443" xr:uid="{00000000-0005-0000-0000-0000C10A0000}"/>
    <cellStyle name="Vstup 2 5 2" xfId="2810" xr:uid="{00000000-0005-0000-0000-0000C20A0000}"/>
    <cellStyle name="Vstup 2 6" xfId="1444" xr:uid="{00000000-0005-0000-0000-0000C30A0000}"/>
    <cellStyle name="Vstup 2 6 2" xfId="2811" xr:uid="{00000000-0005-0000-0000-0000C40A0000}"/>
    <cellStyle name="Vstup 2 7" xfId="1445" xr:uid="{00000000-0005-0000-0000-0000C50A0000}"/>
    <cellStyle name="Vstup 2 7 2" xfId="2812" xr:uid="{00000000-0005-0000-0000-0000C60A0000}"/>
    <cellStyle name="Vstup 2 8" xfId="1446" xr:uid="{00000000-0005-0000-0000-0000C70A0000}"/>
    <cellStyle name="Vstup 2 8 2" xfId="2813" xr:uid="{00000000-0005-0000-0000-0000C80A0000}"/>
    <cellStyle name="Vstup 2 9" xfId="1447" xr:uid="{00000000-0005-0000-0000-0000C90A0000}"/>
    <cellStyle name="Vstup 2 9 2" xfId="2814" xr:uid="{00000000-0005-0000-0000-0000CA0A0000}"/>
    <cellStyle name="Vstup 3" xfId="1591" xr:uid="{00000000-0005-0000-0000-0000CB0A0000}"/>
    <cellStyle name="Výpočet" xfId="50" builtinId="22" customBuiltin="1"/>
    <cellStyle name="Výpočet 2" xfId="127" xr:uid="{00000000-0005-0000-0000-0000CD0A0000}"/>
    <cellStyle name="Výpočet 2 10" xfId="1448" xr:uid="{00000000-0005-0000-0000-0000CE0A0000}"/>
    <cellStyle name="Výpočet 2 10 2" xfId="2815" xr:uid="{00000000-0005-0000-0000-0000CF0A0000}"/>
    <cellStyle name="Výpočet 2 11" xfId="1449" xr:uid="{00000000-0005-0000-0000-0000D00A0000}"/>
    <cellStyle name="Výpočet 2 11 2" xfId="2816" xr:uid="{00000000-0005-0000-0000-0000D10A0000}"/>
    <cellStyle name="Výpočet 2 12" xfId="1891" xr:uid="{00000000-0005-0000-0000-0000D20A0000}"/>
    <cellStyle name="Výpočet 2 2" xfId="1450" xr:uid="{00000000-0005-0000-0000-0000D30A0000}"/>
    <cellStyle name="Výpočet 2 2 10" xfId="1451" xr:uid="{00000000-0005-0000-0000-0000D40A0000}"/>
    <cellStyle name="Výpočet 2 2 10 2" xfId="2818" xr:uid="{00000000-0005-0000-0000-0000D50A0000}"/>
    <cellStyle name="Výpočet 2 2 11" xfId="2817" xr:uid="{00000000-0005-0000-0000-0000D60A0000}"/>
    <cellStyle name="Výpočet 2 2 2" xfId="1452" xr:uid="{00000000-0005-0000-0000-0000D70A0000}"/>
    <cellStyle name="Výpočet 2 2 2 2" xfId="2819" xr:uid="{00000000-0005-0000-0000-0000D80A0000}"/>
    <cellStyle name="Výpočet 2 2 3" xfId="1453" xr:uid="{00000000-0005-0000-0000-0000D90A0000}"/>
    <cellStyle name="Výpočet 2 2 3 2" xfId="2820" xr:uid="{00000000-0005-0000-0000-0000DA0A0000}"/>
    <cellStyle name="Výpočet 2 2 4" xfId="1454" xr:uid="{00000000-0005-0000-0000-0000DB0A0000}"/>
    <cellStyle name="Výpočet 2 2 4 2" xfId="2821" xr:uid="{00000000-0005-0000-0000-0000DC0A0000}"/>
    <cellStyle name="Výpočet 2 2 5" xfId="1455" xr:uid="{00000000-0005-0000-0000-0000DD0A0000}"/>
    <cellStyle name="Výpočet 2 2 5 2" xfId="2822" xr:uid="{00000000-0005-0000-0000-0000DE0A0000}"/>
    <cellStyle name="Výpočet 2 2 6" xfId="1456" xr:uid="{00000000-0005-0000-0000-0000DF0A0000}"/>
    <cellStyle name="Výpočet 2 2 6 2" xfId="2823" xr:uid="{00000000-0005-0000-0000-0000E00A0000}"/>
    <cellStyle name="Výpočet 2 2 7" xfId="1457" xr:uid="{00000000-0005-0000-0000-0000E10A0000}"/>
    <cellStyle name="Výpočet 2 2 7 2" xfId="2824" xr:uid="{00000000-0005-0000-0000-0000E20A0000}"/>
    <cellStyle name="Výpočet 2 2 8" xfId="1458" xr:uid="{00000000-0005-0000-0000-0000E30A0000}"/>
    <cellStyle name="Výpočet 2 2 8 2" xfId="2825" xr:uid="{00000000-0005-0000-0000-0000E40A0000}"/>
    <cellStyle name="Výpočet 2 2 9" xfId="1459" xr:uid="{00000000-0005-0000-0000-0000E50A0000}"/>
    <cellStyle name="Výpočet 2 2 9 2" xfId="2826" xr:uid="{00000000-0005-0000-0000-0000E60A0000}"/>
    <cellStyle name="Výpočet 2 3" xfId="1460" xr:uid="{00000000-0005-0000-0000-0000E70A0000}"/>
    <cellStyle name="Výpočet 2 3 2" xfId="2827" xr:uid="{00000000-0005-0000-0000-0000E80A0000}"/>
    <cellStyle name="Výpočet 2 4" xfId="1461" xr:uid="{00000000-0005-0000-0000-0000E90A0000}"/>
    <cellStyle name="Výpočet 2 4 2" xfId="2828" xr:uid="{00000000-0005-0000-0000-0000EA0A0000}"/>
    <cellStyle name="Výpočet 2 5" xfId="1462" xr:uid="{00000000-0005-0000-0000-0000EB0A0000}"/>
    <cellStyle name="Výpočet 2 5 2" xfId="2829" xr:uid="{00000000-0005-0000-0000-0000EC0A0000}"/>
    <cellStyle name="Výpočet 2 6" xfId="1463" xr:uid="{00000000-0005-0000-0000-0000ED0A0000}"/>
    <cellStyle name="Výpočet 2 6 2" xfId="2830" xr:uid="{00000000-0005-0000-0000-0000EE0A0000}"/>
    <cellStyle name="Výpočet 2 7" xfId="1464" xr:uid="{00000000-0005-0000-0000-0000EF0A0000}"/>
    <cellStyle name="Výpočet 2 7 2" xfId="2831" xr:uid="{00000000-0005-0000-0000-0000F00A0000}"/>
    <cellStyle name="Výpočet 2 8" xfId="1465" xr:uid="{00000000-0005-0000-0000-0000F10A0000}"/>
    <cellStyle name="Výpočet 2 8 2" xfId="2832" xr:uid="{00000000-0005-0000-0000-0000F20A0000}"/>
    <cellStyle name="Výpočet 2 9" xfId="1466" xr:uid="{00000000-0005-0000-0000-0000F30A0000}"/>
    <cellStyle name="Výpočet 2 9 2" xfId="2833" xr:uid="{00000000-0005-0000-0000-0000F40A0000}"/>
    <cellStyle name="Výpočet 3" xfId="2532" xr:uid="{00000000-0005-0000-0000-0000F50A0000}"/>
    <cellStyle name="Výstup" xfId="51" builtinId="21" customBuiltin="1"/>
    <cellStyle name="Výstup 2" xfId="128" xr:uid="{00000000-0005-0000-0000-0000F70A0000}"/>
    <cellStyle name="Výstup 2 10" xfId="1467" xr:uid="{00000000-0005-0000-0000-0000F80A0000}"/>
    <cellStyle name="Výstup 2 10 2" xfId="2834" xr:uid="{00000000-0005-0000-0000-0000F90A0000}"/>
    <cellStyle name="Výstup 2 11" xfId="1468" xr:uid="{00000000-0005-0000-0000-0000FA0A0000}"/>
    <cellStyle name="Výstup 2 11 2" xfId="2835" xr:uid="{00000000-0005-0000-0000-0000FB0A0000}"/>
    <cellStyle name="Výstup 2 12" xfId="1958" xr:uid="{00000000-0005-0000-0000-0000FC0A0000}"/>
    <cellStyle name="Výstup 2 2" xfId="1469" xr:uid="{00000000-0005-0000-0000-0000FD0A0000}"/>
    <cellStyle name="Výstup 2 2 10" xfId="1470" xr:uid="{00000000-0005-0000-0000-0000FE0A0000}"/>
    <cellStyle name="Výstup 2 2 10 2" xfId="2837" xr:uid="{00000000-0005-0000-0000-0000FF0A0000}"/>
    <cellStyle name="Výstup 2 2 11" xfId="2836" xr:uid="{00000000-0005-0000-0000-0000000B0000}"/>
    <cellStyle name="Výstup 2 2 2" xfId="1471" xr:uid="{00000000-0005-0000-0000-0000010B0000}"/>
    <cellStyle name="Výstup 2 2 2 2" xfId="2838" xr:uid="{00000000-0005-0000-0000-0000020B0000}"/>
    <cellStyle name="Výstup 2 2 3" xfId="1472" xr:uid="{00000000-0005-0000-0000-0000030B0000}"/>
    <cellStyle name="Výstup 2 2 3 2" xfId="2839" xr:uid="{00000000-0005-0000-0000-0000040B0000}"/>
    <cellStyle name="Výstup 2 2 4" xfId="1473" xr:uid="{00000000-0005-0000-0000-0000050B0000}"/>
    <cellStyle name="Výstup 2 2 4 2" xfId="2840" xr:uid="{00000000-0005-0000-0000-0000060B0000}"/>
    <cellStyle name="Výstup 2 2 5" xfId="1474" xr:uid="{00000000-0005-0000-0000-0000070B0000}"/>
    <cellStyle name="Výstup 2 2 5 2" xfId="2841" xr:uid="{00000000-0005-0000-0000-0000080B0000}"/>
    <cellStyle name="Výstup 2 2 6" xfId="1475" xr:uid="{00000000-0005-0000-0000-0000090B0000}"/>
    <cellStyle name="Výstup 2 2 6 2" xfId="2842" xr:uid="{00000000-0005-0000-0000-00000A0B0000}"/>
    <cellStyle name="Výstup 2 2 7" xfId="1476" xr:uid="{00000000-0005-0000-0000-00000B0B0000}"/>
    <cellStyle name="Výstup 2 2 7 2" xfId="2843" xr:uid="{00000000-0005-0000-0000-00000C0B0000}"/>
    <cellStyle name="Výstup 2 2 8" xfId="1477" xr:uid="{00000000-0005-0000-0000-00000D0B0000}"/>
    <cellStyle name="Výstup 2 2 8 2" xfId="2844" xr:uid="{00000000-0005-0000-0000-00000E0B0000}"/>
    <cellStyle name="Výstup 2 2 9" xfId="1478" xr:uid="{00000000-0005-0000-0000-00000F0B0000}"/>
    <cellStyle name="Výstup 2 2 9 2" xfId="2845" xr:uid="{00000000-0005-0000-0000-0000100B0000}"/>
    <cellStyle name="Výstup 2 3" xfId="1479" xr:uid="{00000000-0005-0000-0000-0000110B0000}"/>
    <cellStyle name="Výstup 2 3 2" xfId="2846" xr:uid="{00000000-0005-0000-0000-0000120B0000}"/>
    <cellStyle name="Výstup 2 4" xfId="1480" xr:uid="{00000000-0005-0000-0000-0000130B0000}"/>
    <cellStyle name="Výstup 2 4 2" xfId="2847" xr:uid="{00000000-0005-0000-0000-0000140B0000}"/>
    <cellStyle name="Výstup 2 5" xfId="1481" xr:uid="{00000000-0005-0000-0000-0000150B0000}"/>
    <cellStyle name="Výstup 2 5 2" xfId="2848" xr:uid="{00000000-0005-0000-0000-0000160B0000}"/>
    <cellStyle name="Výstup 2 6" xfId="1482" xr:uid="{00000000-0005-0000-0000-0000170B0000}"/>
    <cellStyle name="Výstup 2 6 2" xfId="2849" xr:uid="{00000000-0005-0000-0000-0000180B0000}"/>
    <cellStyle name="Výstup 2 7" xfId="1483" xr:uid="{00000000-0005-0000-0000-0000190B0000}"/>
    <cellStyle name="Výstup 2 7 2" xfId="2850" xr:uid="{00000000-0005-0000-0000-00001A0B0000}"/>
    <cellStyle name="Výstup 2 8" xfId="1484" xr:uid="{00000000-0005-0000-0000-00001B0B0000}"/>
    <cellStyle name="Výstup 2 8 2" xfId="2851" xr:uid="{00000000-0005-0000-0000-00001C0B0000}"/>
    <cellStyle name="Výstup 2 9" xfId="1485" xr:uid="{00000000-0005-0000-0000-00001D0B0000}"/>
    <cellStyle name="Výstup 2 9 2" xfId="2852" xr:uid="{00000000-0005-0000-0000-00001E0B0000}"/>
    <cellStyle name="Výstup 3" xfId="2254" xr:uid="{00000000-0005-0000-0000-00001F0B0000}"/>
    <cellStyle name="Vysvětlující text" xfId="52" builtinId="53" customBuiltin="1"/>
    <cellStyle name="Vysvětlující text 2" xfId="129" xr:uid="{00000000-0005-0000-0000-0000210B0000}"/>
    <cellStyle name="Zvýraznění 1" xfId="53" builtinId="29" customBuiltin="1"/>
    <cellStyle name="Zvýraznění 1 2" xfId="130" xr:uid="{00000000-0005-0000-0000-0000230B0000}"/>
    <cellStyle name="Zvýraznění 2" xfId="54" builtinId="33" customBuiltin="1"/>
    <cellStyle name="Zvýraznění 2 2" xfId="131" xr:uid="{00000000-0005-0000-0000-0000250B0000}"/>
    <cellStyle name="Zvýraznění 3" xfId="55" builtinId="37" customBuiltin="1"/>
    <cellStyle name="Zvýraznění 3 2" xfId="132" xr:uid="{00000000-0005-0000-0000-0000270B0000}"/>
    <cellStyle name="Zvýraznění 4" xfId="56" builtinId="41" customBuiltin="1"/>
    <cellStyle name="Zvýraznění 4 2" xfId="133" xr:uid="{00000000-0005-0000-0000-0000290B0000}"/>
    <cellStyle name="Zvýraznění 5" xfId="57" builtinId="45" customBuiltin="1"/>
    <cellStyle name="Zvýraznění 5 2" xfId="134" xr:uid="{00000000-0005-0000-0000-00002B0B0000}"/>
    <cellStyle name="Zvýraznění 6" xfId="58" builtinId="49" customBuiltin="1"/>
    <cellStyle name="Zvýraznění 6 2" xfId="135" xr:uid="{00000000-0005-0000-0000-00002D0B0000}"/>
  </cellStyles>
  <dxfs count="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EBE600"/>
      <color rgb="FFCCCC00"/>
      <color rgb="FF6E4932"/>
      <color rgb="FFF9B590"/>
      <color rgb="FF91C3D5"/>
      <color rgb="FFA99BBD"/>
      <color rgb="FFB9CD96"/>
      <color rgb="FFD19392"/>
      <color rgb="FF93A9CF"/>
      <color rgb="FFDB84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50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1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1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Výroba elektřiny brutto (GWh)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5479569892473123E-2"/>
          <c:y val="0.14319156913896403"/>
          <c:w val="0.8976924731182796"/>
          <c:h val="0.581439979577020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'3.1'!$A$6</c:f>
              <c:strCache>
                <c:ptCount val="1"/>
                <c:pt idx="0">
                  <c:v>Jaderné (JE)</c:v>
                </c:pt>
              </c:strCache>
            </c:strRef>
          </c:tx>
          <c:invertIfNegative val="0"/>
          <c:val>
            <c:numRef>
              <c:f>'3.1'!$B$6:$M$6</c:f>
              <c:numCache>
                <c:formatCode>#,##0.0</c:formatCode>
                <c:ptCount val="12"/>
                <c:pt idx="0">
                  <c:v>2739.5419999999999</c:v>
                </c:pt>
                <c:pt idx="1">
                  <c:v>2599.9160499999998</c:v>
                </c:pt>
                <c:pt idx="2">
                  <c:v>2295.86762</c:v>
                </c:pt>
                <c:pt idx="3">
                  <c:v>2229.01406</c:v>
                </c:pt>
                <c:pt idx="4">
                  <c:v>2902.2861800000001</c:v>
                </c:pt>
                <c:pt idx="5">
                  <c:v>2348.5961699999998</c:v>
                </c:pt>
                <c:pt idx="6">
                  <c:v>1884.9990299999997</c:v>
                </c:pt>
                <c:pt idx="7">
                  <c:v>2219.1381799999999</c:v>
                </c:pt>
                <c:pt idx="8">
                  <c:v>2369.23648</c:v>
                </c:pt>
                <c:pt idx="9">
                  <c:v>2975.6687800000004</c:v>
                </c:pt>
                <c:pt idx="10">
                  <c:v>2941.5275999999999</c:v>
                </c:pt>
                <c:pt idx="11">
                  <c:v>2740.41669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1A-4F5F-8179-180B3CA5EB7D}"/>
            </c:ext>
          </c:extLst>
        </c:ser>
        <c:ser>
          <c:idx val="1"/>
          <c:order val="1"/>
          <c:tx>
            <c:strRef>
              <c:f>'3.1'!$A$7</c:f>
              <c:strCache>
                <c:ptCount val="1"/>
                <c:pt idx="0">
                  <c:v>Parní (PE)</c:v>
                </c:pt>
              </c:strCache>
            </c:strRef>
          </c:tx>
          <c:invertIfNegative val="0"/>
          <c:val>
            <c:numRef>
              <c:f>'3.1'!$B$7:$M$7</c:f>
              <c:numCache>
                <c:formatCode>#,##0.0</c:formatCode>
                <c:ptCount val="12"/>
                <c:pt idx="0">
                  <c:v>4448.420223000001</c:v>
                </c:pt>
                <c:pt idx="1">
                  <c:v>3917.0622660000008</c:v>
                </c:pt>
                <c:pt idx="2">
                  <c:v>3901.8986980000009</c:v>
                </c:pt>
                <c:pt idx="3">
                  <c:v>3399.7521120000015</c:v>
                </c:pt>
                <c:pt idx="4">
                  <c:v>3140.4997930000013</c:v>
                </c:pt>
                <c:pt idx="5">
                  <c:v>2487.563869000001</c:v>
                </c:pt>
                <c:pt idx="6">
                  <c:v>2576.4623810000007</c:v>
                </c:pt>
                <c:pt idx="7">
                  <c:v>3006.0507799999982</c:v>
                </c:pt>
                <c:pt idx="8">
                  <c:v>3281.1596230000005</c:v>
                </c:pt>
                <c:pt idx="9">
                  <c:v>3565.9271520000002</c:v>
                </c:pt>
                <c:pt idx="10">
                  <c:v>3669.7552820000005</c:v>
                </c:pt>
                <c:pt idx="11">
                  <c:v>3992.1387129999994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1A-4F5F-8179-180B3CA5EB7D}"/>
            </c:ext>
          </c:extLst>
        </c:ser>
        <c:ser>
          <c:idx val="2"/>
          <c:order val="2"/>
          <c:tx>
            <c:strRef>
              <c:f>'3.1'!$A$8</c:f>
              <c:strCache>
                <c:ptCount val="1"/>
                <c:pt idx="0">
                  <c:v>Paroplynové (PPE)</c:v>
                </c:pt>
              </c:strCache>
            </c:strRef>
          </c:tx>
          <c:invertIfNegative val="0"/>
          <c:val>
            <c:numRef>
              <c:f>'3.1'!$B$8:$M$8</c:f>
              <c:numCache>
                <c:formatCode>#,##0.0</c:formatCode>
                <c:ptCount val="12"/>
                <c:pt idx="0">
                  <c:v>548.23631</c:v>
                </c:pt>
                <c:pt idx="1">
                  <c:v>416.08055000000002</c:v>
                </c:pt>
                <c:pt idx="2">
                  <c:v>250.41873000000001</c:v>
                </c:pt>
                <c:pt idx="3">
                  <c:v>300.9905</c:v>
                </c:pt>
                <c:pt idx="4">
                  <c:v>272.00991000000005</c:v>
                </c:pt>
                <c:pt idx="5">
                  <c:v>488.34186800000003</c:v>
                </c:pt>
                <c:pt idx="6">
                  <c:v>496.52186999999998</c:v>
                </c:pt>
                <c:pt idx="7">
                  <c:v>539.24630000000002</c:v>
                </c:pt>
                <c:pt idx="8">
                  <c:v>604.46603299999992</c:v>
                </c:pt>
                <c:pt idx="9">
                  <c:v>650.51076</c:v>
                </c:pt>
                <c:pt idx="10">
                  <c:v>551.61255000000006</c:v>
                </c:pt>
                <c:pt idx="11">
                  <c:v>400.08529000000004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1A-4F5F-8179-180B3CA5EB7D}"/>
            </c:ext>
          </c:extLst>
        </c:ser>
        <c:ser>
          <c:idx val="3"/>
          <c:order val="3"/>
          <c:tx>
            <c:strRef>
              <c:f>'3.1'!$A$9</c:f>
              <c:strCache>
                <c:ptCount val="1"/>
                <c:pt idx="0">
                  <c:v>Plynové a spalovací (PSE)</c:v>
                </c:pt>
              </c:strCache>
            </c:strRef>
          </c:tx>
          <c:invertIfNegative val="0"/>
          <c:val>
            <c:numRef>
              <c:f>'3.1'!$B$9:$M$9</c:f>
              <c:numCache>
                <c:formatCode>#,##0.0</c:formatCode>
                <c:ptCount val="12"/>
                <c:pt idx="0">
                  <c:v>352.71840342714631</c:v>
                </c:pt>
                <c:pt idx="1">
                  <c:v>315.44412930715401</c:v>
                </c:pt>
                <c:pt idx="2">
                  <c:v>337.64196954212429</c:v>
                </c:pt>
                <c:pt idx="3">
                  <c:v>302.84831392390748</c:v>
                </c:pt>
                <c:pt idx="4">
                  <c:v>294.08162152266652</c:v>
                </c:pt>
                <c:pt idx="5">
                  <c:v>259.0192877632287</c:v>
                </c:pt>
                <c:pt idx="6">
                  <c:v>262.80824900273205</c:v>
                </c:pt>
                <c:pt idx="7">
                  <c:v>262.33899813821279</c:v>
                </c:pt>
                <c:pt idx="8">
                  <c:v>273.29311805093266</c:v>
                </c:pt>
                <c:pt idx="9">
                  <c:v>322.54714079832041</c:v>
                </c:pt>
                <c:pt idx="10">
                  <c:v>342.19028624774631</c:v>
                </c:pt>
                <c:pt idx="11">
                  <c:v>351.76563227582682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1A-4F5F-8179-180B3CA5EB7D}"/>
            </c:ext>
          </c:extLst>
        </c:ser>
        <c:ser>
          <c:idx val="4"/>
          <c:order val="4"/>
          <c:tx>
            <c:strRef>
              <c:f>'3.1'!$A$10</c:f>
              <c:strCache>
                <c:ptCount val="1"/>
                <c:pt idx="0">
                  <c:v>Vodní (VE)</c:v>
                </c:pt>
              </c:strCache>
            </c:strRef>
          </c:tx>
          <c:invertIfNegative val="0"/>
          <c:val>
            <c:numRef>
              <c:f>'3.1'!$B$10:$M$10</c:f>
              <c:numCache>
                <c:formatCode>#,##0.0</c:formatCode>
                <c:ptCount val="12"/>
                <c:pt idx="0">
                  <c:v>229.11755200000005</c:v>
                </c:pt>
                <c:pt idx="1">
                  <c:v>216.96365999999986</c:v>
                </c:pt>
                <c:pt idx="2">
                  <c:v>349.58062800000039</c:v>
                </c:pt>
                <c:pt idx="3">
                  <c:v>230.56699499999979</c:v>
                </c:pt>
                <c:pt idx="4">
                  <c:v>177.71228799999963</c:v>
                </c:pt>
                <c:pt idx="5">
                  <c:v>129.85429599999995</c:v>
                </c:pt>
                <c:pt idx="6">
                  <c:v>97.295217000000022</c:v>
                </c:pt>
                <c:pt idx="7">
                  <c:v>92.893505000000062</c:v>
                </c:pt>
                <c:pt idx="8">
                  <c:v>96.740558999999934</c:v>
                </c:pt>
                <c:pt idx="9">
                  <c:v>159.28456</c:v>
                </c:pt>
                <c:pt idx="10">
                  <c:v>105.47245699999996</c:v>
                </c:pt>
                <c:pt idx="11">
                  <c:v>122.54698600000009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1A-4F5F-8179-180B3CA5EB7D}"/>
            </c:ext>
          </c:extLst>
        </c:ser>
        <c:ser>
          <c:idx val="5"/>
          <c:order val="5"/>
          <c:tx>
            <c:strRef>
              <c:f>'3.1'!$A$11</c:f>
              <c:strCache>
                <c:ptCount val="1"/>
                <c:pt idx="0">
                  <c:v>Přečerpávací (PVE)</c:v>
                </c:pt>
              </c:strCache>
            </c:strRef>
          </c:tx>
          <c:invertIfNegative val="0"/>
          <c:val>
            <c:numRef>
              <c:f>'3.1'!$B$11:$M$11</c:f>
              <c:numCache>
                <c:formatCode>#,##0.0</c:formatCode>
                <c:ptCount val="12"/>
                <c:pt idx="0">
                  <c:v>105.66614800000002</c:v>
                </c:pt>
                <c:pt idx="1">
                  <c:v>79.157679999999999</c:v>
                </c:pt>
                <c:pt idx="2">
                  <c:v>93.830459999999988</c:v>
                </c:pt>
                <c:pt idx="3">
                  <c:v>89.899721</c:v>
                </c:pt>
                <c:pt idx="4">
                  <c:v>93.053050000000013</c:v>
                </c:pt>
                <c:pt idx="5">
                  <c:v>67.189630000000008</c:v>
                </c:pt>
                <c:pt idx="6">
                  <c:v>85.325960000000009</c:v>
                </c:pt>
                <c:pt idx="7">
                  <c:v>99.797380000000004</c:v>
                </c:pt>
                <c:pt idx="8">
                  <c:v>104.06401</c:v>
                </c:pt>
                <c:pt idx="9">
                  <c:v>112.20386999999999</c:v>
                </c:pt>
                <c:pt idx="10">
                  <c:v>98.78761999999999</c:v>
                </c:pt>
                <c:pt idx="11">
                  <c:v>137.68171000000001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01A-4F5F-8179-180B3CA5EB7D}"/>
            </c:ext>
          </c:extLst>
        </c:ser>
        <c:ser>
          <c:idx val="6"/>
          <c:order val="6"/>
          <c:tx>
            <c:strRef>
              <c:f>'3.1'!$A$12</c:f>
              <c:strCache>
                <c:ptCount val="1"/>
                <c:pt idx="0">
                  <c:v>Větrné (VTE)</c:v>
                </c:pt>
              </c:strCache>
            </c:strRef>
          </c:tx>
          <c:invertIfNegative val="0"/>
          <c:val>
            <c:numRef>
              <c:f>'3.1'!$B$12:$M$12</c:f>
              <c:numCache>
                <c:formatCode>#,##0.0</c:formatCode>
                <c:ptCount val="12"/>
                <c:pt idx="0">
                  <c:v>80.835863000000018</c:v>
                </c:pt>
                <c:pt idx="1">
                  <c:v>64.414944999999989</c:v>
                </c:pt>
                <c:pt idx="2">
                  <c:v>84.94768400000001</c:v>
                </c:pt>
                <c:pt idx="3">
                  <c:v>62.677205999999998</c:v>
                </c:pt>
                <c:pt idx="4">
                  <c:v>51.570069999999973</c:v>
                </c:pt>
                <c:pt idx="5">
                  <c:v>36.345938000000039</c:v>
                </c:pt>
                <c:pt idx="6">
                  <c:v>28.179473000000023</c:v>
                </c:pt>
                <c:pt idx="7">
                  <c:v>27.359033000000014</c:v>
                </c:pt>
                <c:pt idx="8">
                  <c:v>44.856987999999987</c:v>
                </c:pt>
                <c:pt idx="9">
                  <c:v>62.171733999999972</c:v>
                </c:pt>
                <c:pt idx="10">
                  <c:v>72.68851500000001</c:v>
                </c:pt>
                <c:pt idx="11">
                  <c:v>83.966410999999951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01A-4F5F-8179-180B3CA5EB7D}"/>
            </c:ext>
          </c:extLst>
        </c:ser>
        <c:ser>
          <c:idx val="7"/>
          <c:order val="7"/>
          <c:tx>
            <c:strRef>
              <c:f>'3.1'!$A$13</c:f>
              <c:strCache>
                <c:ptCount val="1"/>
                <c:pt idx="0">
                  <c:v>Fotovoltaické (FVE)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val>
            <c:numRef>
              <c:f>'3.1'!$B$13:$M$13</c:f>
              <c:numCache>
                <c:formatCode>#,##0.0</c:formatCode>
                <c:ptCount val="12"/>
                <c:pt idx="0">
                  <c:v>52.684905999999643</c:v>
                </c:pt>
                <c:pt idx="1">
                  <c:v>137.91999599999997</c:v>
                </c:pt>
                <c:pt idx="2">
                  <c:v>193.20378500000118</c:v>
                </c:pt>
                <c:pt idx="3">
                  <c:v>276.25296300000076</c:v>
                </c:pt>
                <c:pt idx="4">
                  <c:v>234.61403199999788</c:v>
                </c:pt>
                <c:pt idx="5">
                  <c:v>332.78620800000158</c:v>
                </c:pt>
                <c:pt idx="6">
                  <c:v>297.13825599999979</c:v>
                </c:pt>
                <c:pt idx="7">
                  <c:v>270.30247899999881</c:v>
                </c:pt>
                <c:pt idx="8">
                  <c:v>220.31678899999991</c:v>
                </c:pt>
                <c:pt idx="9">
                  <c:v>162.67184199999764</c:v>
                </c:pt>
                <c:pt idx="10">
                  <c:v>56.257352999999796</c:v>
                </c:pt>
                <c:pt idx="11">
                  <c:v>51.755790000000097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01A-4F5F-8179-180B3CA5E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220418048"/>
        <c:axId val="220419584"/>
      </c:barChart>
      <c:catAx>
        <c:axId val="22041804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20419584"/>
        <c:crossesAt val="-4000"/>
        <c:auto val="1"/>
        <c:lblAlgn val="ctr"/>
        <c:lblOffset val="100"/>
        <c:noMultiLvlLbl val="0"/>
      </c:catAx>
      <c:valAx>
        <c:axId val="220419584"/>
        <c:scaling>
          <c:orientation val="minMax"/>
          <c:max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204180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1679680436605135E-2"/>
          <c:y val="0.8552492640547591"/>
          <c:w val="0.92879982904015912"/>
          <c:h val="0.14475073594524088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3543307086614173" l="0.31496062992125984" r="0.31496062992125984" t="0.3543307086614173" header="0.31496062992125984" footer="0.31496062992125984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Spotřeba elektřiny (GWh)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1593666179825645E-2"/>
          <c:y val="0.10158270851021917"/>
          <c:w val="0.87972152118620839"/>
          <c:h val="0.65185911051968026"/>
        </c:manualLayout>
      </c:layout>
      <c:lineChart>
        <c:grouping val="standard"/>
        <c:varyColors val="0"/>
        <c:ser>
          <c:idx val="0"/>
          <c:order val="0"/>
          <c:tx>
            <c:strRef>
              <c:f>'3.7'!$A$20</c:f>
              <c:strCache>
                <c:ptCount val="1"/>
                <c:pt idx="0">
                  <c:v>Tuzemská brutto spotřeba 2018</c:v>
                </c:pt>
              </c:strCache>
            </c:strRef>
          </c:tx>
          <c:spPr>
            <a:ln>
              <a:solidFill>
                <a:schemeClr val="accent1"/>
              </a:solidFill>
              <a:prstDash val="sysDot"/>
            </a:ln>
          </c:spPr>
          <c:marker>
            <c:symbol val="none"/>
          </c:marker>
          <c:val>
            <c:numRef>
              <c:f>'3.7'!$B$20:$M$20</c:f>
              <c:numCache>
                <c:formatCode>#,##0.0</c:formatCode>
                <c:ptCount val="12"/>
                <c:pt idx="0">
                  <c:v>6944.828861999993</c:v>
                </c:pt>
                <c:pt idx="1">
                  <c:v>6579.1085249999951</c:v>
                </c:pt>
                <c:pt idx="2">
                  <c:v>7098.3574779999972</c:v>
                </c:pt>
                <c:pt idx="3">
                  <c:v>5711.6949450000011</c:v>
                </c:pt>
                <c:pt idx="4">
                  <c:v>5772.7653369999989</c:v>
                </c:pt>
                <c:pt idx="5">
                  <c:v>5543.3942259999985</c:v>
                </c:pt>
                <c:pt idx="6">
                  <c:v>5423.9235799999997</c:v>
                </c:pt>
                <c:pt idx="7">
                  <c:v>5619.8040170000013</c:v>
                </c:pt>
                <c:pt idx="8">
                  <c:v>5531.5095219999976</c:v>
                </c:pt>
                <c:pt idx="9">
                  <c:v>6294.3103119636135</c:v>
                </c:pt>
                <c:pt idx="10">
                  <c:v>6652.4506110000057</c:v>
                </c:pt>
                <c:pt idx="11">
                  <c:v>6768.6167568909186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78-4B72-9472-5459B55C4AAD}"/>
            </c:ext>
          </c:extLst>
        </c:ser>
        <c:ser>
          <c:idx val="1"/>
          <c:order val="1"/>
          <c:tx>
            <c:strRef>
              <c:f>'3.7'!$A$21</c:f>
              <c:strCache>
                <c:ptCount val="1"/>
                <c:pt idx="0">
                  <c:v>Tuzemská brutto spotřeba 2019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'3.7'!$B$21:$M$21</c:f>
              <c:numCache>
                <c:formatCode>#,##0.0</c:formatCode>
                <c:ptCount val="12"/>
                <c:pt idx="0">
                  <c:v>7359.7499554271535</c:v>
                </c:pt>
                <c:pt idx="1">
                  <c:v>6426.6456743071549</c:v>
                </c:pt>
                <c:pt idx="2">
                  <c:v>6564.2215655421242</c:v>
                </c:pt>
                <c:pt idx="3">
                  <c:v>5927.619213923912</c:v>
                </c:pt>
                <c:pt idx="4">
                  <c:v>6028.5134735226648</c:v>
                </c:pt>
                <c:pt idx="5">
                  <c:v>5492.7477901532311</c:v>
                </c:pt>
                <c:pt idx="6">
                  <c:v>5451.1197790027318</c:v>
                </c:pt>
                <c:pt idx="7">
                  <c:v>5599.5343681382183</c:v>
                </c:pt>
                <c:pt idx="8">
                  <c:v>5706.6722920509292</c:v>
                </c:pt>
                <c:pt idx="9">
                  <c:v>6273.8114757983185</c:v>
                </c:pt>
                <c:pt idx="10">
                  <c:v>6452.7585636601689</c:v>
                </c:pt>
                <c:pt idx="11">
                  <c:v>6647.6458582758241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78-4B72-9472-5459B55C4AAD}"/>
            </c:ext>
          </c:extLst>
        </c:ser>
        <c:ser>
          <c:idx val="2"/>
          <c:order val="2"/>
          <c:tx>
            <c:strRef>
              <c:f>'3.7'!$A$22</c:f>
              <c:strCache>
                <c:ptCount val="1"/>
                <c:pt idx="0">
                  <c:v>Tuzemská netto spotřeba 2018</c:v>
                </c:pt>
              </c:strCache>
            </c:strRef>
          </c:tx>
          <c:spPr>
            <a:ln>
              <a:solidFill>
                <a:schemeClr val="accent2"/>
              </a:solidFill>
              <a:prstDash val="sysDot"/>
            </a:ln>
          </c:spPr>
          <c:marker>
            <c:symbol val="none"/>
          </c:marker>
          <c:val>
            <c:numRef>
              <c:f>'3.7'!$B$22:$M$22</c:f>
              <c:numCache>
                <c:formatCode>#,##0.0</c:formatCode>
                <c:ptCount val="12"/>
                <c:pt idx="0">
                  <c:v>5862.9954459999926</c:v>
                </c:pt>
                <c:pt idx="1">
                  <c:v>5603.0930569999964</c:v>
                </c:pt>
                <c:pt idx="2">
                  <c:v>5962.0620569999965</c:v>
                </c:pt>
                <c:pt idx="3">
                  <c:v>4792.2221000000018</c:v>
                </c:pt>
                <c:pt idx="4">
                  <c:v>4830.7129689999992</c:v>
                </c:pt>
                <c:pt idx="5">
                  <c:v>4668.3179039999995</c:v>
                </c:pt>
                <c:pt idx="6">
                  <c:v>4597.1515989999998</c:v>
                </c:pt>
                <c:pt idx="7">
                  <c:v>4759.6293650000016</c:v>
                </c:pt>
                <c:pt idx="8">
                  <c:v>4646.3616559999982</c:v>
                </c:pt>
                <c:pt idx="9">
                  <c:v>5257.6880566137697</c:v>
                </c:pt>
                <c:pt idx="10">
                  <c:v>5574.9791200000054</c:v>
                </c:pt>
                <c:pt idx="11">
                  <c:v>5643.3559423588049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78-4B72-9472-5459B55C4AAD}"/>
            </c:ext>
          </c:extLst>
        </c:ser>
        <c:ser>
          <c:idx val="3"/>
          <c:order val="3"/>
          <c:tx>
            <c:strRef>
              <c:f>'3.7'!$A$23</c:f>
              <c:strCache>
                <c:ptCount val="1"/>
                <c:pt idx="0">
                  <c:v>Tuzemská netto spotřeba 2019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val>
            <c:numRef>
              <c:f>'3.7'!$B$23:$M$23</c:f>
              <c:numCache>
                <c:formatCode>#,##0.0</c:formatCode>
                <c:ptCount val="12"/>
                <c:pt idx="0">
                  <c:v>6201.8692554271538</c:v>
                </c:pt>
                <c:pt idx="1">
                  <c:v>5429.2120073071555</c:v>
                </c:pt>
                <c:pt idx="2">
                  <c:v>5576.2975695421237</c:v>
                </c:pt>
                <c:pt idx="3">
                  <c:v>5017.943636923912</c:v>
                </c:pt>
                <c:pt idx="4">
                  <c:v>5100.8461215226644</c:v>
                </c:pt>
                <c:pt idx="5">
                  <c:v>4680.528395153231</c:v>
                </c:pt>
                <c:pt idx="6">
                  <c:v>4621.1465330027313</c:v>
                </c:pt>
                <c:pt idx="7">
                  <c:v>4700.7831731382175</c:v>
                </c:pt>
                <c:pt idx="8">
                  <c:v>4730.1596100509287</c:v>
                </c:pt>
                <c:pt idx="9">
                  <c:v>5218.6164037983181</c:v>
                </c:pt>
                <c:pt idx="10">
                  <c:v>5452.4449016601684</c:v>
                </c:pt>
                <c:pt idx="11">
                  <c:v>5537.322147275825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78-4B72-9472-5459B55C4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299968"/>
        <c:axId val="233301504"/>
      </c:lineChart>
      <c:catAx>
        <c:axId val="23329996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3301504"/>
        <c:crosses val="autoZero"/>
        <c:auto val="1"/>
        <c:lblAlgn val="ctr"/>
        <c:lblOffset val="100"/>
        <c:noMultiLvlLbl val="0"/>
      </c:catAx>
      <c:valAx>
        <c:axId val="233301504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32999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'8.1'!$G$34</c:f>
              <c:strCache>
                <c:ptCount val="1"/>
              </c:strCache>
            </c:strRef>
          </c:tx>
          <c:invertIfNegative val="0"/>
          <c:cat>
            <c:numRef>
              <c:f>'8.1'!$H$33</c:f>
              <c:numCache>
                <c:formatCode>General</c:formatCode>
                <c:ptCount val="1"/>
              </c:numCache>
            </c:numRef>
          </c:cat>
          <c:val>
            <c:numRef>
              <c:f>'8.1'!$H$34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B003-4E7D-82C1-5FF12ECCD777}"/>
            </c:ext>
          </c:extLst>
        </c:ser>
        <c:ser>
          <c:idx val="1"/>
          <c:order val="1"/>
          <c:tx>
            <c:strRef>
              <c:f>'8.1'!$G$35</c:f>
              <c:strCache>
                <c:ptCount val="1"/>
              </c:strCache>
            </c:strRef>
          </c:tx>
          <c:invertIfNegative val="0"/>
          <c:cat>
            <c:numRef>
              <c:f>'8.1'!$H$33</c:f>
              <c:numCache>
                <c:formatCode>General</c:formatCode>
                <c:ptCount val="1"/>
              </c:numCache>
            </c:numRef>
          </c:cat>
          <c:val>
            <c:numRef>
              <c:f>'8.1'!$H$35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B003-4E7D-82C1-5FF12ECCD777}"/>
            </c:ext>
          </c:extLst>
        </c:ser>
        <c:ser>
          <c:idx val="2"/>
          <c:order val="2"/>
          <c:tx>
            <c:strRef>
              <c:f>'8.1'!$G$36</c:f>
              <c:strCache>
                <c:ptCount val="1"/>
              </c:strCache>
            </c:strRef>
          </c:tx>
          <c:invertIfNegative val="0"/>
          <c:cat>
            <c:numRef>
              <c:f>'8.1'!$H$33</c:f>
              <c:numCache>
                <c:formatCode>General</c:formatCode>
                <c:ptCount val="1"/>
              </c:numCache>
            </c:numRef>
          </c:cat>
          <c:val>
            <c:numRef>
              <c:f>'8.1'!$H$36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B003-4E7D-82C1-5FF12ECCD777}"/>
            </c:ext>
          </c:extLst>
        </c:ser>
        <c:ser>
          <c:idx val="3"/>
          <c:order val="3"/>
          <c:tx>
            <c:strRef>
              <c:f>'8.1'!$G$37</c:f>
              <c:strCache>
                <c:ptCount val="1"/>
              </c:strCache>
            </c:strRef>
          </c:tx>
          <c:invertIfNegative val="0"/>
          <c:cat>
            <c:numRef>
              <c:f>'8.1'!$H$33</c:f>
              <c:numCache>
                <c:formatCode>General</c:formatCode>
                <c:ptCount val="1"/>
              </c:numCache>
            </c:numRef>
          </c:cat>
          <c:val>
            <c:numRef>
              <c:f>'8.1'!$H$37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B003-4E7D-82C1-5FF12ECCD777}"/>
            </c:ext>
          </c:extLst>
        </c:ser>
        <c:ser>
          <c:idx val="4"/>
          <c:order val="4"/>
          <c:tx>
            <c:strRef>
              <c:f>'8.1'!$G$38</c:f>
              <c:strCache>
                <c:ptCount val="1"/>
              </c:strCache>
            </c:strRef>
          </c:tx>
          <c:invertIfNegative val="0"/>
          <c:cat>
            <c:numRef>
              <c:f>'8.1'!$H$33</c:f>
              <c:numCache>
                <c:formatCode>General</c:formatCode>
                <c:ptCount val="1"/>
              </c:numCache>
            </c:numRef>
          </c:cat>
          <c:val>
            <c:numRef>
              <c:f>'8.1'!$H$38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B003-4E7D-82C1-5FF12ECCD777}"/>
            </c:ext>
          </c:extLst>
        </c:ser>
        <c:ser>
          <c:idx val="5"/>
          <c:order val="5"/>
          <c:tx>
            <c:strRef>
              <c:f>'8.1'!$G$39</c:f>
              <c:strCache>
                <c:ptCount val="1"/>
              </c:strCache>
            </c:strRef>
          </c:tx>
          <c:invertIfNegative val="0"/>
          <c:cat>
            <c:numRef>
              <c:f>'8.1'!$H$33</c:f>
              <c:numCache>
                <c:formatCode>General</c:formatCode>
                <c:ptCount val="1"/>
              </c:numCache>
            </c:numRef>
          </c:cat>
          <c:val>
            <c:numRef>
              <c:f>'8.1'!$H$39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B003-4E7D-82C1-5FF12ECCD777}"/>
            </c:ext>
          </c:extLst>
        </c:ser>
        <c:ser>
          <c:idx val="7"/>
          <c:order val="6"/>
          <c:tx>
            <c:strRef>
              <c:f>'8.1'!$G$40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'8.1'!$H$33</c:f>
              <c:numCache>
                <c:formatCode>General</c:formatCode>
                <c:ptCount val="1"/>
              </c:numCache>
            </c:numRef>
          </c:cat>
          <c:val>
            <c:numRef>
              <c:f>'8.1'!$H$40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B003-4E7D-82C1-5FF12ECCD777}"/>
            </c:ext>
          </c:extLst>
        </c:ser>
        <c:ser>
          <c:idx val="6"/>
          <c:order val="7"/>
          <c:tx>
            <c:strRef>
              <c:f>'8.1'!$G$41</c:f>
              <c:strCache>
                <c:ptCount val="1"/>
              </c:strCache>
            </c:strRef>
          </c:tx>
          <c:invertIfNegative val="0"/>
          <c:cat>
            <c:numRef>
              <c:f>'8.1'!$H$33</c:f>
              <c:numCache>
                <c:formatCode>General</c:formatCode>
                <c:ptCount val="1"/>
              </c:numCache>
            </c:numRef>
          </c:cat>
          <c:val>
            <c:numRef>
              <c:f>'8.1'!$H$41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B003-4E7D-82C1-5FF12ECCD777}"/>
            </c:ext>
          </c:extLst>
        </c:ser>
        <c:ser>
          <c:idx val="8"/>
          <c:order val="8"/>
          <c:tx>
            <c:strRef>
              <c:f>'8.1'!$G$42</c:f>
              <c:strCache>
                <c:ptCount val="1"/>
              </c:strCache>
            </c:strRef>
          </c:tx>
          <c:invertIfNegative val="0"/>
          <c:cat>
            <c:numRef>
              <c:f>'8.1'!$H$33</c:f>
              <c:numCache>
                <c:formatCode>General</c:formatCode>
                <c:ptCount val="1"/>
              </c:numCache>
            </c:numRef>
          </c:cat>
          <c:val>
            <c:numRef>
              <c:f>'8.1'!$H$42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B003-4E7D-82C1-5FF12ECCD777}"/>
            </c:ext>
          </c:extLst>
        </c:ser>
        <c:ser>
          <c:idx val="9"/>
          <c:order val="9"/>
          <c:tx>
            <c:strRef>
              <c:f>'8.1'!$G$43</c:f>
              <c:strCache>
                <c:ptCount val="1"/>
              </c:strCache>
            </c:strRef>
          </c:tx>
          <c:invertIfNegative val="0"/>
          <c:cat>
            <c:numRef>
              <c:f>'8.1'!$H$33</c:f>
              <c:numCache>
                <c:formatCode>General</c:formatCode>
                <c:ptCount val="1"/>
              </c:numCache>
            </c:numRef>
          </c:cat>
          <c:val>
            <c:numRef>
              <c:f>'8.1'!$H$43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B003-4E7D-82C1-5FF12ECCD777}"/>
            </c:ext>
          </c:extLst>
        </c:ser>
        <c:ser>
          <c:idx val="10"/>
          <c:order val="10"/>
          <c:tx>
            <c:strRef>
              <c:f>'8.1'!$G$44</c:f>
              <c:strCache>
                <c:ptCount val="1"/>
              </c:strCache>
            </c:strRef>
          </c:tx>
          <c:invertIfNegative val="0"/>
          <c:cat>
            <c:numRef>
              <c:f>'8.1'!$H$33</c:f>
              <c:numCache>
                <c:formatCode>General</c:formatCode>
                <c:ptCount val="1"/>
              </c:numCache>
            </c:numRef>
          </c:cat>
          <c:val>
            <c:numRef>
              <c:f>'8.1'!$H$44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B003-4E7D-82C1-5FF12ECCD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841408"/>
        <c:axId val="341842944"/>
      </c:barChart>
      <c:catAx>
        <c:axId val="341841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1842944"/>
        <c:crosses val="autoZero"/>
        <c:auto val="1"/>
        <c:lblAlgn val="ctr"/>
        <c:lblOffset val="100"/>
        <c:noMultiLvlLbl val="0"/>
      </c:catAx>
      <c:valAx>
        <c:axId val="3418429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41841408"/>
        <c:crosses val="autoZero"/>
        <c:crossBetween val="between"/>
      </c:valAx>
      <c:spPr>
        <a:noFill/>
        <a:ln>
          <a:noFill/>
        </a:ln>
      </c:spPr>
    </c:plotArea>
    <c:legend>
      <c:legendPos val="r"/>
      <c:legendEntry>
        <c:idx val="3"/>
        <c:delete val="1"/>
      </c:legendEntry>
      <c:legendEntry>
        <c:idx val="10"/>
        <c:delete val="1"/>
      </c:legendEntry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 b="1" i="0" baseline="0">
                <a:effectLst/>
              </a:rPr>
              <a:t>Měsíční maxima a minima zatížení </a:t>
            </a:r>
            <a:r>
              <a:rPr lang="cs-CZ" sz="1000" b="1" i="0" baseline="0">
                <a:effectLst/>
              </a:rPr>
              <a:t>(MW)</a:t>
            </a:r>
            <a:endParaRPr lang="cs-CZ" sz="10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9297345747111929E-2"/>
          <c:y val="0.11952501428310219"/>
          <c:w val="0.90885387659601768"/>
          <c:h val="0.71043553559869932"/>
        </c:manualLayout>
      </c:layout>
      <c:barChart>
        <c:barDir val="col"/>
        <c:grouping val="clustered"/>
        <c:varyColors val="0"/>
        <c:ser>
          <c:idx val="0"/>
          <c:order val="0"/>
          <c:tx>
            <c:v>Měsíční maximum</c:v>
          </c:tx>
          <c:invertIfNegative val="0"/>
          <c:val>
            <c:numRef>
              <c:f>'8.3'!$C$4:$N$4</c:f>
              <c:numCache>
                <c:formatCode>#,##0.0</c:formatCode>
                <c:ptCount val="12"/>
                <c:pt idx="0">
                  <c:v>11894.776043475809</c:v>
                </c:pt>
                <c:pt idx="1">
                  <c:v>11454.690170166505</c:v>
                </c:pt>
                <c:pt idx="2">
                  <c:v>10310.408227253611</c:v>
                </c:pt>
                <c:pt idx="3">
                  <c:v>10071.516978153555</c:v>
                </c:pt>
                <c:pt idx="4">
                  <c:v>9891.9075375917964</c:v>
                </c:pt>
                <c:pt idx="5">
                  <c:v>9486.0364176358707</c:v>
                </c:pt>
                <c:pt idx="6">
                  <c:v>9371.78469950828</c:v>
                </c:pt>
                <c:pt idx="7">
                  <c:v>9441.3814169149464</c:v>
                </c:pt>
                <c:pt idx="8">
                  <c:v>9390.1947027778006</c:v>
                </c:pt>
                <c:pt idx="9">
                  <c:v>10347.967497597627</c:v>
                </c:pt>
                <c:pt idx="10">
                  <c:v>10661.916665242297</c:v>
                </c:pt>
                <c:pt idx="11">
                  <c:v>11382.037188769847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28-48A0-AA5F-2044BE1183C4}"/>
            </c:ext>
          </c:extLst>
        </c:ser>
        <c:ser>
          <c:idx val="1"/>
          <c:order val="1"/>
          <c:tx>
            <c:v>Měsíční minimum</c:v>
          </c:tx>
          <c:invertIfNegative val="0"/>
          <c:val>
            <c:numRef>
              <c:f>'8.3'!$C$7:$N$7</c:f>
              <c:numCache>
                <c:formatCode>#,##0.0</c:formatCode>
                <c:ptCount val="12"/>
                <c:pt idx="0">
                  <c:v>6121.9126036275202</c:v>
                </c:pt>
                <c:pt idx="1">
                  <c:v>7220.0708485540727</c:v>
                </c:pt>
                <c:pt idx="2">
                  <c:v>6357.600968165385</c:v>
                </c:pt>
                <c:pt idx="3">
                  <c:v>5624.7569432035934</c:v>
                </c:pt>
                <c:pt idx="4">
                  <c:v>5436.4757015267351</c:v>
                </c:pt>
                <c:pt idx="5">
                  <c:v>5127.9247429405823</c:v>
                </c:pt>
                <c:pt idx="6">
                  <c:v>4932.9053253287757</c:v>
                </c:pt>
                <c:pt idx="7">
                  <c:v>4831.4549161380155</c:v>
                </c:pt>
                <c:pt idx="8">
                  <c:v>5573.7010607406755</c:v>
                </c:pt>
                <c:pt idx="9">
                  <c:v>5852.5945310725874</c:v>
                </c:pt>
                <c:pt idx="10">
                  <c:v>6300.7376202863479</c:v>
                </c:pt>
                <c:pt idx="11">
                  <c:v>5475.0652254268107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28-48A0-AA5F-2044BE118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2058880"/>
        <c:axId val="342060416"/>
      </c:barChart>
      <c:catAx>
        <c:axId val="3420588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2060416"/>
        <c:crosses val="autoZero"/>
        <c:auto val="1"/>
        <c:lblAlgn val="ctr"/>
        <c:lblOffset val="100"/>
        <c:noMultiLvlLbl val="0"/>
      </c:catAx>
      <c:valAx>
        <c:axId val="3420604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20588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Hodina dosažení maxima a minima zatížení (h)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'8.3'!$B$21</c:f>
              <c:strCache>
                <c:ptCount val="1"/>
                <c:pt idx="0">
                  <c:v>Hodina měsíčního maxima</c:v>
                </c:pt>
              </c:strCache>
            </c:strRef>
          </c:tx>
          <c:spPr>
            <a:ln w="28575">
              <a:noFill/>
            </a:ln>
          </c:spPr>
          <c:yVal>
            <c:numRef>
              <c:f>'8.3'!$C$21:$N$21</c:f>
              <c:numCache>
                <c:formatCode>General</c:formatCode>
                <c:ptCount val="12"/>
                <c:pt idx="0">
                  <c:v>13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13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8">
                  <c:v>9</c:v>
                </c:pt>
                <c:pt idx="9">
                  <c:v>17</c:v>
                </c:pt>
                <c:pt idx="10">
                  <c:v>13</c:v>
                </c:pt>
                <c:pt idx="11">
                  <c:v>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FDC-48BD-88FF-0C75F62B7DD2}"/>
            </c:ext>
          </c:extLst>
        </c:ser>
        <c:ser>
          <c:idx val="1"/>
          <c:order val="1"/>
          <c:tx>
            <c:strRef>
              <c:f>'8.3'!$B$22</c:f>
              <c:strCache>
                <c:ptCount val="1"/>
                <c:pt idx="0">
                  <c:v>Hodina měsíčního minima</c:v>
                </c:pt>
              </c:strCache>
            </c:strRef>
          </c:tx>
          <c:spPr>
            <a:ln w="28575">
              <a:noFill/>
            </a:ln>
          </c:spPr>
          <c:yVal>
            <c:numRef>
              <c:f>'8.3'!$C$22:$N$22</c:f>
              <c:numCache>
                <c:formatCode>General</c:formatCode>
                <c:ptCount val="12"/>
                <c:pt idx="0">
                  <c:v>6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FDC-48BD-88FF-0C75F62B7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2086784"/>
        <c:axId val="342088320"/>
      </c:scatterChart>
      <c:valAx>
        <c:axId val="342086784"/>
        <c:scaling>
          <c:orientation val="minMax"/>
          <c:max val="12"/>
          <c:min val="1"/>
        </c:scaling>
        <c:delete val="0"/>
        <c:axPos val="b"/>
        <c:majorTickMark val="none"/>
        <c:minorTickMark val="none"/>
        <c:tickLblPos val="nextTo"/>
        <c:crossAx val="342088320"/>
        <c:crosses val="autoZero"/>
        <c:crossBetween val="midCat"/>
        <c:majorUnit val="1"/>
      </c:valAx>
      <c:valAx>
        <c:axId val="342088320"/>
        <c:scaling>
          <c:orientation val="minMax"/>
          <c:max val="23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342086784"/>
        <c:crosses val="autoZero"/>
        <c:crossBetween val="midCat"/>
        <c:majorUnit val="1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 b="1" i="0" baseline="0">
                <a:effectLst/>
              </a:rPr>
              <a:t>Průběh spotřeby brutto ve dnech ročního maxima (MW)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'8.4'!$B$4</c:f>
              <c:strCache>
                <c:ptCount val="1"/>
                <c:pt idx="0">
                  <c:v>2010</c:v>
                </c:pt>
              </c:strCache>
            </c:strRef>
          </c:tx>
          <c:marker>
            <c:symbol val="none"/>
          </c:marker>
          <c:cat>
            <c:numRef>
              <c:f>'8.4'!$A$5:$A$28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'8.4'!$B$5:$B$28</c:f>
              <c:numCache>
                <c:formatCode>#,##0</c:formatCode>
                <c:ptCount val="24"/>
                <c:pt idx="0">
                  <c:v>9232</c:v>
                </c:pt>
                <c:pt idx="1">
                  <c:v>9198</c:v>
                </c:pt>
                <c:pt idx="2">
                  <c:v>9284</c:v>
                </c:pt>
                <c:pt idx="3">
                  <c:v>9217</c:v>
                </c:pt>
                <c:pt idx="4">
                  <c:v>9435</c:v>
                </c:pt>
                <c:pt idx="5">
                  <c:v>10079</c:v>
                </c:pt>
                <c:pt idx="6">
                  <c:v>10994</c:v>
                </c:pt>
                <c:pt idx="7">
                  <c:v>10762</c:v>
                </c:pt>
                <c:pt idx="8">
                  <c:v>10991</c:v>
                </c:pt>
                <c:pt idx="9">
                  <c:v>11152</c:v>
                </c:pt>
                <c:pt idx="10">
                  <c:v>10828</c:v>
                </c:pt>
                <c:pt idx="11">
                  <c:v>10974</c:v>
                </c:pt>
                <c:pt idx="12">
                  <c:v>10741</c:v>
                </c:pt>
                <c:pt idx="13">
                  <c:v>10621</c:v>
                </c:pt>
                <c:pt idx="14">
                  <c:v>10850</c:v>
                </c:pt>
                <c:pt idx="15">
                  <c:v>10903</c:v>
                </c:pt>
                <c:pt idx="16">
                  <c:v>11204</c:v>
                </c:pt>
                <c:pt idx="17">
                  <c:v>10892</c:v>
                </c:pt>
                <c:pt idx="18">
                  <c:v>10904</c:v>
                </c:pt>
                <c:pt idx="19">
                  <c:v>10824</c:v>
                </c:pt>
                <c:pt idx="20">
                  <c:v>10631</c:v>
                </c:pt>
                <c:pt idx="21">
                  <c:v>9801</c:v>
                </c:pt>
                <c:pt idx="22">
                  <c:v>9332</c:v>
                </c:pt>
                <c:pt idx="23">
                  <c:v>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F4-4C32-8BE5-F2DFBF9890C6}"/>
            </c:ext>
          </c:extLst>
        </c:ser>
        <c:ser>
          <c:idx val="1"/>
          <c:order val="1"/>
          <c:tx>
            <c:strRef>
              <c:f>'8.4'!$C$4</c:f>
              <c:strCache>
                <c:ptCount val="1"/>
                <c:pt idx="0">
                  <c:v>2011</c:v>
                </c:pt>
              </c:strCache>
            </c:strRef>
          </c:tx>
          <c:marker>
            <c:symbol val="none"/>
          </c:marker>
          <c:cat>
            <c:numRef>
              <c:f>'8.4'!$A$5:$A$28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'8.4'!$C$5:$C$28</c:f>
              <c:numCache>
                <c:formatCode>#,##0</c:formatCode>
                <c:ptCount val="24"/>
                <c:pt idx="0">
                  <c:v>8656</c:v>
                </c:pt>
                <c:pt idx="1">
                  <c:v>8737</c:v>
                </c:pt>
                <c:pt idx="2">
                  <c:v>8802</c:v>
                </c:pt>
                <c:pt idx="3">
                  <c:v>8621</c:v>
                </c:pt>
                <c:pt idx="4">
                  <c:v>8961</c:v>
                </c:pt>
                <c:pt idx="5">
                  <c:v>9632</c:v>
                </c:pt>
                <c:pt idx="6">
                  <c:v>10538</c:v>
                </c:pt>
                <c:pt idx="7">
                  <c:v>10489</c:v>
                </c:pt>
                <c:pt idx="8">
                  <c:v>10709</c:v>
                </c:pt>
                <c:pt idx="9">
                  <c:v>10813</c:v>
                </c:pt>
                <c:pt idx="10">
                  <c:v>10698</c:v>
                </c:pt>
                <c:pt idx="11">
                  <c:v>10900</c:v>
                </c:pt>
                <c:pt idx="12">
                  <c:v>10649</c:v>
                </c:pt>
                <c:pt idx="13">
                  <c:v>10499</c:v>
                </c:pt>
                <c:pt idx="14">
                  <c:v>10783</c:v>
                </c:pt>
                <c:pt idx="15">
                  <c:v>10753</c:v>
                </c:pt>
                <c:pt idx="16">
                  <c:v>10677</c:v>
                </c:pt>
                <c:pt idx="17">
                  <c:v>10587</c:v>
                </c:pt>
                <c:pt idx="18">
                  <c:v>10423</c:v>
                </c:pt>
                <c:pt idx="19">
                  <c:v>10458</c:v>
                </c:pt>
                <c:pt idx="20">
                  <c:v>10174</c:v>
                </c:pt>
                <c:pt idx="21">
                  <c:v>9388</c:v>
                </c:pt>
                <c:pt idx="22">
                  <c:v>8946</c:v>
                </c:pt>
                <c:pt idx="23">
                  <c:v>8624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F4-4C32-8BE5-F2DFBF9890C6}"/>
            </c:ext>
          </c:extLst>
        </c:ser>
        <c:ser>
          <c:idx val="2"/>
          <c:order val="2"/>
          <c:tx>
            <c:strRef>
              <c:f>'8.4'!$D$4</c:f>
              <c:strCache>
                <c:ptCount val="1"/>
                <c:pt idx="0">
                  <c:v>2012</c:v>
                </c:pt>
              </c:strCache>
            </c:strRef>
          </c:tx>
          <c:marker>
            <c:symbol val="none"/>
          </c:marker>
          <c:cat>
            <c:numRef>
              <c:f>'8.4'!$A$5:$A$28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'8.4'!$D$5:$D$28</c:f>
              <c:numCache>
                <c:formatCode>#,##0</c:formatCode>
                <c:ptCount val="24"/>
                <c:pt idx="0">
                  <c:v>9088</c:v>
                </c:pt>
                <c:pt idx="1">
                  <c:v>9255</c:v>
                </c:pt>
                <c:pt idx="2">
                  <c:v>9304</c:v>
                </c:pt>
                <c:pt idx="3">
                  <c:v>9274</c:v>
                </c:pt>
                <c:pt idx="4">
                  <c:v>9482</c:v>
                </c:pt>
                <c:pt idx="5">
                  <c:v>10063</c:v>
                </c:pt>
                <c:pt idx="6">
                  <c:v>10945</c:v>
                </c:pt>
                <c:pt idx="7">
                  <c:v>10748</c:v>
                </c:pt>
                <c:pt idx="8">
                  <c:v>11033</c:v>
                </c:pt>
                <c:pt idx="9">
                  <c:v>11286</c:v>
                </c:pt>
                <c:pt idx="10">
                  <c:v>11125</c:v>
                </c:pt>
                <c:pt idx="11">
                  <c:v>11324</c:v>
                </c:pt>
                <c:pt idx="12">
                  <c:v>11166</c:v>
                </c:pt>
                <c:pt idx="13">
                  <c:v>10972</c:v>
                </c:pt>
                <c:pt idx="14">
                  <c:v>11204</c:v>
                </c:pt>
                <c:pt idx="15">
                  <c:v>11123</c:v>
                </c:pt>
                <c:pt idx="16">
                  <c:v>11035</c:v>
                </c:pt>
                <c:pt idx="17">
                  <c:v>11209</c:v>
                </c:pt>
                <c:pt idx="18">
                  <c:v>10887</c:v>
                </c:pt>
                <c:pt idx="19">
                  <c:v>10944</c:v>
                </c:pt>
                <c:pt idx="20">
                  <c:v>10626</c:v>
                </c:pt>
                <c:pt idx="21">
                  <c:v>9982</c:v>
                </c:pt>
                <c:pt idx="22">
                  <c:v>9531</c:v>
                </c:pt>
                <c:pt idx="23">
                  <c:v>9126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F4-4C32-8BE5-F2DFBF9890C6}"/>
            </c:ext>
          </c:extLst>
        </c:ser>
        <c:ser>
          <c:idx val="3"/>
          <c:order val="3"/>
          <c:tx>
            <c:strRef>
              <c:f>'8.4'!$E$4</c:f>
              <c:strCache>
                <c:ptCount val="1"/>
                <c:pt idx="0">
                  <c:v>2013</c:v>
                </c:pt>
              </c:strCache>
            </c:strRef>
          </c:tx>
          <c:marker>
            <c:symbol val="none"/>
          </c:marker>
          <c:cat>
            <c:numRef>
              <c:f>'8.4'!$A$5:$A$28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'8.4'!$E$5:$E$28</c:f>
              <c:numCache>
                <c:formatCode>#,##0</c:formatCode>
                <c:ptCount val="24"/>
                <c:pt idx="0">
                  <c:v>7961</c:v>
                </c:pt>
                <c:pt idx="1">
                  <c:v>7974</c:v>
                </c:pt>
                <c:pt idx="2">
                  <c:v>7935</c:v>
                </c:pt>
                <c:pt idx="3">
                  <c:v>7868</c:v>
                </c:pt>
                <c:pt idx="4">
                  <c:v>8058</c:v>
                </c:pt>
                <c:pt idx="5">
                  <c:v>8778</c:v>
                </c:pt>
                <c:pt idx="6">
                  <c:v>9851</c:v>
                </c:pt>
                <c:pt idx="7">
                  <c:v>9775</c:v>
                </c:pt>
                <c:pt idx="8">
                  <c:v>10030</c:v>
                </c:pt>
                <c:pt idx="9">
                  <c:v>10195</c:v>
                </c:pt>
                <c:pt idx="10">
                  <c:v>10149</c:v>
                </c:pt>
                <c:pt idx="11">
                  <c:v>10206</c:v>
                </c:pt>
                <c:pt idx="12">
                  <c:v>10169</c:v>
                </c:pt>
                <c:pt idx="13">
                  <c:v>9988</c:v>
                </c:pt>
                <c:pt idx="14">
                  <c:v>10214</c:v>
                </c:pt>
                <c:pt idx="15">
                  <c:v>10115</c:v>
                </c:pt>
                <c:pt idx="16">
                  <c:v>10352</c:v>
                </c:pt>
                <c:pt idx="17">
                  <c:v>10180</c:v>
                </c:pt>
                <c:pt idx="18">
                  <c:v>10020</c:v>
                </c:pt>
                <c:pt idx="19">
                  <c:v>9818</c:v>
                </c:pt>
                <c:pt idx="20">
                  <c:v>9617</c:v>
                </c:pt>
                <c:pt idx="21">
                  <c:v>8793</c:v>
                </c:pt>
                <c:pt idx="22">
                  <c:v>8559</c:v>
                </c:pt>
                <c:pt idx="23">
                  <c:v>8069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F4-4C32-8BE5-F2DFBF9890C6}"/>
            </c:ext>
          </c:extLst>
        </c:ser>
        <c:ser>
          <c:idx val="4"/>
          <c:order val="4"/>
          <c:tx>
            <c:strRef>
              <c:f>'8.4'!$F$4</c:f>
              <c:strCache>
                <c:ptCount val="1"/>
                <c:pt idx="0">
                  <c:v>2014</c:v>
                </c:pt>
              </c:strCache>
            </c:strRef>
          </c:tx>
          <c:marker>
            <c:symbol val="none"/>
          </c:marker>
          <c:cat>
            <c:numRef>
              <c:f>'8.4'!$A$5:$A$28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'8.4'!$F$5:$F$28</c:f>
              <c:numCache>
                <c:formatCode>#,##0</c:formatCode>
                <c:ptCount val="24"/>
                <c:pt idx="0">
                  <c:v>8351.2119803850237</c:v>
                </c:pt>
                <c:pt idx="1">
                  <c:v>8341.395932491354</c:v>
                </c:pt>
                <c:pt idx="2">
                  <c:v>8307.4679535276609</c:v>
                </c:pt>
                <c:pt idx="3">
                  <c:v>8170.6780689491989</c:v>
                </c:pt>
                <c:pt idx="4">
                  <c:v>8272.6016478674737</c:v>
                </c:pt>
                <c:pt idx="5">
                  <c:v>8784.8191165623593</c:v>
                </c:pt>
                <c:pt idx="6">
                  <c:v>9972.8080395734778</c:v>
                </c:pt>
                <c:pt idx="7">
                  <c:v>10536.334381551726</c:v>
                </c:pt>
                <c:pt idx="8">
                  <c:v>10520.775007007602</c:v>
                </c:pt>
                <c:pt idx="9">
                  <c:v>10603.94361819699</c:v>
                </c:pt>
                <c:pt idx="10">
                  <c:v>10631.186243152137</c:v>
                </c:pt>
                <c:pt idx="11">
                  <c:v>10632.13776461692</c:v>
                </c:pt>
                <c:pt idx="12">
                  <c:v>10736.022014717852</c:v>
                </c:pt>
                <c:pt idx="13">
                  <c:v>10707.299908506155</c:v>
                </c:pt>
                <c:pt idx="14">
                  <c:v>10686.954544182894</c:v>
                </c:pt>
                <c:pt idx="15">
                  <c:v>10763.082335213589</c:v>
                </c:pt>
                <c:pt idx="16">
                  <c:v>10860.751693268581</c:v>
                </c:pt>
                <c:pt idx="17">
                  <c:v>10751.413662864945</c:v>
                </c:pt>
                <c:pt idx="18">
                  <c:v>10478.642573077212</c:v>
                </c:pt>
                <c:pt idx="19">
                  <c:v>10320.171506033299</c:v>
                </c:pt>
                <c:pt idx="20">
                  <c:v>10078.238477666719</c:v>
                </c:pt>
                <c:pt idx="21">
                  <c:v>9506.2513723648135</c:v>
                </c:pt>
                <c:pt idx="22">
                  <c:v>8912.8279342693695</c:v>
                </c:pt>
                <c:pt idx="23">
                  <c:v>8428.2857168900064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F4-4C32-8BE5-F2DFBF9890C6}"/>
            </c:ext>
          </c:extLst>
        </c:ser>
        <c:ser>
          <c:idx val="5"/>
          <c:order val="5"/>
          <c:tx>
            <c:strRef>
              <c:f>'8.4'!$G$4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cat>
            <c:numRef>
              <c:f>'8.4'!$A$5:$A$28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'8.4'!$G$5:$G$28</c:f>
              <c:numCache>
                <c:formatCode>#,##0</c:formatCode>
                <c:ptCount val="24"/>
                <c:pt idx="0">
                  <c:v>8115</c:v>
                </c:pt>
                <c:pt idx="1">
                  <c:v>8228</c:v>
                </c:pt>
                <c:pt idx="2">
                  <c:v>8087</c:v>
                </c:pt>
                <c:pt idx="3">
                  <c:v>8044</c:v>
                </c:pt>
                <c:pt idx="4">
                  <c:v>8134</c:v>
                </c:pt>
                <c:pt idx="5">
                  <c:v>8643</c:v>
                </c:pt>
                <c:pt idx="6">
                  <c:v>9843</c:v>
                </c:pt>
                <c:pt idx="7">
                  <c:v>10392</c:v>
                </c:pt>
                <c:pt idx="8">
                  <c:v>10595</c:v>
                </c:pt>
                <c:pt idx="9">
                  <c:v>10818</c:v>
                </c:pt>
                <c:pt idx="10">
                  <c:v>10725</c:v>
                </c:pt>
                <c:pt idx="11">
                  <c:v>10786</c:v>
                </c:pt>
                <c:pt idx="12">
                  <c:v>10852</c:v>
                </c:pt>
                <c:pt idx="13">
                  <c:v>10813</c:v>
                </c:pt>
                <c:pt idx="14">
                  <c:v>10602</c:v>
                </c:pt>
                <c:pt idx="15">
                  <c:v>10521</c:v>
                </c:pt>
                <c:pt idx="16">
                  <c:v>10436</c:v>
                </c:pt>
                <c:pt idx="17">
                  <c:v>10711</c:v>
                </c:pt>
                <c:pt idx="18">
                  <c:v>10514</c:v>
                </c:pt>
                <c:pt idx="19">
                  <c:v>10426</c:v>
                </c:pt>
                <c:pt idx="20">
                  <c:v>10057</c:v>
                </c:pt>
                <c:pt idx="21">
                  <c:v>9473</c:v>
                </c:pt>
                <c:pt idx="22">
                  <c:v>8922</c:v>
                </c:pt>
                <c:pt idx="23">
                  <c:v>8473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F4-4C32-8BE5-F2DFBF9890C6}"/>
            </c:ext>
          </c:extLst>
        </c:ser>
        <c:ser>
          <c:idx val="6"/>
          <c:order val="6"/>
          <c:tx>
            <c:strRef>
              <c:f>'8.4'!$H$4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cat>
            <c:numRef>
              <c:f>'8.4'!$A$5:$A$28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'8.4'!$H$5:$H$28</c:f>
              <c:numCache>
                <c:formatCode>#,##0</c:formatCode>
                <c:ptCount val="24"/>
                <c:pt idx="0">
                  <c:v>8371</c:v>
                </c:pt>
                <c:pt idx="1">
                  <c:v>8492</c:v>
                </c:pt>
                <c:pt idx="2">
                  <c:v>8379</c:v>
                </c:pt>
                <c:pt idx="3">
                  <c:v>8333</c:v>
                </c:pt>
                <c:pt idx="4">
                  <c:v>8509</c:v>
                </c:pt>
                <c:pt idx="5">
                  <c:v>9103</c:v>
                </c:pt>
                <c:pt idx="6">
                  <c:v>10293</c:v>
                </c:pt>
                <c:pt idx="7">
                  <c:v>10833</c:v>
                </c:pt>
                <c:pt idx="8">
                  <c:v>10978</c:v>
                </c:pt>
                <c:pt idx="9">
                  <c:v>11137</c:v>
                </c:pt>
                <c:pt idx="10">
                  <c:v>11107</c:v>
                </c:pt>
                <c:pt idx="11">
                  <c:v>11143</c:v>
                </c:pt>
                <c:pt idx="12">
                  <c:v>11266</c:v>
                </c:pt>
                <c:pt idx="13">
                  <c:v>11247</c:v>
                </c:pt>
                <c:pt idx="14">
                  <c:v>11244</c:v>
                </c:pt>
                <c:pt idx="15">
                  <c:v>11321</c:v>
                </c:pt>
                <c:pt idx="16">
                  <c:v>11410</c:v>
                </c:pt>
                <c:pt idx="17">
                  <c:v>11274</c:v>
                </c:pt>
                <c:pt idx="18">
                  <c:v>10957</c:v>
                </c:pt>
                <c:pt idx="19">
                  <c:v>10889</c:v>
                </c:pt>
                <c:pt idx="20">
                  <c:v>10634</c:v>
                </c:pt>
                <c:pt idx="21">
                  <c:v>10093</c:v>
                </c:pt>
                <c:pt idx="22">
                  <c:v>9512</c:v>
                </c:pt>
                <c:pt idx="23">
                  <c:v>9071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F4-4C32-8BE5-F2DFBF9890C6}"/>
            </c:ext>
          </c:extLst>
        </c:ser>
        <c:ser>
          <c:idx val="7"/>
          <c:order val="7"/>
          <c:tx>
            <c:strRef>
              <c:f>'8.4'!$I$4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cat>
            <c:numRef>
              <c:f>'8.4'!$A$5:$A$28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'8.4'!$I$5:$I$28</c:f>
              <c:numCache>
                <c:formatCode>#,##0</c:formatCode>
                <c:ptCount val="24"/>
                <c:pt idx="0">
                  <c:v>9296</c:v>
                </c:pt>
                <c:pt idx="1">
                  <c:v>9374</c:v>
                </c:pt>
                <c:pt idx="2">
                  <c:v>9326</c:v>
                </c:pt>
                <c:pt idx="3">
                  <c:v>9266</c:v>
                </c:pt>
                <c:pt idx="4">
                  <c:v>9363</c:v>
                </c:pt>
                <c:pt idx="5">
                  <c:v>9808</c:v>
                </c:pt>
                <c:pt idx="6">
                  <c:v>10889</c:v>
                </c:pt>
                <c:pt idx="7">
                  <c:v>11340</c:v>
                </c:pt>
                <c:pt idx="8">
                  <c:v>11494</c:v>
                </c:pt>
                <c:pt idx="9">
                  <c:v>11720</c:v>
                </c:pt>
                <c:pt idx="10">
                  <c:v>11758</c:v>
                </c:pt>
                <c:pt idx="11">
                  <c:v>11635</c:v>
                </c:pt>
                <c:pt idx="12">
                  <c:v>11768</c:v>
                </c:pt>
                <c:pt idx="13">
                  <c:v>11736</c:v>
                </c:pt>
                <c:pt idx="14">
                  <c:v>11624</c:v>
                </c:pt>
                <c:pt idx="15">
                  <c:v>11622</c:v>
                </c:pt>
                <c:pt idx="16">
                  <c:v>11470</c:v>
                </c:pt>
                <c:pt idx="17">
                  <c:v>11667</c:v>
                </c:pt>
                <c:pt idx="18">
                  <c:v>11442</c:v>
                </c:pt>
                <c:pt idx="19">
                  <c:v>11329</c:v>
                </c:pt>
                <c:pt idx="20">
                  <c:v>11004</c:v>
                </c:pt>
                <c:pt idx="21">
                  <c:v>10507</c:v>
                </c:pt>
                <c:pt idx="22">
                  <c:v>10015</c:v>
                </c:pt>
                <c:pt idx="23">
                  <c:v>9604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F4-4C32-8BE5-F2DFBF9890C6}"/>
            </c:ext>
          </c:extLst>
        </c:ser>
        <c:ser>
          <c:idx val="8"/>
          <c:order val="8"/>
          <c:tx>
            <c:strRef>
              <c:f>'8.4'!$J$4</c:f>
              <c:strCache>
                <c:ptCount val="1"/>
                <c:pt idx="0">
                  <c:v>2018</c:v>
                </c:pt>
              </c:strCache>
            </c:strRef>
          </c:tx>
          <c:marker>
            <c:symbol val="none"/>
          </c:marker>
          <c:cat>
            <c:numRef>
              <c:f>'8.4'!$A$5:$A$28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'8.4'!$J$5:$J$28</c:f>
              <c:numCache>
                <c:formatCode>#,##0</c:formatCode>
                <c:ptCount val="24"/>
                <c:pt idx="0">
                  <c:v>9666</c:v>
                </c:pt>
                <c:pt idx="1">
                  <c:v>9785</c:v>
                </c:pt>
                <c:pt idx="2">
                  <c:v>9793</c:v>
                </c:pt>
                <c:pt idx="3">
                  <c:v>9758</c:v>
                </c:pt>
                <c:pt idx="4">
                  <c:v>9886</c:v>
                </c:pt>
                <c:pt idx="5">
                  <c:v>10353</c:v>
                </c:pt>
                <c:pt idx="6">
                  <c:v>11224</c:v>
                </c:pt>
                <c:pt idx="7">
                  <c:v>11669</c:v>
                </c:pt>
                <c:pt idx="8">
                  <c:v>11843</c:v>
                </c:pt>
                <c:pt idx="9">
                  <c:v>11969</c:v>
                </c:pt>
                <c:pt idx="10">
                  <c:v>11912</c:v>
                </c:pt>
                <c:pt idx="11">
                  <c:v>11738</c:v>
                </c:pt>
                <c:pt idx="12">
                  <c:v>11863</c:v>
                </c:pt>
                <c:pt idx="13">
                  <c:v>11895</c:v>
                </c:pt>
                <c:pt idx="14">
                  <c:v>11765</c:v>
                </c:pt>
                <c:pt idx="15">
                  <c:v>11618</c:v>
                </c:pt>
                <c:pt idx="16">
                  <c:v>11460</c:v>
                </c:pt>
                <c:pt idx="17">
                  <c:v>11569</c:v>
                </c:pt>
                <c:pt idx="18">
                  <c:v>11750</c:v>
                </c:pt>
                <c:pt idx="19">
                  <c:v>11727</c:v>
                </c:pt>
                <c:pt idx="20">
                  <c:v>11501</c:v>
                </c:pt>
                <c:pt idx="21">
                  <c:v>11005</c:v>
                </c:pt>
                <c:pt idx="22">
                  <c:v>10530</c:v>
                </c:pt>
                <c:pt idx="23">
                  <c:v>10175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F4-4C32-8BE5-F2DFBF9890C6}"/>
            </c:ext>
          </c:extLst>
        </c:ser>
        <c:ser>
          <c:idx val="9"/>
          <c:order val="9"/>
          <c:tx>
            <c:strRef>
              <c:f>'8.4'!$K$4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cat>
            <c:numRef>
              <c:f>'8.4'!$A$5:$A$28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'8.4'!$K$5:$K$28</c:f>
              <c:numCache>
                <c:formatCode>#,##0</c:formatCode>
                <c:ptCount val="24"/>
                <c:pt idx="0">
                  <c:v>9275.1516441358854</c:v>
                </c:pt>
                <c:pt idx="1">
                  <c:v>9332.8697694773018</c:v>
                </c:pt>
                <c:pt idx="2">
                  <c:v>9223.5656257733935</c:v>
                </c:pt>
                <c:pt idx="3">
                  <c:v>9156.3862332620974</c:v>
                </c:pt>
                <c:pt idx="4">
                  <c:v>9306.2661841134868</c:v>
                </c:pt>
                <c:pt idx="5">
                  <c:v>9858.2024760926051</c:v>
                </c:pt>
                <c:pt idx="6">
                  <c:v>10935.843249249798</c:v>
                </c:pt>
                <c:pt idx="7">
                  <c:v>11435.434362829892</c:v>
                </c:pt>
                <c:pt idx="8">
                  <c:v>11610.433693868146</c:v>
                </c:pt>
                <c:pt idx="9">
                  <c:v>11825.793912187075</c:v>
                </c:pt>
                <c:pt idx="10">
                  <c:v>11825.411833868382</c:v>
                </c:pt>
                <c:pt idx="11">
                  <c:v>11660.261059481163</c:v>
                </c:pt>
                <c:pt idx="12">
                  <c:v>11837.565415478868</c:v>
                </c:pt>
                <c:pt idx="13">
                  <c:v>11894.776043475809</c:v>
                </c:pt>
                <c:pt idx="14">
                  <c:v>11704.698400519419</c:v>
                </c:pt>
                <c:pt idx="15">
                  <c:v>11732.739004893814</c:v>
                </c:pt>
                <c:pt idx="16">
                  <c:v>11603.792502213872</c:v>
                </c:pt>
                <c:pt idx="17">
                  <c:v>11728.0869917173</c:v>
                </c:pt>
                <c:pt idx="18">
                  <c:v>11503.038901038377</c:v>
                </c:pt>
                <c:pt idx="19">
                  <c:v>11349.040666588369</c:v>
                </c:pt>
                <c:pt idx="20">
                  <c:v>10994.315181612459</c:v>
                </c:pt>
                <c:pt idx="21">
                  <c:v>10498.059672647802</c:v>
                </c:pt>
                <c:pt idx="22">
                  <c:v>10033.037016334338</c:v>
                </c:pt>
                <c:pt idx="23">
                  <c:v>9592.1212614934557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F4-4C32-8BE5-F2DFBF989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321792"/>
        <c:axId val="342327680"/>
      </c:lineChart>
      <c:catAx>
        <c:axId val="342321792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2327680"/>
        <c:crosses val="autoZero"/>
        <c:auto val="1"/>
        <c:lblAlgn val="ctr"/>
        <c:lblOffset val="100"/>
        <c:noMultiLvlLbl val="0"/>
      </c:catAx>
      <c:valAx>
        <c:axId val="342327680"/>
        <c:scaling>
          <c:orientation val="minMax"/>
          <c:min val="7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23217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Průběh spotřeby brutto ve dnech ročního minima (MW)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'8.4'!$N$4</c:f>
              <c:strCache>
                <c:ptCount val="1"/>
                <c:pt idx="0">
                  <c:v>2010</c:v>
                </c:pt>
              </c:strCache>
            </c:strRef>
          </c:tx>
          <c:marker>
            <c:symbol val="none"/>
          </c:marker>
          <c:cat>
            <c:numRef>
              <c:f>'8.4'!$M$5:$M$28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'8.4'!$N$5:$N$28</c:f>
              <c:numCache>
                <c:formatCode>#,##0</c:formatCode>
                <c:ptCount val="24"/>
                <c:pt idx="0">
                  <c:v>5042</c:v>
                </c:pt>
                <c:pt idx="1">
                  <c:v>4978</c:v>
                </c:pt>
                <c:pt idx="2">
                  <c:v>5008</c:v>
                </c:pt>
                <c:pt idx="3">
                  <c:v>4863</c:v>
                </c:pt>
                <c:pt idx="4">
                  <c:v>4814</c:v>
                </c:pt>
                <c:pt idx="5">
                  <c:v>4578</c:v>
                </c:pt>
                <c:pt idx="6">
                  <c:v>4958</c:v>
                </c:pt>
                <c:pt idx="7">
                  <c:v>5338</c:v>
                </c:pt>
                <c:pt idx="8">
                  <c:v>5736</c:v>
                </c:pt>
                <c:pt idx="9">
                  <c:v>6146</c:v>
                </c:pt>
                <c:pt idx="10">
                  <c:v>6386</c:v>
                </c:pt>
                <c:pt idx="11">
                  <c:v>6213</c:v>
                </c:pt>
                <c:pt idx="12">
                  <c:v>6057</c:v>
                </c:pt>
                <c:pt idx="13">
                  <c:v>6064</c:v>
                </c:pt>
                <c:pt idx="14">
                  <c:v>6044</c:v>
                </c:pt>
                <c:pt idx="15">
                  <c:v>6015</c:v>
                </c:pt>
                <c:pt idx="16">
                  <c:v>5992</c:v>
                </c:pt>
                <c:pt idx="17">
                  <c:v>5897</c:v>
                </c:pt>
                <c:pt idx="18">
                  <c:v>5898</c:v>
                </c:pt>
                <c:pt idx="19">
                  <c:v>5938</c:v>
                </c:pt>
                <c:pt idx="20">
                  <c:v>6143</c:v>
                </c:pt>
                <c:pt idx="21">
                  <c:v>6152</c:v>
                </c:pt>
                <c:pt idx="22">
                  <c:v>5898</c:v>
                </c:pt>
                <c:pt idx="23">
                  <c:v>5598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10-45B5-991D-4182C5ADE9E0}"/>
            </c:ext>
          </c:extLst>
        </c:ser>
        <c:ser>
          <c:idx val="1"/>
          <c:order val="1"/>
          <c:tx>
            <c:strRef>
              <c:f>'8.4'!$O$4</c:f>
              <c:strCache>
                <c:ptCount val="1"/>
                <c:pt idx="0">
                  <c:v>2011</c:v>
                </c:pt>
              </c:strCache>
            </c:strRef>
          </c:tx>
          <c:marker>
            <c:symbol val="none"/>
          </c:marker>
          <c:cat>
            <c:numRef>
              <c:f>'8.4'!$M$5:$M$28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'8.4'!$O$5:$O$28</c:f>
              <c:numCache>
                <c:formatCode>#,##0</c:formatCode>
                <c:ptCount val="24"/>
                <c:pt idx="0">
                  <c:v>5258</c:v>
                </c:pt>
                <c:pt idx="1">
                  <c:v>5107</c:v>
                </c:pt>
                <c:pt idx="2">
                  <c:v>5170</c:v>
                </c:pt>
                <c:pt idx="3">
                  <c:v>5134</c:v>
                </c:pt>
                <c:pt idx="4">
                  <c:v>4937</c:v>
                </c:pt>
                <c:pt idx="5">
                  <c:v>4709</c:v>
                </c:pt>
                <c:pt idx="6">
                  <c:v>5011</c:v>
                </c:pt>
                <c:pt idx="7">
                  <c:v>5555</c:v>
                </c:pt>
                <c:pt idx="8">
                  <c:v>5868</c:v>
                </c:pt>
                <c:pt idx="9">
                  <c:v>6258</c:v>
                </c:pt>
                <c:pt idx="10">
                  <c:v>6589</c:v>
                </c:pt>
                <c:pt idx="11">
                  <c:v>6479</c:v>
                </c:pt>
                <c:pt idx="12">
                  <c:v>6298</c:v>
                </c:pt>
                <c:pt idx="13">
                  <c:v>6310</c:v>
                </c:pt>
                <c:pt idx="14">
                  <c:v>6350</c:v>
                </c:pt>
                <c:pt idx="15">
                  <c:v>6156</c:v>
                </c:pt>
                <c:pt idx="16">
                  <c:v>6119</c:v>
                </c:pt>
                <c:pt idx="17">
                  <c:v>6054</c:v>
                </c:pt>
                <c:pt idx="18">
                  <c:v>6142</c:v>
                </c:pt>
                <c:pt idx="19">
                  <c:v>6181</c:v>
                </c:pt>
                <c:pt idx="20">
                  <c:v>6198</c:v>
                </c:pt>
                <c:pt idx="21">
                  <c:v>6111</c:v>
                </c:pt>
                <c:pt idx="22">
                  <c:v>5951</c:v>
                </c:pt>
                <c:pt idx="23">
                  <c:v>5586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10-45B5-991D-4182C5ADE9E0}"/>
            </c:ext>
          </c:extLst>
        </c:ser>
        <c:ser>
          <c:idx val="2"/>
          <c:order val="2"/>
          <c:tx>
            <c:strRef>
              <c:f>'8.4'!$P$4</c:f>
              <c:strCache>
                <c:ptCount val="1"/>
                <c:pt idx="0">
                  <c:v>2012</c:v>
                </c:pt>
              </c:strCache>
            </c:strRef>
          </c:tx>
          <c:marker>
            <c:symbol val="none"/>
          </c:marker>
          <c:cat>
            <c:numRef>
              <c:f>'8.4'!$M$5:$M$28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'8.4'!$P$5:$P$28</c:f>
              <c:numCache>
                <c:formatCode>#,##0</c:formatCode>
                <c:ptCount val="24"/>
                <c:pt idx="0">
                  <c:v>4869</c:v>
                </c:pt>
                <c:pt idx="1">
                  <c:v>4797</c:v>
                </c:pt>
                <c:pt idx="2">
                  <c:v>4812</c:v>
                </c:pt>
                <c:pt idx="3">
                  <c:v>4780</c:v>
                </c:pt>
                <c:pt idx="4">
                  <c:v>4712</c:v>
                </c:pt>
                <c:pt idx="5">
                  <c:v>4447</c:v>
                </c:pt>
                <c:pt idx="6">
                  <c:v>4814</c:v>
                </c:pt>
                <c:pt idx="7">
                  <c:v>5169</c:v>
                </c:pt>
                <c:pt idx="8">
                  <c:v>5630</c:v>
                </c:pt>
                <c:pt idx="9">
                  <c:v>6021</c:v>
                </c:pt>
                <c:pt idx="10">
                  <c:v>6293</c:v>
                </c:pt>
                <c:pt idx="11">
                  <c:v>6138</c:v>
                </c:pt>
                <c:pt idx="12">
                  <c:v>6113</c:v>
                </c:pt>
                <c:pt idx="13">
                  <c:v>6035</c:v>
                </c:pt>
                <c:pt idx="14">
                  <c:v>5917</c:v>
                </c:pt>
                <c:pt idx="15">
                  <c:v>5879</c:v>
                </c:pt>
                <c:pt idx="16">
                  <c:v>5850</c:v>
                </c:pt>
                <c:pt idx="17">
                  <c:v>5739</c:v>
                </c:pt>
                <c:pt idx="18">
                  <c:v>5847</c:v>
                </c:pt>
                <c:pt idx="19">
                  <c:v>5853</c:v>
                </c:pt>
                <c:pt idx="20">
                  <c:v>6268</c:v>
                </c:pt>
                <c:pt idx="21">
                  <c:v>6065</c:v>
                </c:pt>
                <c:pt idx="22">
                  <c:v>5784</c:v>
                </c:pt>
                <c:pt idx="23">
                  <c:v>5469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10-45B5-991D-4182C5ADE9E0}"/>
            </c:ext>
          </c:extLst>
        </c:ser>
        <c:ser>
          <c:idx val="3"/>
          <c:order val="3"/>
          <c:tx>
            <c:strRef>
              <c:f>'8.4'!$Q$4</c:f>
              <c:strCache>
                <c:ptCount val="1"/>
                <c:pt idx="0">
                  <c:v>2013</c:v>
                </c:pt>
              </c:strCache>
            </c:strRef>
          </c:tx>
          <c:marker>
            <c:symbol val="none"/>
          </c:marker>
          <c:cat>
            <c:numRef>
              <c:f>'8.4'!$M$5:$M$28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'8.4'!$Q$5:$Q$28</c:f>
              <c:numCache>
                <c:formatCode>#,##0</c:formatCode>
                <c:ptCount val="24"/>
                <c:pt idx="0">
                  <c:v>4834</c:v>
                </c:pt>
                <c:pt idx="1">
                  <c:v>4770</c:v>
                </c:pt>
                <c:pt idx="2">
                  <c:v>4827</c:v>
                </c:pt>
                <c:pt idx="3">
                  <c:v>4801</c:v>
                </c:pt>
                <c:pt idx="4">
                  <c:v>4537</c:v>
                </c:pt>
                <c:pt idx="5">
                  <c:v>4428</c:v>
                </c:pt>
                <c:pt idx="6">
                  <c:v>4695</c:v>
                </c:pt>
                <c:pt idx="7">
                  <c:v>5133</c:v>
                </c:pt>
                <c:pt idx="8">
                  <c:v>5561</c:v>
                </c:pt>
                <c:pt idx="9">
                  <c:v>5993</c:v>
                </c:pt>
                <c:pt idx="10">
                  <c:v>6306</c:v>
                </c:pt>
                <c:pt idx="11">
                  <c:v>6201</c:v>
                </c:pt>
                <c:pt idx="12">
                  <c:v>6012</c:v>
                </c:pt>
                <c:pt idx="13">
                  <c:v>5972</c:v>
                </c:pt>
                <c:pt idx="14">
                  <c:v>5905</c:v>
                </c:pt>
                <c:pt idx="15">
                  <c:v>5858</c:v>
                </c:pt>
                <c:pt idx="16">
                  <c:v>5751</c:v>
                </c:pt>
                <c:pt idx="17">
                  <c:v>5724</c:v>
                </c:pt>
                <c:pt idx="18">
                  <c:v>5775</c:v>
                </c:pt>
                <c:pt idx="19">
                  <c:v>5783</c:v>
                </c:pt>
                <c:pt idx="20">
                  <c:v>5856</c:v>
                </c:pt>
                <c:pt idx="21">
                  <c:v>6039</c:v>
                </c:pt>
                <c:pt idx="22">
                  <c:v>5840</c:v>
                </c:pt>
                <c:pt idx="23">
                  <c:v>5503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10-45B5-991D-4182C5ADE9E0}"/>
            </c:ext>
          </c:extLst>
        </c:ser>
        <c:ser>
          <c:idx val="4"/>
          <c:order val="4"/>
          <c:tx>
            <c:strRef>
              <c:f>'8.4'!$R$4</c:f>
              <c:strCache>
                <c:ptCount val="1"/>
                <c:pt idx="0">
                  <c:v>2014</c:v>
                </c:pt>
              </c:strCache>
            </c:strRef>
          </c:tx>
          <c:marker>
            <c:symbol val="none"/>
          </c:marker>
          <c:cat>
            <c:numRef>
              <c:f>'8.4'!$M$5:$M$28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'8.4'!$R$5:$R$28</c:f>
              <c:numCache>
                <c:formatCode>#,##0</c:formatCode>
                <c:ptCount val="24"/>
                <c:pt idx="0">
                  <c:v>5326.7622187453871</c:v>
                </c:pt>
                <c:pt idx="1">
                  <c:v>5225.00967845782</c:v>
                </c:pt>
                <c:pt idx="2">
                  <c:v>5149.7745222408939</c:v>
                </c:pt>
                <c:pt idx="3">
                  <c:v>5112.7720377100977</c:v>
                </c:pt>
                <c:pt idx="4">
                  <c:v>5068.3303338528049</c:v>
                </c:pt>
                <c:pt idx="5">
                  <c:v>4837.3125079045722</c:v>
                </c:pt>
                <c:pt idx="6">
                  <c:v>4920.0799721233352</c:v>
                </c:pt>
                <c:pt idx="7">
                  <c:v>5291.1043071314807</c:v>
                </c:pt>
                <c:pt idx="8">
                  <c:v>5788.8041304995786</c:v>
                </c:pt>
                <c:pt idx="9">
                  <c:v>6273.7143511517543</c:v>
                </c:pt>
                <c:pt idx="10">
                  <c:v>6626.2340521491133</c:v>
                </c:pt>
                <c:pt idx="11">
                  <c:v>6765.5130485606041</c:v>
                </c:pt>
                <c:pt idx="12">
                  <c:v>6592.5467777686399</c:v>
                </c:pt>
                <c:pt idx="13">
                  <c:v>6562.8460907355948</c:v>
                </c:pt>
                <c:pt idx="14">
                  <c:v>6494.1369264879886</c:v>
                </c:pt>
                <c:pt idx="15">
                  <c:v>6461.1769211615601</c:v>
                </c:pt>
                <c:pt idx="16">
                  <c:v>6357.8163985784695</c:v>
                </c:pt>
                <c:pt idx="17">
                  <c:v>6261.4820063844018</c:v>
                </c:pt>
                <c:pt idx="18">
                  <c:v>6221.4193476173377</c:v>
                </c:pt>
                <c:pt idx="19">
                  <c:v>6256.5888597530884</c:v>
                </c:pt>
                <c:pt idx="20">
                  <c:v>6489.8664479167492</c:v>
                </c:pt>
                <c:pt idx="21">
                  <c:v>6518.6229622419323</c:v>
                </c:pt>
                <c:pt idx="22">
                  <c:v>6309.1442261267803</c:v>
                </c:pt>
                <c:pt idx="23">
                  <c:v>5950.1753468377219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410-45B5-991D-4182C5ADE9E0}"/>
            </c:ext>
          </c:extLst>
        </c:ser>
        <c:ser>
          <c:idx val="5"/>
          <c:order val="5"/>
          <c:tx>
            <c:strRef>
              <c:f>'8.4'!$S$4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cat>
            <c:numRef>
              <c:f>'8.4'!$M$5:$M$28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'8.4'!$S$5:$S$28</c:f>
              <c:numCache>
                <c:formatCode>#,##0</c:formatCode>
                <c:ptCount val="24"/>
                <c:pt idx="0">
                  <c:v>5424</c:v>
                </c:pt>
                <c:pt idx="1">
                  <c:v>5310</c:v>
                </c:pt>
                <c:pt idx="2">
                  <c:v>5288</c:v>
                </c:pt>
                <c:pt idx="3">
                  <c:v>5269</c:v>
                </c:pt>
                <c:pt idx="4">
                  <c:v>5189</c:v>
                </c:pt>
                <c:pt idx="5">
                  <c:v>4995</c:v>
                </c:pt>
                <c:pt idx="6">
                  <c:v>5056</c:v>
                </c:pt>
                <c:pt idx="7">
                  <c:v>5372</c:v>
                </c:pt>
                <c:pt idx="8">
                  <c:v>5881</c:v>
                </c:pt>
                <c:pt idx="9">
                  <c:v>6341</c:v>
                </c:pt>
                <c:pt idx="10">
                  <c:v>6710</c:v>
                </c:pt>
                <c:pt idx="11">
                  <c:v>6935</c:v>
                </c:pt>
                <c:pt idx="12">
                  <c:v>6743</c:v>
                </c:pt>
                <c:pt idx="13">
                  <c:v>6670</c:v>
                </c:pt>
                <c:pt idx="14">
                  <c:v>6618</c:v>
                </c:pt>
                <c:pt idx="15">
                  <c:v>6600</c:v>
                </c:pt>
                <c:pt idx="16">
                  <c:v>6486</c:v>
                </c:pt>
                <c:pt idx="17">
                  <c:v>6261</c:v>
                </c:pt>
                <c:pt idx="18">
                  <c:v>6282</c:v>
                </c:pt>
                <c:pt idx="19">
                  <c:v>6314</c:v>
                </c:pt>
                <c:pt idx="20">
                  <c:v>6367</c:v>
                </c:pt>
                <c:pt idx="21">
                  <c:v>6448</c:v>
                </c:pt>
                <c:pt idx="22">
                  <c:v>6288</c:v>
                </c:pt>
                <c:pt idx="23">
                  <c:v>5941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410-45B5-991D-4182C5ADE9E0}"/>
            </c:ext>
          </c:extLst>
        </c:ser>
        <c:ser>
          <c:idx val="6"/>
          <c:order val="6"/>
          <c:tx>
            <c:strRef>
              <c:f>'8.4'!$T$4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cat>
            <c:numRef>
              <c:f>'8.4'!$M$5:$M$28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'8.4'!$T$5:$T$28</c:f>
              <c:numCache>
                <c:formatCode>#,##0</c:formatCode>
                <c:ptCount val="24"/>
                <c:pt idx="0">
                  <c:v>5397</c:v>
                </c:pt>
                <c:pt idx="1">
                  <c:v>5268</c:v>
                </c:pt>
                <c:pt idx="2">
                  <c:v>5221</c:v>
                </c:pt>
                <c:pt idx="3">
                  <c:v>5187</c:v>
                </c:pt>
                <c:pt idx="4">
                  <c:v>5156</c:v>
                </c:pt>
                <c:pt idx="5">
                  <c:v>4932</c:v>
                </c:pt>
                <c:pt idx="6">
                  <c:v>5051</c:v>
                </c:pt>
                <c:pt idx="7">
                  <c:v>5479</c:v>
                </c:pt>
                <c:pt idx="8">
                  <c:v>5974</c:v>
                </c:pt>
                <c:pt idx="9">
                  <c:v>6420</c:v>
                </c:pt>
                <c:pt idx="10">
                  <c:v>6688</c:v>
                </c:pt>
                <c:pt idx="11">
                  <c:v>6891</c:v>
                </c:pt>
                <c:pt idx="12">
                  <c:v>6695</c:v>
                </c:pt>
                <c:pt idx="13">
                  <c:v>6644</c:v>
                </c:pt>
                <c:pt idx="14">
                  <c:v>6524</c:v>
                </c:pt>
                <c:pt idx="15">
                  <c:v>6522</c:v>
                </c:pt>
                <c:pt idx="16">
                  <c:v>6513</c:v>
                </c:pt>
                <c:pt idx="17">
                  <c:v>6320</c:v>
                </c:pt>
                <c:pt idx="18">
                  <c:v>6302</c:v>
                </c:pt>
                <c:pt idx="19">
                  <c:v>6380</c:v>
                </c:pt>
                <c:pt idx="20">
                  <c:v>6511</c:v>
                </c:pt>
                <c:pt idx="21">
                  <c:v>6637</c:v>
                </c:pt>
                <c:pt idx="22">
                  <c:v>6462</c:v>
                </c:pt>
                <c:pt idx="23">
                  <c:v>6139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410-45B5-991D-4182C5ADE9E0}"/>
            </c:ext>
          </c:extLst>
        </c:ser>
        <c:ser>
          <c:idx val="7"/>
          <c:order val="7"/>
          <c:tx>
            <c:strRef>
              <c:f>'8.4'!$U$4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cat>
            <c:numRef>
              <c:f>'8.4'!$M$5:$M$28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'8.4'!$U$5:$U$28</c:f>
              <c:numCache>
                <c:formatCode>#,##0</c:formatCode>
                <c:ptCount val="24"/>
                <c:pt idx="0">
                  <c:v>5386</c:v>
                </c:pt>
                <c:pt idx="1">
                  <c:v>5231</c:v>
                </c:pt>
                <c:pt idx="2">
                  <c:v>5165</c:v>
                </c:pt>
                <c:pt idx="3">
                  <c:v>5186</c:v>
                </c:pt>
                <c:pt idx="4">
                  <c:v>5122</c:v>
                </c:pt>
                <c:pt idx="5">
                  <c:v>4885</c:v>
                </c:pt>
                <c:pt idx="6">
                  <c:v>5038</c:v>
                </c:pt>
                <c:pt idx="7">
                  <c:v>5450</c:v>
                </c:pt>
                <c:pt idx="8">
                  <c:v>5954</c:v>
                </c:pt>
                <c:pt idx="9">
                  <c:v>6452</c:v>
                </c:pt>
                <c:pt idx="10">
                  <c:v>6799</c:v>
                </c:pt>
                <c:pt idx="11">
                  <c:v>7010</c:v>
                </c:pt>
                <c:pt idx="12">
                  <c:v>6875</c:v>
                </c:pt>
                <c:pt idx="13">
                  <c:v>6833</c:v>
                </c:pt>
                <c:pt idx="14">
                  <c:v>6772</c:v>
                </c:pt>
                <c:pt idx="15">
                  <c:v>6811</c:v>
                </c:pt>
                <c:pt idx="16">
                  <c:v>6744</c:v>
                </c:pt>
                <c:pt idx="17">
                  <c:v>6530</c:v>
                </c:pt>
                <c:pt idx="18">
                  <c:v>6556</c:v>
                </c:pt>
                <c:pt idx="19">
                  <c:v>6535</c:v>
                </c:pt>
                <c:pt idx="20">
                  <c:v>6561</c:v>
                </c:pt>
                <c:pt idx="21">
                  <c:v>6661</c:v>
                </c:pt>
                <c:pt idx="22">
                  <c:v>6464</c:v>
                </c:pt>
                <c:pt idx="23">
                  <c:v>6139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410-45B5-991D-4182C5ADE9E0}"/>
            </c:ext>
          </c:extLst>
        </c:ser>
        <c:ser>
          <c:idx val="8"/>
          <c:order val="8"/>
          <c:tx>
            <c:strRef>
              <c:f>'8.4'!$V$4</c:f>
              <c:strCache>
                <c:ptCount val="1"/>
                <c:pt idx="0">
                  <c:v>2018</c:v>
                </c:pt>
              </c:strCache>
            </c:strRef>
          </c:tx>
          <c:marker>
            <c:symbol val="none"/>
          </c:marker>
          <c:cat>
            <c:numRef>
              <c:f>'8.4'!$M$5:$M$28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'8.4'!$V$5:$V$28</c:f>
              <c:numCache>
                <c:formatCode>#,##0</c:formatCode>
                <c:ptCount val="24"/>
                <c:pt idx="0">
                  <c:v>5701</c:v>
                </c:pt>
                <c:pt idx="1">
                  <c:v>5530</c:v>
                </c:pt>
                <c:pt idx="2">
                  <c:v>5530</c:v>
                </c:pt>
                <c:pt idx="3">
                  <c:v>5462</c:v>
                </c:pt>
                <c:pt idx="4">
                  <c:v>5365</c:v>
                </c:pt>
                <c:pt idx="5">
                  <c:v>5171</c:v>
                </c:pt>
                <c:pt idx="6">
                  <c:v>5381</c:v>
                </c:pt>
                <c:pt idx="7">
                  <c:v>5757</c:v>
                </c:pt>
                <c:pt idx="8">
                  <c:v>6212</c:v>
                </c:pt>
                <c:pt idx="9">
                  <c:v>6714</c:v>
                </c:pt>
                <c:pt idx="10">
                  <c:v>7051</c:v>
                </c:pt>
                <c:pt idx="11">
                  <c:v>7270</c:v>
                </c:pt>
                <c:pt idx="12">
                  <c:v>7130</c:v>
                </c:pt>
                <c:pt idx="13">
                  <c:v>7079</c:v>
                </c:pt>
                <c:pt idx="14">
                  <c:v>6949</c:v>
                </c:pt>
                <c:pt idx="15">
                  <c:v>6974</c:v>
                </c:pt>
                <c:pt idx="16">
                  <c:v>6966</c:v>
                </c:pt>
                <c:pt idx="17">
                  <c:v>6745</c:v>
                </c:pt>
                <c:pt idx="18">
                  <c:v>6758</c:v>
                </c:pt>
                <c:pt idx="19">
                  <c:v>6769</c:v>
                </c:pt>
                <c:pt idx="20">
                  <c:v>6720</c:v>
                </c:pt>
                <c:pt idx="21">
                  <c:v>6782</c:v>
                </c:pt>
                <c:pt idx="22">
                  <c:v>6857</c:v>
                </c:pt>
                <c:pt idx="23">
                  <c:v>6515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410-45B5-991D-4182C5ADE9E0}"/>
            </c:ext>
          </c:extLst>
        </c:ser>
        <c:ser>
          <c:idx val="9"/>
          <c:order val="9"/>
          <c:tx>
            <c:strRef>
              <c:f>'8.4'!$W$4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cat>
            <c:numRef>
              <c:f>'8.4'!$M$5:$M$28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'8.4'!$W$5:$W$28</c:f>
              <c:numCache>
                <c:formatCode>#,##0</c:formatCode>
                <c:ptCount val="24"/>
                <c:pt idx="0">
                  <c:v>5176.0265857466056</c:v>
                </c:pt>
                <c:pt idx="1">
                  <c:v>5063.9183470238595</c:v>
                </c:pt>
                <c:pt idx="2">
                  <c:v>5056.395594302805</c:v>
                </c:pt>
                <c:pt idx="3">
                  <c:v>5003.9756570106556</c:v>
                </c:pt>
                <c:pt idx="4">
                  <c:v>4966.7364372780421</c:v>
                </c:pt>
                <c:pt idx="5">
                  <c:v>4831.4549161380155</c:v>
                </c:pt>
                <c:pt idx="6">
                  <c:v>4945.4995407367596</c:v>
                </c:pt>
                <c:pt idx="7">
                  <c:v>5331.8559692935232</c:v>
                </c:pt>
                <c:pt idx="8">
                  <c:v>5823.3561899245697</c:v>
                </c:pt>
                <c:pt idx="9">
                  <c:v>6276.6298745628483</c:v>
                </c:pt>
                <c:pt idx="10">
                  <c:v>6604.1281501859876</c:v>
                </c:pt>
                <c:pt idx="11">
                  <c:v>6821.0999908539625</c:v>
                </c:pt>
                <c:pt idx="12">
                  <c:v>6630.1875253963972</c:v>
                </c:pt>
                <c:pt idx="13">
                  <c:v>6559.2322992475574</c:v>
                </c:pt>
                <c:pt idx="14">
                  <c:v>6482.6752287170102</c:v>
                </c:pt>
                <c:pt idx="15">
                  <c:v>6460.2969655242941</c:v>
                </c:pt>
                <c:pt idx="16">
                  <c:v>6448.037880505779</c:v>
                </c:pt>
                <c:pt idx="17">
                  <c:v>6328.5286120789669</c:v>
                </c:pt>
                <c:pt idx="18">
                  <c:v>6316.0123583260292</c:v>
                </c:pt>
                <c:pt idx="19">
                  <c:v>6326.1515121913462</c:v>
                </c:pt>
                <c:pt idx="20">
                  <c:v>6381.2837593439563</c:v>
                </c:pt>
                <c:pt idx="21">
                  <c:v>6489.2525701180321</c:v>
                </c:pt>
                <c:pt idx="22">
                  <c:v>6302.7752455579548</c:v>
                </c:pt>
                <c:pt idx="23">
                  <c:v>5921.2339068760111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410-45B5-991D-4182C5ADE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771328"/>
        <c:axId val="338773120"/>
      </c:lineChart>
      <c:catAx>
        <c:axId val="338771328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38773120"/>
        <c:crosses val="autoZero"/>
        <c:auto val="1"/>
        <c:lblAlgn val="ctr"/>
        <c:lblOffset val="100"/>
        <c:noMultiLvlLbl val="0"/>
      </c:catAx>
      <c:valAx>
        <c:axId val="338773120"/>
        <c:scaling>
          <c:orientation val="minMax"/>
          <c:min val="4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387713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Průběh spotřeby brutto ve dnech ročního maxima (MW)</a:t>
            </a:r>
          </a:p>
        </c:rich>
      </c:tx>
      <c:layout>
        <c:manualLayout>
          <c:xMode val="edge"/>
          <c:yMode val="edge"/>
          <c:x val="0.12499026404279062"/>
          <c:y val="2.9812206572769954E-2"/>
        </c:manualLayout>
      </c:layout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noFill/>
          </c:spPr>
          <c:cat>
            <c:numRef>
              <c:f>'8.4'!$A$5:$A$28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'8.4'!$Y$5:$Y$28</c:f>
              <c:numCache>
                <c:formatCode>#,##0</c:formatCode>
                <c:ptCount val="24"/>
                <c:pt idx="0">
                  <c:v>7961</c:v>
                </c:pt>
                <c:pt idx="1">
                  <c:v>7974</c:v>
                </c:pt>
                <c:pt idx="2">
                  <c:v>7935</c:v>
                </c:pt>
                <c:pt idx="3">
                  <c:v>7868</c:v>
                </c:pt>
                <c:pt idx="4">
                  <c:v>8058</c:v>
                </c:pt>
                <c:pt idx="5">
                  <c:v>8643</c:v>
                </c:pt>
                <c:pt idx="6">
                  <c:v>9843</c:v>
                </c:pt>
                <c:pt idx="7">
                  <c:v>9775</c:v>
                </c:pt>
                <c:pt idx="8">
                  <c:v>10030</c:v>
                </c:pt>
                <c:pt idx="9">
                  <c:v>10195</c:v>
                </c:pt>
                <c:pt idx="10">
                  <c:v>10149</c:v>
                </c:pt>
                <c:pt idx="11">
                  <c:v>10206</c:v>
                </c:pt>
                <c:pt idx="12">
                  <c:v>10169</c:v>
                </c:pt>
                <c:pt idx="13">
                  <c:v>9988</c:v>
                </c:pt>
                <c:pt idx="14">
                  <c:v>10214</c:v>
                </c:pt>
                <c:pt idx="15">
                  <c:v>10115</c:v>
                </c:pt>
                <c:pt idx="16">
                  <c:v>10352</c:v>
                </c:pt>
                <c:pt idx="17">
                  <c:v>10180</c:v>
                </c:pt>
                <c:pt idx="18">
                  <c:v>10020</c:v>
                </c:pt>
                <c:pt idx="19">
                  <c:v>9818</c:v>
                </c:pt>
                <c:pt idx="20">
                  <c:v>9617</c:v>
                </c:pt>
                <c:pt idx="21">
                  <c:v>8793</c:v>
                </c:pt>
                <c:pt idx="22">
                  <c:v>8559</c:v>
                </c:pt>
                <c:pt idx="23">
                  <c:v>8069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36-44D6-83D5-210EEF25E8B2}"/>
            </c:ext>
          </c:extLst>
        </c:ser>
        <c:ser>
          <c:idx val="1"/>
          <c:order val="1"/>
          <c:tx>
            <c:strRef>
              <c:f>'8.4'!$Z$4</c:f>
              <c:strCache>
                <c:ptCount val="1"/>
                <c:pt idx="0">
                  <c:v>Rozsah 2010-2017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cat>
            <c:numRef>
              <c:f>'8.4'!$A$5:$A$28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'8.4'!$Z$5:$Z$28</c:f>
              <c:numCache>
                <c:formatCode>#,##0</c:formatCode>
                <c:ptCount val="24"/>
                <c:pt idx="0">
                  <c:v>1335</c:v>
                </c:pt>
                <c:pt idx="1">
                  <c:v>1400</c:v>
                </c:pt>
                <c:pt idx="2">
                  <c:v>1391</c:v>
                </c:pt>
                <c:pt idx="3">
                  <c:v>1406</c:v>
                </c:pt>
                <c:pt idx="4">
                  <c:v>1424</c:v>
                </c:pt>
                <c:pt idx="5">
                  <c:v>1436</c:v>
                </c:pt>
                <c:pt idx="6">
                  <c:v>1151</c:v>
                </c:pt>
                <c:pt idx="7">
                  <c:v>1565</c:v>
                </c:pt>
                <c:pt idx="8">
                  <c:v>1464</c:v>
                </c:pt>
                <c:pt idx="9">
                  <c:v>1525</c:v>
                </c:pt>
                <c:pt idx="10">
                  <c:v>1609</c:v>
                </c:pt>
                <c:pt idx="11">
                  <c:v>1429</c:v>
                </c:pt>
                <c:pt idx="12">
                  <c:v>1599</c:v>
                </c:pt>
                <c:pt idx="13">
                  <c:v>1748</c:v>
                </c:pt>
                <c:pt idx="14">
                  <c:v>1410</c:v>
                </c:pt>
                <c:pt idx="15">
                  <c:v>1507</c:v>
                </c:pt>
                <c:pt idx="16">
                  <c:v>1118</c:v>
                </c:pt>
                <c:pt idx="17">
                  <c:v>1487</c:v>
                </c:pt>
                <c:pt idx="18">
                  <c:v>1422</c:v>
                </c:pt>
                <c:pt idx="19">
                  <c:v>1511</c:v>
                </c:pt>
                <c:pt idx="20">
                  <c:v>1387</c:v>
                </c:pt>
                <c:pt idx="21">
                  <c:v>1714</c:v>
                </c:pt>
                <c:pt idx="22">
                  <c:v>1456</c:v>
                </c:pt>
                <c:pt idx="23">
                  <c:v>1535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36-44D6-83D5-210EEF25E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8817024"/>
        <c:axId val="338818560"/>
      </c:areaChart>
      <c:lineChart>
        <c:grouping val="standard"/>
        <c:varyColors val="0"/>
        <c:ser>
          <c:idx val="2"/>
          <c:order val="2"/>
          <c:tx>
            <c:strRef>
              <c:f>'8.4'!$J$4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val>
            <c:numRef>
              <c:f>'8.4'!$J$5:$J$28</c:f>
              <c:numCache>
                <c:formatCode>#,##0</c:formatCode>
                <c:ptCount val="24"/>
                <c:pt idx="0">
                  <c:v>9666</c:v>
                </c:pt>
                <c:pt idx="1">
                  <c:v>9785</c:v>
                </c:pt>
                <c:pt idx="2">
                  <c:v>9793</c:v>
                </c:pt>
                <c:pt idx="3">
                  <c:v>9758</c:v>
                </c:pt>
                <c:pt idx="4">
                  <c:v>9886</c:v>
                </c:pt>
                <c:pt idx="5">
                  <c:v>10353</c:v>
                </c:pt>
                <c:pt idx="6">
                  <c:v>11224</c:v>
                </c:pt>
                <c:pt idx="7">
                  <c:v>11669</c:v>
                </c:pt>
                <c:pt idx="8">
                  <c:v>11843</c:v>
                </c:pt>
                <c:pt idx="9">
                  <c:v>11969</c:v>
                </c:pt>
                <c:pt idx="10">
                  <c:v>11912</c:v>
                </c:pt>
                <c:pt idx="11">
                  <c:v>11738</c:v>
                </c:pt>
                <c:pt idx="12">
                  <c:v>11863</c:v>
                </c:pt>
                <c:pt idx="13">
                  <c:v>11895</c:v>
                </c:pt>
                <c:pt idx="14">
                  <c:v>11765</c:v>
                </c:pt>
                <c:pt idx="15">
                  <c:v>11618</c:v>
                </c:pt>
                <c:pt idx="16">
                  <c:v>11460</c:v>
                </c:pt>
                <c:pt idx="17">
                  <c:v>11569</c:v>
                </c:pt>
                <c:pt idx="18">
                  <c:v>11750</c:v>
                </c:pt>
                <c:pt idx="19">
                  <c:v>11727</c:v>
                </c:pt>
                <c:pt idx="20">
                  <c:v>11501</c:v>
                </c:pt>
                <c:pt idx="21">
                  <c:v>11005</c:v>
                </c:pt>
                <c:pt idx="22">
                  <c:v>10530</c:v>
                </c:pt>
                <c:pt idx="23">
                  <c:v>10175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36-44D6-83D5-210EEF25E8B2}"/>
            </c:ext>
          </c:extLst>
        </c:ser>
        <c:ser>
          <c:idx val="3"/>
          <c:order val="3"/>
          <c:tx>
            <c:strRef>
              <c:f>'8.4'!$K$4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'8.4'!$K$5:$K$28</c:f>
              <c:numCache>
                <c:formatCode>#,##0</c:formatCode>
                <c:ptCount val="24"/>
                <c:pt idx="0">
                  <c:v>9275.1516441358854</c:v>
                </c:pt>
                <c:pt idx="1">
                  <c:v>9332.8697694773018</c:v>
                </c:pt>
                <c:pt idx="2">
                  <c:v>9223.5656257733935</c:v>
                </c:pt>
                <c:pt idx="3">
                  <c:v>9156.3862332620974</c:v>
                </c:pt>
                <c:pt idx="4">
                  <c:v>9306.2661841134868</c:v>
                </c:pt>
                <c:pt idx="5">
                  <c:v>9858.2024760926051</c:v>
                </c:pt>
                <c:pt idx="6">
                  <c:v>10935.843249249798</c:v>
                </c:pt>
                <c:pt idx="7">
                  <c:v>11435.434362829892</c:v>
                </c:pt>
                <c:pt idx="8">
                  <c:v>11610.433693868146</c:v>
                </c:pt>
                <c:pt idx="9">
                  <c:v>11825.793912187075</c:v>
                </c:pt>
                <c:pt idx="10">
                  <c:v>11825.411833868382</c:v>
                </c:pt>
                <c:pt idx="11">
                  <c:v>11660.261059481163</c:v>
                </c:pt>
                <c:pt idx="12">
                  <c:v>11837.565415478868</c:v>
                </c:pt>
                <c:pt idx="13">
                  <c:v>11894.776043475809</c:v>
                </c:pt>
                <c:pt idx="14">
                  <c:v>11704.698400519419</c:v>
                </c:pt>
                <c:pt idx="15">
                  <c:v>11732.739004893814</c:v>
                </c:pt>
                <c:pt idx="16">
                  <c:v>11603.792502213872</c:v>
                </c:pt>
                <c:pt idx="17">
                  <c:v>11728.0869917173</c:v>
                </c:pt>
                <c:pt idx="18">
                  <c:v>11503.038901038377</c:v>
                </c:pt>
                <c:pt idx="19">
                  <c:v>11349.040666588369</c:v>
                </c:pt>
                <c:pt idx="20">
                  <c:v>10994.315181612459</c:v>
                </c:pt>
                <c:pt idx="21">
                  <c:v>10498.059672647802</c:v>
                </c:pt>
                <c:pt idx="22">
                  <c:v>10033.037016334338</c:v>
                </c:pt>
                <c:pt idx="23">
                  <c:v>9592.1212614934557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36-44D6-83D5-210EEF25E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8817024"/>
        <c:axId val="338818560"/>
      </c:lineChart>
      <c:catAx>
        <c:axId val="338817024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38818560"/>
        <c:crosses val="autoZero"/>
        <c:auto val="1"/>
        <c:lblAlgn val="ctr"/>
        <c:lblOffset val="100"/>
        <c:noMultiLvlLbl val="0"/>
      </c:catAx>
      <c:valAx>
        <c:axId val="338818560"/>
        <c:scaling>
          <c:orientation val="minMax"/>
          <c:min val="7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38817024"/>
        <c:crosses val="autoZero"/>
        <c:crossBetween val="midCat"/>
      </c:valAx>
    </c:plotArea>
    <c:legend>
      <c:legendPos val="r"/>
      <c:legendEntry>
        <c:idx val="1"/>
        <c:delete val="1"/>
      </c:legendEntry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Průběh spotřeby brutto ve dnech ročního minima (MW)</a:t>
            </a:r>
          </a:p>
        </c:rich>
      </c:tx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noFill/>
          </c:spPr>
          <c:cat>
            <c:numRef>
              <c:f>'8.4'!$A$5:$A$28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'8.4'!$AA$5:$AA$28</c:f>
              <c:numCache>
                <c:formatCode>#,##0</c:formatCode>
                <c:ptCount val="24"/>
                <c:pt idx="0">
                  <c:v>4834</c:v>
                </c:pt>
                <c:pt idx="1">
                  <c:v>4770</c:v>
                </c:pt>
                <c:pt idx="2">
                  <c:v>4812</c:v>
                </c:pt>
                <c:pt idx="3">
                  <c:v>4780</c:v>
                </c:pt>
                <c:pt idx="4">
                  <c:v>4537</c:v>
                </c:pt>
                <c:pt idx="5">
                  <c:v>4428</c:v>
                </c:pt>
                <c:pt idx="6">
                  <c:v>4695</c:v>
                </c:pt>
                <c:pt idx="7">
                  <c:v>5133</c:v>
                </c:pt>
                <c:pt idx="8">
                  <c:v>5561</c:v>
                </c:pt>
                <c:pt idx="9">
                  <c:v>5993</c:v>
                </c:pt>
                <c:pt idx="10">
                  <c:v>6293</c:v>
                </c:pt>
                <c:pt idx="11">
                  <c:v>6138</c:v>
                </c:pt>
                <c:pt idx="12">
                  <c:v>6012</c:v>
                </c:pt>
                <c:pt idx="13">
                  <c:v>5972</c:v>
                </c:pt>
                <c:pt idx="14">
                  <c:v>5905</c:v>
                </c:pt>
                <c:pt idx="15">
                  <c:v>5858</c:v>
                </c:pt>
                <c:pt idx="16">
                  <c:v>5751</c:v>
                </c:pt>
                <c:pt idx="17">
                  <c:v>5724</c:v>
                </c:pt>
                <c:pt idx="18">
                  <c:v>5775</c:v>
                </c:pt>
                <c:pt idx="19">
                  <c:v>5783</c:v>
                </c:pt>
                <c:pt idx="20">
                  <c:v>5856</c:v>
                </c:pt>
                <c:pt idx="21">
                  <c:v>6039</c:v>
                </c:pt>
                <c:pt idx="22">
                  <c:v>5784</c:v>
                </c:pt>
                <c:pt idx="23">
                  <c:v>5469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FA-45B7-A78C-7B4AB0D310C8}"/>
            </c:ext>
          </c:extLst>
        </c:ser>
        <c:ser>
          <c:idx val="1"/>
          <c:order val="1"/>
          <c:tx>
            <c:strRef>
              <c:f>'8.4'!$Z$4</c:f>
              <c:strCache>
                <c:ptCount val="1"/>
                <c:pt idx="0">
                  <c:v>Rozsah 2010-2017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cat>
            <c:numRef>
              <c:f>'8.4'!$A$5:$A$28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'8.4'!$AB$5:$AB$28</c:f>
              <c:numCache>
                <c:formatCode>#,##0</c:formatCode>
                <c:ptCount val="24"/>
                <c:pt idx="0">
                  <c:v>590</c:v>
                </c:pt>
                <c:pt idx="1">
                  <c:v>540</c:v>
                </c:pt>
                <c:pt idx="2">
                  <c:v>476</c:v>
                </c:pt>
                <c:pt idx="3">
                  <c:v>489</c:v>
                </c:pt>
                <c:pt idx="4">
                  <c:v>652</c:v>
                </c:pt>
                <c:pt idx="5">
                  <c:v>567</c:v>
                </c:pt>
                <c:pt idx="6">
                  <c:v>361</c:v>
                </c:pt>
                <c:pt idx="7">
                  <c:v>422</c:v>
                </c:pt>
                <c:pt idx="8">
                  <c:v>413</c:v>
                </c:pt>
                <c:pt idx="9">
                  <c:v>459</c:v>
                </c:pt>
                <c:pt idx="10">
                  <c:v>506</c:v>
                </c:pt>
                <c:pt idx="11">
                  <c:v>872</c:v>
                </c:pt>
                <c:pt idx="12">
                  <c:v>863</c:v>
                </c:pt>
                <c:pt idx="13">
                  <c:v>861</c:v>
                </c:pt>
                <c:pt idx="14">
                  <c:v>867</c:v>
                </c:pt>
                <c:pt idx="15">
                  <c:v>953</c:v>
                </c:pt>
                <c:pt idx="16">
                  <c:v>993</c:v>
                </c:pt>
                <c:pt idx="17">
                  <c:v>806</c:v>
                </c:pt>
                <c:pt idx="18">
                  <c:v>781</c:v>
                </c:pt>
                <c:pt idx="19">
                  <c:v>752</c:v>
                </c:pt>
                <c:pt idx="20">
                  <c:v>705</c:v>
                </c:pt>
                <c:pt idx="21">
                  <c:v>622</c:v>
                </c:pt>
                <c:pt idx="22">
                  <c:v>680</c:v>
                </c:pt>
                <c:pt idx="23">
                  <c:v>670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FA-45B7-A78C-7B4AB0D31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2649088"/>
        <c:axId val="342654976"/>
      </c:areaChart>
      <c:lineChart>
        <c:grouping val="standard"/>
        <c:varyColors val="0"/>
        <c:ser>
          <c:idx val="2"/>
          <c:order val="2"/>
          <c:tx>
            <c:strRef>
              <c:f>'8.4'!$V$4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accent2"/>
              </a:solidFill>
              <a:prstDash val="sysDot"/>
            </a:ln>
          </c:spPr>
          <c:marker>
            <c:symbol val="none"/>
          </c:marker>
          <c:val>
            <c:numRef>
              <c:f>'8.4'!$V$5:$V$28</c:f>
              <c:numCache>
                <c:formatCode>#,##0</c:formatCode>
                <c:ptCount val="24"/>
                <c:pt idx="0">
                  <c:v>5701</c:v>
                </c:pt>
                <c:pt idx="1">
                  <c:v>5530</c:v>
                </c:pt>
                <c:pt idx="2">
                  <c:v>5530</c:v>
                </c:pt>
                <c:pt idx="3">
                  <c:v>5462</c:v>
                </c:pt>
                <c:pt idx="4">
                  <c:v>5365</c:v>
                </c:pt>
                <c:pt idx="5">
                  <c:v>5171</c:v>
                </c:pt>
                <c:pt idx="6">
                  <c:v>5381</c:v>
                </c:pt>
                <c:pt idx="7">
                  <c:v>5757</c:v>
                </c:pt>
                <c:pt idx="8">
                  <c:v>6212</c:v>
                </c:pt>
                <c:pt idx="9">
                  <c:v>6714</c:v>
                </c:pt>
                <c:pt idx="10">
                  <c:v>7051</c:v>
                </c:pt>
                <c:pt idx="11">
                  <c:v>7270</c:v>
                </c:pt>
                <c:pt idx="12">
                  <c:v>7130</c:v>
                </c:pt>
                <c:pt idx="13">
                  <c:v>7079</c:v>
                </c:pt>
                <c:pt idx="14">
                  <c:v>6949</c:v>
                </c:pt>
                <c:pt idx="15">
                  <c:v>6974</c:v>
                </c:pt>
                <c:pt idx="16">
                  <c:v>6966</c:v>
                </c:pt>
                <c:pt idx="17">
                  <c:v>6745</c:v>
                </c:pt>
                <c:pt idx="18">
                  <c:v>6758</c:v>
                </c:pt>
                <c:pt idx="19">
                  <c:v>6769</c:v>
                </c:pt>
                <c:pt idx="20">
                  <c:v>6720</c:v>
                </c:pt>
                <c:pt idx="21">
                  <c:v>6782</c:v>
                </c:pt>
                <c:pt idx="22">
                  <c:v>6857</c:v>
                </c:pt>
                <c:pt idx="23">
                  <c:v>6515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FA-45B7-A78C-7B4AB0D310C8}"/>
            </c:ext>
          </c:extLst>
        </c:ser>
        <c:ser>
          <c:idx val="3"/>
          <c:order val="3"/>
          <c:tx>
            <c:strRef>
              <c:f>'8.4'!$W$4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val>
            <c:numRef>
              <c:f>'8.4'!$W$5:$W$28</c:f>
              <c:numCache>
                <c:formatCode>#,##0</c:formatCode>
                <c:ptCount val="24"/>
                <c:pt idx="0">
                  <c:v>5176.0265857466056</c:v>
                </c:pt>
                <c:pt idx="1">
                  <c:v>5063.9183470238595</c:v>
                </c:pt>
                <c:pt idx="2">
                  <c:v>5056.395594302805</c:v>
                </c:pt>
                <c:pt idx="3">
                  <c:v>5003.9756570106556</c:v>
                </c:pt>
                <c:pt idx="4">
                  <c:v>4966.7364372780421</c:v>
                </c:pt>
                <c:pt idx="5">
                  <c:v>4831.4549161380155</c:v>
                </c:pt>
                <c:pt idx="6">
                  <c:v>4945.4995407367596</c:v>
                </c:pt>
                <c:pt idx="7">
                  <c:v>5331.8559692935232</c:v>
                </c:pt>
                <c:pt idx="8">
                  <c:v>5823.3561899245697</c:v>
                </c:pt>
                <c:pt idx="9">
                  <c:v>6276.6298745628483</c:v>
                </c:pt>
                <c:pt idx="10">
                  <c:v>6604.1281501859876</c:v>
                </c:pt>
                <c:pt idx="11">
                  <c:v>6821.0999908539625</c:v>
                </c:pt>
                <c:pt idx="12">
                  <c:v>6630.1875253963972</c:v>
                </c:pt>
                <c:pt idx="13">
                  <c:v>6559.2322992475574</c:v>
                </c:pt>
                <c:pt idx="14">
                  <c:v>6482.6752287170102</c:v>
                </c:pt>
                <c:pt idx="15">
                  <c:v>6460.2969655242941</c:v>
                </c:pt>
                <c:pt idx="16">
                  <c:v>6448.037880505779</c:v>
                </c:pt>
                <c:pt idx="17">
                  <c:v>6328.5286120789669</c:v>
                </c:pt>
                <c:pt idx="18">
                  <c:v>6316.0123583260292</c:v>
                </c:pt>
                <c:pt idx="19">
                  <c:v>6326.1515121913462</c:v>
                </c:pt>
                <c:pt idx="20">
                  <c:v>6381.2837593439563</c:v>
                </c:pt>
                <c:pt idx="21">
                  <c:v>6489.2525701180321</c:v>
                </c:pt>
                <c:pt idx="22">
                  <c:v>6302.7752455579548</c:v>
                </c:pt>
                <c:pt idx="23">
                  <c:v>5921.2339068760111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FA-45B7-A78C-7B4AB0D31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649088"/>
        <c:axId val="342654976"/>
      </c:lineChart>
      <c:catAx>
        <c:axId val="342649088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2654976"/>
        <c:crosses val="autoZero"/>
        <c:auto val="1"/>
        <c:lblAlgn val="ctr"/>
        <c:lblOffset val="100"/>
        <c:noMultiLvlLbl val="0"/>
      </c:catAx>
      <c:valAx>
        <c:axId val="342654976"/>
        <c:scaling>
          <c:orientation val="minMax"/>
          <c:min val="4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264908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Průběh spotřeby brutto ve dnech ročního maxima (MW)</a:t>
            </a:r>
          </a:p>
        </c:rich>
      </c:tx>
      <c:layout>
        <c:manualLayout>
          <c:xMode val="edge"/>
          <c:yMode val="edge"/>
          <c:x val="0.15909882194958189"/>
          <c:y val="2.9812228349831365E-2"/>
        </c:manualLayout>
      </c:layout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noFill/>
          </c:spPr>
          <c:cat>
            <c:numRef>
              <c:f>'8.4'!$A$5:$A$28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'8.4'!$Y$5:$Y$28</c:f>
              <c:numCache>
                <c:formatCode>#,##0</c:formatCode>
                <c:ptCount val="24"/>
                <c:pt idx="0">
                  <c:v>7961</c:v>
                </c:pt>
                <c:pt idx="1">
                  <c:v>7974</c:v>
                </c:pt>
                <c:pt idx="2">
                  <c:v>7935</c:v>
                </c:pt>
                <c:pt idx="3">
                  <c:v>7868</c:v>
                </c:pt>
                <c:pt idx="4">
                  <c:v>8058</c:v>
                </c:pt>
                <c:pt idx="5">
                  <c:v>8643</c:v>
                </c:pt>
                <c:pt idx="6">
                  <c:v>9843</c:v>
                </c:pt>
                <c:pt idx="7">
                  <c:v>9775</c:v>
                </c:pt>
                <c:pt idx="8">
                  <c:v>10030</c:v>
                </c:pt>
                <c:pt idx="9">
                  <c:v>10195</c:v>
                </c:pt>
                <c:pt idx="10">
                  <c:v>10149</c:v>
                </c:pt>
                <c:pt idx="11">
                  <c:v>10206</c:v>
                </c:pt>
                <c:pt idx="12">
                  <c:v>10169</c:v>
                </c:pt>
                <c:pt idx="13">
                  <c:v>9988</c:v>
                </c:pt>
                <c:pt idx="14">
                  <c:v>10214</c:v>
                </c:pt>
                <c:pt idx="15">
                  <c:v>10115</c:v>
                </c:pt>
                <c:pt idx="16">
                  <c:v>10352</c:v>
                </c:pt>
                <c:pt idx="17">
                  <c:v>10180</c:v>
                </c:pt>
                <c:pt idx="18">
                  <c:v>10020</c:v>
                </c:pt>
                <c:pt idx="19">
                  <c:v>9818</c:v>
                </c:pt>
                <c:pt idx="20">
                  <c:v>9617</c:v>
                </c:pt>
                <c:pt idx="21">
                  <c:v>8793</c:v>
                </c:pt>
                <c:pt idx="22">
                  <c:v>8559</c:v>
                </c:pt>
                <c:pt idx="23">
                  <c:v>8069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60-4608-9A57-0AE132C36605}"/>
            </c:ext>
          </c:extLst>
        </c:ser>
        <c:ser>
          <c:idx val="1"/>
          <c:order val="1"/>
          <c:tx>
            <c:strRef>
              <c:f>'8.4'!$Z$4</c:f>
              <c:strCache>
                <c:ptCount val="1"/>
                <c:pt idx="0">
                  <c:v>Rozsah 2010-2017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cat>
            <c:numRef>
              <c:f>'8.4'!$A$5:$A$28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'8.4'!$Z$5:$Z$28</c:f>
              <c:numCache>
                <c:formatCode>#,##0</c:formatCode>
                <c:ptCount val="24"/>
                <c:pt idx="0">
                  <c:v>1335</c:v>
                </c:pt>
                <c:pt idx="1">
                  <c:v>1400</c:v>
                </c:pt>
                <c:pt idx="2">
                  <c:v>1391</c:v>
                </c:pt>
                <c:pt idx="3">
                  <c:v>1406</c:v>
                </c:pt>
                <c:pt idx="4">
                  <c:v>1424</c:v>
                </c:pt>
                <c:pt idx="5">
                  <c:v>1436</c:v>
                </c:pt>
                <c:pt idx="6">
                  <c:v>1151</c:v>
                </c:pt>
                <c:pt idx="7">
                  <c:v>1565</c:v>
                </c:pt>
                <c:pt idx="8">
                  <c:v>1464</c:v>
                </c:pt>
                <c:pt idx="9">
                  <c:v>1525</c:v>
                </c:pt>
                <c:pt idx="10">
                  <c:v>1609</c:v>
                </c:pt>
                <c:pt idx="11">
                  <c:v>1429</c:v>
                </c:pt>
                <c:pt idx="12">
                  <c:v>1599</c:v>
                </c:pt>
                <c:pt idx="13">
                  <c:v>1748</c:v>
                </c:pt>
                <c:pt idx="14">
                  <c:v>1410</c:v>
                </c:pt>
                <c:pt idx="15">
                  <c:v>1507</c:v>
                </c:pt>
                <c:pt idx="16">
                  <c:v>1118</c:v>
                </c:pt>
                <c:pt idx="17">
                  <c:v>1487</c:v>
                </c:pt>
                <c:pt idx="18">
                  <c:v>1422</c:v>
                </c:pt>
                <c:pt idx="19">
                  <c:v>1511</c:v>
                </c:pt>
                <c:pt idx="20">
                  <c:v>1387</c:v>
                </c:pt>
                <c:pt idx="21">
                  <c:v>1714</c:v>
                </c:pt>
                <c:pt idx="22">
                  <c:v>1456</c:v>
                </c:pt>
                <c:pt idx="23">
                  <c:v>1535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60-4608-9A57-0AE132C36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8817024"/>
        <c:axId val="338818560"/>
      </c:areaChart>
      <c:lineChart>
        <c:grouping val="standard"/>
        <c:varyColors val="0"/>
        <c:ser>
          <c:idx val="2"/>
          <c:order val="2"/>
          <c:tx>
            <c:strRef>
              <c:f>'8.4'!$J$4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accent1"/>
              </a:solidFill>
              <a:prstDash val="sysDot"/>
            </a:ln>
          </c:spPr>
          <c:marker>
            <c:symbol val="none"/>
          </c:marker>
          <c:val>
            <c:numRef>
              <c:f>'8.4'!$J$5:$J$28</c:f>
              <c:numCache>
                <c:formatCode>#,##0</c:formatCode>
                <c:ptCount val="24"/>
                <c:pt idx="0">
                  <c:v>9666</c:v>
                </c:pt>
                <c:pt idx="1">
                  <c:v>9785</c:v>
                </c:pt>
                <c:pt idx="2">
                  <c:v>9793</c:v>
                </c:pt>
                <c:pt idx="3">
                  <c:v>9758</c:v>
                </c:pt>
                <c:pt idx="4">
                  <c:v>9886</c:v>
                </c:pt>
                <c:pt idx="5">
                  <c:v>10353</c:v>
                </c:pt>
                <c:pt idx="6">
                  <c:v>11224</c:v>
                </c:pt>
                <c:pt idx="7">
                  <c:v>11669</c:v>
                </c:pt>
                <c:pt idx="8">
                  <c:v>11843</c:v>
                </c:pt>
                <c:pt idx="9">
                  <c:v>11969</c:v>
                </c:pt>
                <c:pt idx="10">
                  <c:v>11912</c:v>
                </c:pt>
                <c:pt idx="11">
                  <c:v>11738</c:v>
                </c:pt>
                <c:pt idx="12">
                  <c:v>11863</c:v>
                </c:pt>
                <c:pt idx="13">
                  <c:v>11895</c:v>
                </c:pt>
                <c:pt idx="14">
                  <c:v>11765</c:v>
                </c:pt>
                <c:pt idx="15">
                  <c:v>11618</c:v>
                </c:pt>
                <c:pt idx="16">
                  <c:v>11460</c:v>
                </c:pt>
                <c:pt idx="17">
                  <c:v>11569</c:v>
                </c:pt>
                <c:pt idx="18">
                  <c:v>11750</c:v>
                </c:pt>
                <c:pt idx="19">
                  <c:v>11727</c:v>
                </c:pt>
                <c:pt idx="20">
                  <c:v>11501</c:v>
                </c:pt>
                <c:pt idx="21">
                  <c:v>11005</c:v>
                </c:pt>
                <c:pt idx="22">
                  <c:v>10530</c:v>
                </c:pt>
                <c:pt idx="23">
                  <c:v>10175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60-4608-9A57-0AE132C36605}"/>
            </c:ext>
          </c:extLst>
        </c:ser>
        <c:ser>
          <c:idx val="3"/>
          <c:order val="3"/>
          <c:tx>
            <c:strRef>
              <c:f>'8.4'!$K$4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'8.4'!$K$5:$K$28</c:f>
              <c:numCache>
                <c:formatCode>#,##0</c:formatCode>
                <c:ptCount val="24"/>
                <c:pt idx="0">
                  <c:v>9275.1516441358854</c:v>
                </c:pt>
                <c:pt idx="1">
                  <c:v>9332.8697694773018</c:v>
                </c:pt>
                <c:pt idx="2">
                  <c:v>9223.5656257733935</c:v>
                </c:pt>
                <c:pt idx="3">
                  <c:v>9156.3862332620974</c:v>
                </c:pt>
                <c:pt idx="4">
                  <c:v>9306.2661841134868</c:v>
                </c:pt>
                <c:pt idx="5">
                  <c:v>9858.2024760926051</c:v>
                </c:pt>
                <c:pt idx="6">
                  <c:v>10935.843249249798</c:v>
                </c:pt>
                <c:pt idx="7">
                  <c:v>11435.434362829892</c:v>
                </c:pt>
                <c:pt idx="8">
                  <c:v>11610.433693868146</c:v>
                </c:pt>
                <c:pt idx="9">
                  <c:v>11825.793912187075</c:v>
                </c:pt>
                <c:pt idx="10">
                  <c:v>11825.411833868382</c:v>
                </c:pt>
                <c:pt idx="11">
                  <c:v>11660.261059481163</c:v>
                </c:pt>
                <c:pt idx="12">
                  <c:v>11837.565415478868</c:v>
                </c:pt>
                <c:pt idx="13">
                  <c:v>11894.776043475809</c:v>
                </c:pt>
                <c:pt idx="14">
                  <c:v>11704.698400519419</c:v>
                </c:pt>
                <c:pt idx="15">
                  <c:v>11732.739004893814</c:v>
                </c:pt>
                <c:pt idx="16">
                  <c:v>11603.792502213872</c:v>
                </c:pt>
                <c:pt idx="17">
                  <c:v>11728.0869917173</c:v>
                </c:pt>
                <c:pt idx="18">
                  <c:v>11503.038901038377</c:v>
                </c:pt>
                <c:pt idx="19">
                  <c:v>11349.040666588369</c:v>
                </c:pt>
                <c:pt idx="20">
                  <c:v>10994.315181612459</c:v>
                </c:pt>
                <c:pt idx="21">
                  <c:v>10498.059672647802</c:v>
                </c:pt>
                <c:pt idx="22">
                  <c:v>10033.037016334338</c:v>
                </c:pt>
                <c:pt idx="23">
                  <c:v>9592.1212614934557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60-4608-9A57-0AE132C36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8817024"/>
        <c:axId val="338818560"/>
      </c:lineChart>
      <c:catAx>
        <c:axId val="338817024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38818560"/>
        <c:crosses val="autoZero"/>
        <c:auto val="1"/>
        <c:lblAlgn val="ctr"/>
        <c:lblOffset val="100"/>
        <c:noMultiLvlLbl val="0"/>
      </c:catAx>
      <c:valAx>
        <c:axId val="338818560"/>
        <c:scaling>
          <c:orientation val="minMax"/>
          <c:min val="7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38817024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kabelových a venkovních vedení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147141868880615"/>
          <c:y val="0.19345491486309954"/>
          <c:w val="0.87447467544159307"/>
          <c:h val="0.55301115011181112"/>
        </c:manualLayout>
      </c:layout>
      <c:barChart>
        <c:barDir val="col"/>
        <c:grouping val="percentStacked"/>
        <c:varyColors val="0"/>
        <c:ser>
          <c:idx val="0"/>
          <c:order val="0"/>
          <c:tx>
            <c:v>Kabelová vedení</c:v>
          </c:tx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7117-4C92-9FE4-FFE3EDEB34CE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3-7117-4C92-9FE4-FFE3EDEB34CE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5-7117-4C92-9FE4-FFE3EDEB34CE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7-7117-4C92-9FE4-FFE3EDEB34CE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9-7117-4C92-9FE4-FFE3EDEB34CE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B-7117-4C92-9FE4-FFE3EDEB34CE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D-7117-4C92-9FE4-FFE3EDEB34CE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F-7117-4C92-9FE4-FFE3EDEB34CE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11-7117-4C92-9FE4-FFE3EDEB34CE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7117-4C92-9FE4-FFE3EDEB34CE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7117-4C92-9FE4-FFE3EDEB34CE}"/>
              </c:ext>
            </c:extLst>
          </c:dPt>
          <c:dPt>
            <c:idx val="11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7117-4C92-9FE4-FFE3EDEB34CE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9-7117-4C92-9FE4-FFE3EDEB34CE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B-7117-4C92-9FE4-FFE3EDEB34CE}"/>
              </c:ext>
            </c:extLst>
          </c:dPt>
          <c:cat>
            <c:multiLvlStrRef>
              <c:f>('9.2'!$A$37:$I$38,'9.2'!$J$37:$L$38)</c:f>
              <c:multiLvlStrCache>
                <c:ptCount val="12"/>
                <c:lvl>
                  <c:pt idx="0">
                    <c:v>NN</c:v>
                  </c:pt>
                  <c:pt idx="1">
                    <c:v>VN</c:v>
                  </c:pt>
                  <c:pt idx="2">
                    <c:v>VVN</c:v>
                  </c:pt>
                  <c:pt idx="3">
                    <c:v>NN</c:v>
                  </c:pt>
                  <c:pt idx="4">
                    <c:v>VN</c:v>
                  </c:pt>
                  <c:pt idx="5">
                    <c:v>VVN</c:v>
                  </c:pt>
                  <c:pt idx="6">
                    <c:v>NN</c:v>
                  </c:pt>
                  <c:pt idx="7">
                    <c:v>VN</c:v>
                  </c:pt>
                  <c:pt idx="8">
                    <c:v>VVN</c:v>
                  </c:pt>
                  <c:pt idx="9">
                    <c:v>NN</c:v>
                  </c:pt>
                  <c:pt idx="10">
                    <c:v>VN</c:v>
                  </c:pt>
                  <c:pt idx="11">
                    <c:v>VVN</c:v>
                  </c:pt>
                </c:lvl>
                <c:lvl>
                  <c:pt idx="0">
                    <c:v>ČEZ</c:v>
                  </c:pt>
                  <c:pt idx="3">
                    <c:v>E.ON</c:v>
                  </c:pt>
                  <c:pt idx="6">
                    <c:v>PRE</c:v>
                  </c:pt>
                  <c:pt idx="9">
                    <c:v>ČR</c:v>
                  </c:pt>
                </c:lvl>
              </c:multiLvlStrCache>
            </c:multiLvlStrRef>
          </c:cat>
          <c:val>
            <c:numRef>
              <c:f>('9.2'!$J$17,'9.2'!$J$10,'9.2'!$J$6,'9.2'!$K$17,'9.2'!$K$10,'9.2'!$K$6,'9.2'!$L$17,'9.2'!$L$10,'9.2'!$L$6,'9.2'!$M$17,'9.2'!$M$10,'9.2'!$M$6)</c:f>
              <c:numCache>
                <c:formatCode>#,##0</c:formatCode>
                <c:ptCount val="12"/>
                <c:pt idx="0">
                  <c:v>58547</c:v>
                </c:pt>
                <c:pt idx="1">
                  <c:v>10839</c:v>
                </c:pt>
                <c:pt idx="2">
                  <c:v>28</c:v>
                </c:pt>
                <c:pt idx="3">
                  <c:v>24309.47</c:v>
                </c:pt>
                <c:pt idx="4">
                  <c:v>3867.03</c:v>
                </c:pt>
                <c:pt idx="5">
                  <c:v>14.33</c:v>
                </c:pt>
                <c:pt idx="6">
                  <c:v>8172.8</c:v>
                </c:pt>
                <c:pt idx="7">
                  <c:v>3806.11</c:v>
                </c:pt>
                <c:pt idx="8">
                  <c:v>75.87</c:v>
                </c:pt>
                <c:pt idx="9">
                  <c:v>91029.27</c:v>
                </c:pt>
                <c:pt idx="10">
                  <c:v>18512.14</c:v>
                </c:pt>
                <c:pt idx="11">
                  <c:v>118.2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7117-4C92-9FE4-FFE3EDEB34CE}"/>
            </c:ext>
          </c:extLst>
        </c:ser>
        <c:ser>
          <c:idx val="1"/>
          <c:order val="1"/>
          <c:tx>
            <c:v>Venkovní vedení</c:v>
          </c:tx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E-7117-4C92-9FE4-FFE3EDEB34CE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0-7117-4C92-9FE4-FFE3EDEB34CE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2-7117-4C92-9FE4-FFE3EDEB34CE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4-7117-4C92-9FE4-FFE3EDEB34CE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6-7117-4C92-9FE4-FFE3EDEB34CE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8-7117-4C92-9FE4-FFE3EDEB34CE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A-7117-4C92-9FE4-FFE3EDEB34CE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C-7117-4C92-9FE4-FFE3EDEB34CE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E-7117-4C92-9FE4-FFE3EDEB34CE}"/>
              </c:ext>
            </c:extLst>
          </c:dPt>
          <c:dPt>
            <c:idx val="9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30-7117-4C92-9FE4-FFE3EDEB34CE}"/>
              </c:ext>
            </c:extLst>
          </c:dPt>
          <c:dPt>
            <c:idx val="10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32-7117-4C92-9FE4-FFE3EDEB34CE}"/>
              </c:ext>
            </c:extLst>
          </c:dPt>
          <c:dPt>
            <c:idx val="1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34-7117-4C92-9FE4-FFE3EDEB34CE}"/>
              </c:ext>
            </c:extLst>
          </c:dPt>
          <c:cat>
            <c:multiLvlStrRef>
              <c:f>('9.2'!$A$37:$I$38,'9.2'!$J$37:$L$38)</c:f>
              <c:multiLvlStrCache>
                <c:ptCount val="12"/>
                <c:lvl>
                  <c:pt idx="0">
                    <c:v>NN</c:v>
                  </c:pt>
                  <c:pt idx="1">
                    <c:v>VN</c:v>
                  </c:pt>
                  <c:pt idx="2">
                    <c:v>VVN</c:v>
                  </c:pt>
                  <c:pt idx="3">
                    <c:v>NN</c:v>
                  </c:pt>
                  <c:pt idx="4">
                    <c:v>VN</c:v>
                  </c:pt>
                  <c:pt idx="5">
                    <c:v>VVN</c:v>
                  </c:pt>
                  <c:pt idx="6">
                    <c:v>NN</c:v>
                  </c:pt>
                  <c:pt idx="7">
                    <c:v>VN</c:v>
                  </c:pt>
                  <c:pt idx="8">
                    <c:v>VVN</c:v>
                  </c:pt>
                  <c:pt idx="9">
                    <c:v>NN</c:v>
                  </c:pt>
                  <c:pt idx="10">
                    <c:v>VN</c:v>
                  </c:pt>
                  <c:pt idx="11">
                    <c:v>VVN</c:v>
                  </c:pt>
                </c:lvl>
                <c:lvl>
                  <c:pt idx="0">
                    <c:v>ČEZ</c:v>
                  </c:pt>
                  <c:pt idx="3">
                    <c:v>E.ON</c:v>
                  </c:pt>
                  <c:pt idx="6">
                    <c:v>PRE</c:v>
                  </c:pt>
                  <c:pt idx="9">
                    <c:v>ČR</c:v>
                  </c:pt>
                </c:lvl>
              </c:multiLvlStrCache>
            </c:multiLvlStrRef>
          </c:cat>
          <c:val>
            <c:numRef>
              <c:f>('9.2'!$D$33,'9.2'!$D$26,'9.2'!$D$22,'9.2'!$E$33,'9.2'!$E$26,'9.2'!$E$22,'9.2'!$F$33,'9.2'!$F$26,'9.2'!$F$22,'9.2'!$G$33,'9.2'!$G$26,'9.2'!$G$22)</c:f>
              <c:numCache>
                <c:formatCode>#,##0</c:formatCode>
                <c:ptCount val="12"/>
                <c:pt idx="0">
                  <c:v>46280</c:v>
                </c:pt>
                <c:pt idx="1">
                  <c:v>40166</c:v>
                </c:pt>
                <c:pt idx="2">
                  <c:v>9973</c:v>
                </c:pt>
                <c:pt idx="3">
                  <c:v>15163.68</c:v>
                </c:pt>
                <c:pt idx="4">
                  <c:v>18475.18</c:v>
                </c:pt>
                <c:pt idx="5">
                  <c:v>4038.65</c:v>
                </c:pt>
                <c:pt idx="6">
                  <c:v>78.8</c:v>
                </c:pt>
                <c:pt idx="7">
                  <c:v>107.72</c:v>
                </c:pt>
                <c:pt idx="8">
                  <c:v>297.17</c:v>
                </c:pt>
                <c:pt idx="9">
                  <c:v>61522.48</c:v>
                </c:pt>
                <c:pt idx="10">
                  <c:v>58748.9</c:v>
                </c:pt>
                <c:pt idx="11">
                  <c:v>19909.82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5-7117-4C92-9FE4-FFE3EDEB3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1177856"/>
        <c:axId val="341179392"/>
      </c:barChart>
      <c:catAx>
        <c:axId val="3411778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1179392"/>
        <c:crosses val="autoZero"/>
        <c:auto val="1"/>
        <c:lblAlgn val="ctr"/>
        <c:lblOffset val="100"/>
        <c:noMultiLvlLbl val="0"/>
      </c:catAx>
      <c:valAx>
        <c:axId val="34117939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11778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Délka kabelových a venkovních vedení [km]</a:t>
            </a:r>
          </a:p>
        </c:rich>
      </c:tx>
      <c:layout>
        <c:manualLayout>
          <c:xMode val="edge"/>
          <c:yMode val="edge"/>
          <c:x val="0.23050596231865875"/>
          <c:y val="3.80954290748986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792170509229517"/>
          <c:y val="0.20563389857962686"/>
          <c:w val="0.65665584642359243"/>
          <c:h val="0.54083216639528375"/>
        </c:manualLayout>
      </c:layout>
      <c:barChart>
        <c:barDir val="col"/>
        <c:grouping val="stacked"/>
        <c:varyColors val="0"/>
        <c:ser>
          <c:idx val="0"/>
          <c:order val="0"/>
          <c:tx>
            <c:v>Kabelová vedení</c:v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4194-4ABB-8982-571BE97E43E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3-4194-4ABB-8982-571BE97E43E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4194-4ABB-8982-571BE97E43EA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7-4194-4ABB-8982-571BE97E43EA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9-4194-4ABB-8982-571BE97E43EA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B-4194-4ABB-8982-571BE97E43E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D-4194-4ABB-8982-571BE97E43E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F-4194-4ABB-8982-571BE97E43EA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11-4194-4ABB-8982-571BE97E43EA}"/>
              </c:ext>
            </c:extLst>
          </c:dPt>
          <c:cat>
            <c:multiLvlStrRef>
              <c:f>'9.2'!$A$37:$I$38</c:f>
              <c:multiLvlStrCache>
                <c:ptCount val="9"/>
                <c:lvl>
                  <c:pt idx="0">
                    <c:v>NN</c:v>
                  </c:pt>
                  <c:pt idx="1">
                    <c:v>VN</c:v>
                  </c:pt>
                  <c:pt idx="2">
                    <c:v>VVN</c:v>
                  </c:pt>
                  <c:pt idx="3">
                    <c:v>NN</c:v>
                  </c:pt>
                  <c:pt idx="4">
                    <c:v>VN</c:v>
                  </c:pt>
                  <c:pt idx="5">
                    <c:v>VVN</c:v>
                  </c:pt>
                  <c:pt idx="6">
                    <c:v>NN</c:v>
                  </c:pt>
                  <c:pt idx="7">
                    <c:v>VN</c:v>
                  </c:pt>
                  <c:pt idx="8">
                    <c:v>VVN</c:v>
                  </c:pt>
                </c:lvl>
                <c:lvl>
                  <c:pt idx="0">
                    <c:v>ČEZ</c:v>
                  </c:pt>
                  <c:pt idx="3">
                    <c:v>E.ON</c:v>
                  </c:pt>
                  <c:pt idx="6">
                    <c:v>PRE</c:v>
                  </c:pt>
                </c:lvl>
              </c:multiLvlStrCache>
            </c:multiLvlStrRef>
          </c:cat>
          <c:val>
            <c:numRef>
              <c:f>('9.2'!$J$17,'9.2'!$J$10,'9.2'!$J$6,'9.2'!$K$17,'9.2'!$K$10,'9.2'!$K$6,'9.2'!$L$17,'9.2'!$L$10,'9.2'!$L$6)</c:f>
              <c:numCache>
                <c:formatCode>#,##0</c:formatCode>
                <c:ptCount val="9"/>
                <c:pt idx="0">
                  <c:v>58547</c:v>
                </c:pt>
                <c:pt idx="1">
                  <c:v>10839</c:v>
                </c:pt>
                <c:pt idx="2">
                  <c:v>28</c:v>
                </c:pt>
                <c:pt idx="3">
                  <c:v>24309.47</c:v>
                </c:pt>
                <c:pt idx="4">
                  <c:v>3867.03</c:v>
                </c:pt>
                <c:pt idx="5">
                  <c:v>14.33</c:v>
                </c:pt>
                <c:pt idx="6">
                  <c:v>8172.8</c:v>
                </c:pt>
                <c:pt idx="7">
                  <c:v>3806.11</c:v>
                </c:pt>
                <c:pt idx="8">
                  <c:v>75.87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194-4ABB-8982-571BE97E43EA}"/>
            </c:ext>
          </c:extLst>
        </c:ser>
        <c:ser>
          <c:idx val="1"/>
          <c:order val="1"/>
          <c:tx>
            <c:v>Venkovní vedení</c:v>
          </c:tx>
          <c:spPr>
            <a:solidFill>
              <a:schemeClr val="bg1">
                <a:lumMod val="8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4194-4ABB-8982-571BE97E43E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4194-4ABB-8982-571BE97E43E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4194-4ABB-8982-571BE97E43EA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A-4194-4ABB-8982-571BE97E43EA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C-4194-4ABB-8982-571BE97E43EA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E-4194-4ABB-8982-571BE97E43E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0-4194-4ABB-8982-571BE97E43E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2-4194-4ABB-8982-571BE97E43EA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4-4194-4ABB-8982-571BE97E43EA}"/>
              </c:ext>
            </c:extLst>
          </c:dPt>
          <c:cat>
            <c:multiLvlStrRef>
              <c:f>'9.2'!$A$37:$I$38</c:f>
              <c:multiLvlStrCache>
                <c:ptCount val="9"/>
                <c:lvl>
                  <c:pt idx="0">
                    <c:v>NN</c:v>
                  </c:pt>
                  <c:pt idx="1">
                    <c:v>VN</c:v>
                  </c:pt>
                  <c:pt idx="2">
                    <c:v>VVN</c:v>
                  </c:pt>
                  <c:pt idx="3">
                    <c:v>NN</c:v>
                  </c:pt>
                  <c:pt idx="4">
                    <c:v>VN</c:v>
                  </c:pt>
                  <c:pt idx="5">
                    <c:v>VVN</c:v>
                  </c:pt>
                  <c:pt idx="6">
                    <c:v>NN</c:v>
                  </c:pt>
                  <c:pt idx="7">
                    <c:v>VN</c:v>
                  </c:pt>
                  <c:pt idx="8">
                    <c:v>VVN</c:v>
                  </c:pt>
                </c:lvl>
                <c:lvl>
                  <c:pt idx="0">
                    <c:v>ČEZ</c:v>
                  </c:pt>
                  <c:pt idx="3">
                    <c:v>E.ON</c:v>
                  </c:pt>
                  <c:pt idx="6">
                    <c:v>PRE</c:v>
                  </c:pt>
                </c:lvl>
              </c:multiLvlStrCache>
            </c:multiLvlStrRef>
          </c:cat>
          <c:val>
            <c:numRef>
              <c:f>('9.2'!$D$33,'9.2'!$D$26,'9.2'!$D$22,'9.2'!$E$33,'9.2'!$E$26,'9.2'!$E$22,'9.2'!$F$33,'9.2'!$F$26,'9.2'!$F$22)</c:f>
              <c:numCache>
                <c:formatCode>#,##0</c:formatCode>
                <c:ptCount val="9"/>
                <c:pt idx="0">
                  <c:v>46280</c:v>
                </c:pt>
                <c:pt idx="1">
                  <c:v>40166</c:v>
                </c:pt>
                <c:pt idx="2">
                  <c:v>9973</c:v>
                </c:pt>
                <c:pt idx="3">
                  <c:v>15163.68</c:v>
                </c:pt>
                <c:pt idx="4">
                  <c:v>18475.18</c:v>
                </c:pt>
                <c:pt idx="5">
                  <c:v>4038.65</c:v>
                </c:pt>
                <c:pt idx="6">
                  <c:v>78.8</c:v>
                </c:pt>
                <c:pt idx="7">
                  <c:v>107.72</c:v>
                </c:pt>
                <c:pt idx="8">
                  <c:v>297.17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4194-4ABB-8982-571BE97E4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1236352"/>
        <c:axId val="342954368"/>
      </c:barChart>
      <c:catAx>
        <c:axId val="3412363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2954368"/>
        <c:crosses val="autoZero"/>
        <c:auto val="1"/>
        <c:lblAlgn val="ctr"/>
        <c:lblOffset val="100"/>
        <c:noMultiLvlLbl val="0"/>
      </c:catAx>
      <c:valAx>
        <c:axId val="3429543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1236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279932732930453"/>
          <c:y val="0.31699303436722126"/>
          <c:w val="0.13720067267069558"/>
          <c:h val="0.43313769461045715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 b="1" i="0" u="none" strike="noStrike" baseline="0">
                <a:effectLst/>
              </a:rPr>
              <a:t>Meziroční změna spotřeby elektřiny (%)</a:t>
            </a:r>
            <a:r>
              <a:rPr lang="cs-CZ" sz="1000" b="1" i="0" u="none" strike="noStrike" baseline="0"/>
              <a:t> </a:t>
            </a:r>
            <a:endParaRPr lang="cs-CZ" sz="1000" b="1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052779259503565"/>
          <c:y val="0.10478696884123935"/>
          <c:w val="0.8600877621042039"/>
          <c:h val="0.647979308201650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'3.7'!$A$28</c:f>
              <c:strCache>
                <c:ptCount val="1"/>
                <c:pt idx="0">
                  <c:v>Meziroční změna tuzemské brutto spotřeby</c:v>
                </c:pt>
              </c:strCache>
            </c:strRef>
          </c:tx>
          <c:invertIfNegative val="0"/>
          <c:val>
            <c:numRef>
              <c:f>'3.7'!$B$28:$M$28</c:f>
              <c:numCache>
                <c:formatCode>0.0%</c:formatCode>
                <c:ptCount val="12"/>
                <c:pt idx="0">
                  <c:v>5.9745330183366134E-2</c:v>
                </c:pt>
                <c:pt idx="1">
                  <c:v>-2.3173785644893332E-2</c:v>
                </c:pt>
                <c:pt idx="2">
                  <c:v>-7.524781812036449E-2</c:v>
                </c:pt>
                <c:pt idx="3">
                  <c:v>3.7803886762707843E-2</c:v>
                </c:pt>
                <c:pt idx="4">
                  <c:v>4.4302534676660441E-2</c:v>
                </c:pt>
                <c:pt idx="5">
                  <c:v>-9.1363582999783987E-3</c:v>
                </c:pt>
                <c:pt idx="6">
                  <c:v>5.0141191337972546E-3</c:v>
                </c:pt>
                <c:pt idx="7">
                  <c:v>-3.6068248644377985E-3</c:v>
                </c:pt>
                <c:pt idx="8">
                  <c:v>3.1666359671672223E-2</c:v>
                </c:pt>
                <c:pt idx="9">
                  <c:v>-3.2567247481162099E-3</c:v>
                </c:pt>
                <c:pt idx="10">
                  <c:v>-3.0017817345331453E-2</c:v>
                </c:pt>
                <c:pt idx="11">
                  <c:v>-1.7872322065204501E-2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76-4A1C-A026-5AC4333D3D99}"/>
            </c:ext>
          </c:extLst>
        </c:ser>
        <c:ser>
          <c:idx val="1"/>
          <c:order val="1"/>
          <c:tx>
            <c:strRef>
              <c:f>'3.7'!$A$29</c:f>
              <c:strCache>
                <c:ptCount val="1"/>
                <c:pt idx="0">
                  <c:v>Meziroční změna tuzemská netto spotřeby</c:v>
                </c:pt>
              </c:strCache>
            </c:strRef>
          </c:tx>
          <c:invertIfNegative val="0"/>
          <c:val>
            <c:numRef>
              <c:f>'3.7'!$B$29:$M$29</c:f>
              <c:numCache>
                <c:formatCode>0.0%</c:formatCode>
                <c:ptCount val="12"/>
                <c:pt idx="0">
                  <c:v>5.7798750237535425E-2</c:v>
                </c:pt>
                <c:pt idx="1">
                  <c:v>-3.1033046912474466E-2</c:v>
                </c:pt>
                <c:pt idx="2">
                  <c:v>-6.4703198955292751E-2</c:v>
                </c:pt>
                <c:pt idx="3">
                  <c:v>4.7101643499350775E-2</c:v>
                </c:pt>
                <c:pt idx="4">
                  <c:v>5.5919934439529549E-2</c:v>
                </c:pt>
                <c:pt idx="5">
                  <c:v>2.6156083206692192E-3</c:v>
                </c:pt>
                <c:pt idx="6">
                  <c:v>5.2195220205378959E-3</c:v>
                </c:pt>
                <c:pt idx="7">
                  <c:v>-1.2363608035220205E-2</c:v>
                </c:pt>
                <c:pt idx="8">
                  <c:v>1.8035176823293433E-2</c:v>
                </c:pt>
                <c:pt idx="9">
                  <c:v>-7.431337195119919E-3</c:v>
                </c:pt>
                <c:pt idx="10">
                  <c:v>-2.1979314308147025E-2</c:v>
                </c:pt>
                <c:pt idx="11">
                  <c:v>-1.8789138265600865E-2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76-4A1C-A026-5AC4333D3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417728"/>
        <c:axId val="233419520"/>
      </c:barChart>
      <c:catAx>
        <c:axId val="233417728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233419520"/>
        <c:crossesAt val="0"/>
        <c:auto val="1"/>
        <c:lblAlgn val="ctr"/>
        <c:lblOffset val="100"/>
        <c:noMultiLvlLbl val="0"/>
      </c:catAx>
      <c:valAx>
        <c:axId val="233419520"/>
        <c:scaling>
          <c:orientation val="minMax"/>
          <c:min val="-0.1200000000000000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3417728"/>
        <c:crossesAt val="1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 b="1" i="0" u="none" strike="noStrike" baseline="0">
                <a:effectLst/>
              </a:rPr>
              <a:t>Počet odběrných míst RDS p</a:t>
            </a:r>
            <a:r>
              <a:rPr lang="cs-CZ" sz="1000"/>
              <a:t>odle kategorií odběratelů</a:t>
            </a:r>
          </a:p>
        </c:rich>
      </c:tx>
      <c:layout>
        <c:manualLayout>
          <c:xMode val="edge"/>
          <c:yMode val="edge"/>
          <c:x val="0.11695913856194548"/>
          <c:y val="0.1193254354614993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804670510887779"/>
          <c:y val="0.34813548134776667"/>
          <c:w val="8.0706040024995984E-2"/>
          <c:h val="0.5092060325453264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'9.3'!$A$32</c:f>
              <c:strCache>
                <c:ptCount val="1"/>
                <c:pt idx="0">
                  <c:v>VO z vvn</c:v>
                </c:pt>
              </c:strCache>
            </c:strRef>
          </c:cat>
          <c:val>
            <c:numRef>
              <c:f>'9.3'!$D$32</c:f>
              <c:numCache>
                <c:formatCode>#,##0</c:formatCode>
                <c:ptCount val="1"/>
                <c:pt idx="0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B8-4378-8F52-6E714C0276A4}"/>
            </c:ext>
          </c:extLst>
        </c:ser>
        <c:ser>
          <c:idx val="1"/>
          <c:order val="1"/>
          <c:invertIfNegative val="0"/>
          <c:cat>
            <c:strRef>
              <c:f>'9.3'!$A$32</c:f>
              <c:strCache>
                <c:ptCount val="1"/>
                <c:pt idx="0">
                  <c:v>VO z vvn</c:v>
                </c:pt>
              </c:strCache>
            </c:strRef>
          </c:cat>
          <c:val>
            <c:numRef>
              <c:f>'9.3'!$E$32</c:f>
              <c:numCache>
                <c:formatCode>#,##0</c:formatCode>
                <c:ptCount val="1"/>
                <c:pt idx="0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B8-4378-8F52-6E714C0276A4}"/>
            </c:ext>
          </c:extLst>
        </c:ser>
        <c:ser>
          <c:idx val="2"/>
          <c:order val="2"/>
          <c:invertIfNegative val="0"/>
          <c:cat>
            <c:strRef>
              <c:f>'9.3'!$A$32</c:f>
              <c:strCache>
                <c:ptCount val="1"/>
                <c:pt idx="0">
                  <c:v>VO z vvn</c:v>
                </c:pt>
              </c:strCache>
            </c:strRef>
          </c:cat>
          <c:val>
            <c:numRef>
              <c:f>'9.3'!$F$32</c:f>
              <c:numCache>
                <c:formatCode>#,##0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B8-4378-8F52-6E714C027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2990208"/>
        <c:axId val="342992000"/>
      </c:barChart>
      <c:catAx>
        <c:axId val="342990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2992000"/>
        <c:crosses val="autoZero"/>
        <c:auto val="1"/>
        <c:lblAlgn val="ctr"/>
        <c:lblOffset val="100"/>
        <c:noMultiLvlLbl val="0"/>
      </c:catAx>
      <c:valAx>
        <c:axId val="342992000"/>
        <c:scaling>
          <c:orientation val="minMax"/>
          <c:max val="120"/>
          <c:min val="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2990208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825061870157654"/>
          <c:y val="0.17289751963414382"/>
          <c:w val="0.14434504686379446"/>
          <c:h val="0.6476065043714865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'9.3'!$A$33</c:f>
              <c:strCache>
                <c:ptCount val="1"/>
                <c:pt idx="0">
                  <c:v>VO z vn</c:v>
                </c:pt>
              </c:strCache>
            </c:strRef>
          </c:cat>
          <c:val>
            <c:numRef>
              <c:f>'9.3'!$D$33</c:f>
              <c:numCache>
                <c:formatCode>#,##0</c:formatCode>
                <c:ptCount val="1"/>
                <c:pt idx="0">
                  <c:v>14736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D8-4A26-B676-E939B3B0F9FD}"/>
            </c:ext>
          </c:extLst>
        </c:ser>
        <c:ser>
          <c:idx val="1"/>
          <c:order val="1"/>
          <c:invertIfNegative val="0"/>
          <c:cat>
            <c:strRef>
              <c:f>'9.3'!$A$33</c:f>
              <c:strCache>
                <c:ptCount val="1"/>
                <c:pt idx="0">
                  <c:v>VO z vn</c:v>
                </c:pt>
              </c:strCache>
            </c:strRef>
          </c:cat>
          <c:val>
            <c:numRef>
              <c:f>'9.3'!$E$33</c:f>
              <c:numCache>
                <c:formatCode>#,##0</c:formatCode>
                <c:ptCount val="1"/>
                <c:pt idx="0">
                  <c:v>7765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D8-4A26-B676-E939B3B0F9FD}"/>
            </c:ext>
          </c:extLst>
        </c:ser>
        <c:ser>
          <c:idx val="2"/>
          <c:order val="2"/>
          <c:invertIfNegative val="0"/>
          <c:cat>
            <c:strRef>
              <c:f>'9.3'!$A$33</c:f>
              <c:strCache>
                <c:ptCount val="1"/>
                <c:pt idx="0">
                  <c:v>VO z vn</c:v>
                </c:pt>
              </c:strCache>
            </c:strRef>
          </c:cat>
          <c:val>
            <c:numRef>
              <c:f>'9.3'!$F$33</c:f>
              <c:numCache>
                <c:formatCode>#,##0</c:formatCode>
                <c:ptCount val="1"/>
                <c:pt idx="0">
                  <c:v>2057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D8-4A26-B676-E939B3B0F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3354752"/>
        <c:axId val="343364736"/>
      </c:barChart>
      <c:catAx>
        <c:axId val="3433547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3364736"/>
        <c:crosses val="autoZero"/>
        <c:auto val="1"/>
        <c:lblAlgn val="ctr"/>
        <c:lblOffset val="100"/>
        <c:noMultiLvlLbl val="0"/>
      </c:catAx>
      <c:valAx>
        <c:axId val="343364736"/>
        <c:scaling>
          <c:orientation val="minMax"/>
          <c:max val="15000"/>
          <c:min val="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335475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825061870157654"/>
          <c:y val="0.17289751963414382"/>
          <c:w val="9.8769954939456367E-2"/>
          <c:h val="0.6476065043714865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'9.3'!$A$34</c:f>
              <c:strCache>
                <c:ptCount val="1"/>
                <c:pt idx="0">
                  <c:v>MOP</c:v>
                </c:pt>
              </c:strCache>
            </c:strRef>
          </c:cat>
          <c:val>
            <c:numRef>
              <c:f>'9.3'!$D$34</c:f>
              <c:numCache>
                <c:formatCode>#,##0</c:formatCode>
                <c:ptCount val="1"/>
                <c:pt idx="0">
                  <c:v>437932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31-4DF6-BA51-DC759CEAA77F}"/>
            </c:ext>
          </c:extLst>
        </c:ser>
        <c:ser>
          <c:idx val="1"/>
          <c:order val="1"/>
          <c:invertIfNegative val="0"/>
          <c:cat>
            <c:strRef>
              <c:f>'9.3'!$A$34</c:f>
              <c:strCache>
                <c:ptCount val="1"/>
                <c:pt idx="0">
                  <c:v>MOP</c:v>
                </c:pt>
              </c:strCache>
            </c:strRef>
          </c:cat>
          <c:val>
            <c:numRef>
              <c:f>'9.3'!$E$34</c:f>
              <c:numCache>
                <c:formatCode>#,##0</c:formatCode>
                <c:ptCount val="1"/>
                <c:pt idx="0">
                  <c:v>183733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31-4DF6-BA51-DC759CEAA77F}"/>
            </c:ext>
          </c:extLst>
        </c:ser>
        <c:ser>
          <c:idx val="2"/>
          <c:order val="2"/>
          <c:invertIfNegative val="0"/>
          <c:cat>
            <c:strRef>
              <c:f>'9.3'!$A$34</c:f>
              <c:strCache>
                <c:ptCount val="1"/>
                <c:pt idx="0">
                  <c:v>MOP</c:v>
                </c:pt>
              </c:strCache>
            </c:strRef>
          </c:cat>
          <c:val>
            <c:numRef>
              <c:f>'9.3'!$F$34</c:f>
              <c:numCache>
                <c:formatCode>#,##0</c:formatCode>
                <c:ptCount val="1"/>
                <c:pt idx="0">
                  <c:v>126734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31-4DF6-BA51-DC759CEAA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3391232"/>
        <c:axId val="343401216"/>
      </c:barChart>
      <c:catAx>
        <c:axId val="343391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3401216"/>
        <c:crosses val="autoZero"/>
        <c:auto val="1"/>
        <c:lblAlgn val="ctr"/>
        <c:lblOffset val="100"/>
        <c:noMultiLvlLbl val="0"/>
      </c:catAx>
      <c:valAx>
        <c:axId val="343401216"/>
        <c:scaling>
          <c:orientation val="minMax"/>
          <c:min val="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339123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81524138826661474"/>
          <c:y val="0.17289751963414382"/>
          <c:w val="0.14385287815330672"/>
          <c:h val="0.6476065043714865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'9.3'!$A$35</c:f>
              <c:strCache>
                <c:ptCount val="1"/>
                <c:pt idx="0">
                  <c:v>MOO</c:v>
                </c:pt>
              </c:strCache>
            </c:strRef>
          </c:cat>
          <c:val>
            <c:numRef>
              <c:f>'9.3'!$D$35</c:f>
              <c:numCache>
                <c:formatCode>#,##0</c:formatCode>
                <c:ptCount val="1"/>
                <c:pt idx="0">
                  <c:v>3245442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39-4F81-840B-3A5FC8EA0430}"/>
            </c:ext>
          </c:extLst>
        </c:ser>
        <c:ser>
          <c:idx val="1"/>
          <c:order val="1"/>
          <c:invertIfNegative val="0"/>
          <c:cat>
            <c:strRef>
              <c:f>'9.3'!$A$35</c:f>
              <c:strCache>
                <c:ptCount val="1"/>
                <c:pt idx="0">
                  <c:v>MOO</c:v>
                </c:pt>
              </c:strCache>
            </c:strRef>
          </c:cat>
          <c:val>
            <c:numRef>
              <c:f>'9.3'!$E$35</c:f>
              <c:numCache>
                <c:formatCode>#,##0</c:formatCode>
                <c:ptCount val="1"/>
                <c:pt idx="0">
                  <c:v>1356443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39-4F81-840B-3A5FC8EA0430}"/>
            </c:ext>
          </c:extLst>
        </c:ser>
        <c:ser>
          <c:idx val="2"/>
          <c:order val="2"/>
          <c:invertIfNegative val="0"/>
          <c:cat>
            <c:strRef>
              <c:f>'9.3'!$A$35</c:f>
              <c:strCache>
                <c:ptCount val="1"/>
                <c:pt idx="0">
                  <c:v>MOO</c:v>
                </c:pt>
              </c:strCache>
            </c:strRef>
          </c:cat>
          <c:val>
            <c:numRef>
              <c:f>'9.3'!$F$35</c:f>
              <c:numCache>
                <c:formatCode>#,##0</c:formatCode>
                <c:ptCount val="1"/>
                <c:pt idx="0">
                  <c:v>681013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39-4F81-840B-3A5FC8EA0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3435904"/>
        <c:axId val="343441792"/>
      </c:barChart>
      <c:catAx>
        <c:axId val="343435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3441792"/>
        <c:crosses val="autoZero"/>
        <c:auto val="1"/>
        <c:lblAlgn val="ctr"/>
        <c:lblOffset val="100"/>
        <c:noMultiLvlLbl val="0"/>
      </c:catAx>
      <c:valAx>
        <c:axId val="343441792"/>
        <c:scaling>
          <c:orientation val="minMax"/>
          <c:max val="4000000"/>
          <c:min val="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3435904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Celkový počet odběrných míst [-]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D97F-4681-8E5F-69420F217FF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3-D97F-4681-8E5F-69420F217FF8}"/>
              </c:ext>
            </c:extLst>
          </c:dPt>
          <c:cat>
            <c:strLit>
              <c:ptCount val="3"/>
              <c:pt idx="0">
                <c:v>ČEZ</c:v>
              </c:pt>
              <c:pt idx="1">
                <c:v>E.ON</c:v>
              </c:pt>
              <c:pt idx="2">
                <c:v>PRE</c:v>
              </c:pt>
            </c:strLit>
          </c:cat>
          <c:val>
            <c:numRef>
              <c:f>'9.3'!$D$15:$F$15</c:f>
              <c:numCache>
                <c:formatCode>#,##0</c:formatCode>
                <c:ptCount val="3"/>
                <c:pt idx="0">
                  <c:v>3698220</c:v>
                </c:pt>
                <c:pt idx="1">
                  <c:v>1547977</c:v>
                </c:pt>
                <c:pt idx="2">
                  <c:v>809807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7F-4681-8E5F-69420F217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3455232"/>
        <c:axId val="343456768"/>
      </c:barChart>
      <c:catAx>
        <c:axId val="343455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3456768"/>
        <c:crosses val="autoZero"/>
        <c:auto val="1"/>
        <c:lblAlgn val="ctr"/>
        <c:lblOffset val="100"/>
        <c:noMultiLvlLbl val="0"/>
      </c:catAx>
      <c:valAx>
        <c:axId val="3434567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34552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RDS na celkovém počtu odběrných míst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0"/>
          <c:order val="0"/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BEEA-4921-99B4-6AC3F850327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3-BEEA-4921-99B4-6AC3F850327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'9.3'!$D$14:$F$14</c:f>
              <c:strCache>
                <c:ptCount val="3"/>
                <c:pt idx="0">
                  <c:v>ČEZ Distribuce</c:v>
                </c:pt>
                <c:pt idx="1">
                  <c:v>E.ON Distribuce</c:v>
                </c:pt>
                <c:pt idx="2">
                  <c:v>PREdistribuce</c:v>
                </c:pt>
              </c:strCache>
            </c:strRef>
          </c:cat>
          <c:val>
            <c:numRef>
              <c:f>'9.3'!$D$15:$F$15</c:f>
              <c:numCache>
                <c:formatCode>#,##0</c:formatCode>
                <c:ptCount val="3"/>
                <c:pt idx="0">
                  <c:v>3698220</c:v>
                </c:pt>
                <c:pt idx="1">
                  <c:v>1547977</c:v>
                </c:pt>
                <c:pt idx="2">
                  <c:v>809807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EA-4921-99B4-6AC3F8503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Počet odběrných míst [-]</a:t>
            </a:r>
            <a:endParaRPr lang="en-US" sz="1000"/>
          </a:p>
        </c:rich>
      </c:tx>
      <c:layout>
        <c:manualLayout>
          <c:xMode val="edge"/>
          <c:yMode val="edge"/>
          <c:x val="0.31053682427227747"/>
          <c:y val="5.704851936778690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922884748926524"/>
          <c:y val="0.3247927923273054"/>
          <c:w val="0.84114132673555131"/>
          <c:h val="0.4620780061727906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'9.4'!$A$6</c:f>
              <c:strCache>
                <c:ptCount val="1"/>
                <c:pt idx="0">
                  <c:v>ČEZ Distribuce, a. s.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'9.4'!$D$3:$H$3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'9.4'!$D$6:$H$6</c:f>
              <c:numCache>
                <c:formatCode>#,##0</c:formatCode>
                <c:ptCount val="5"/>
                <c:pt idx="0">
                  <c:v>3608324</c:v>
                </c:pt>
                <c:pt idx="1">
                  <c:v>3625976</c:v>
                </c:pt>
                <c:pt idx="2">
                  <c:v>3649489</c:v>
                </c:pt>
                <c:pt idx="3">
                  <c:v>3673908</c:v>
                </c:pt>
                <c:pt idx="4">
                  <c:v>3698220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42-4F2F-AA43-6825CC6AB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2663552"/>
        <c:axId val="342665088"/>
      </c:barChart>
      <c:catAx>
        <c:axId val="34266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2665088"/>
        <c:crosses val="autoZero"/>
        <c:auto val="1"/>
        <c:lblAlgn val="ctr"/>
        <c:lblOffset val="100"/>
        <c:noMultiLvlLbl val="0"/>
      </c:catAx>
      <c:valAx>
        <c:axId val="34266508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26635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5735234562954382"/>
          <c:y val="0.89529798694688545"/>
          <c:w val="0.43046573085586587"/>
          <c:h val="0.10423729390538654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959284654696908"/>
          <c:y val="0.11225291845859456"/>
          <c:w val="0.83115647371042445"/>
          <c:h val="0.6030792824305072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'9.4'!$A$7</c:f>
              <c:strCache>
                <c:ptCount val="1"/>
                <c:pt idx="0">
                  <c:v>E.ON Distribuce, a.s.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'9.4'!$D$3:$H$3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'9.4'!$D$7:$H$7</c:f>
              <c:numCache>
                <c:formatCode>#,##0</c:formatCode>
                <c:ptCount val="5"/>
                <c:pt idx="0">
                  <c:v>1514444</c:v>
                </c:pt>
                <c:pt idx="1">
                  <c:v>1513973</c:v>
                </c:pt>
                <c:pt idx="2">
                  <c:v>1522091</c:v>
                </c:pt>
                <c:pt idx="3">
                  <c:v>1528249</c:v>
                </c:pt>
                <c:pt idx="4">
                  <c:v>1547977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0B-4000-9AC9-F725A4198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2726912"/>
        <c:axId val="342736896"/>
      </c:barChart>
      <c:catAx>
        <c:axId val="342726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2736896"/>
        <c:crosses val="autoZero"/>
        <c:auto val="1"/>
        <c:lblAlgn val="ctr"/>
        <c:lblOffset val="100"/>
        <c:noMultiLvlLbl val="0"/>
      </c:catAx>
      <c:valAx>
        <c:axId val="3427368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27269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0159498234989073"/>
          <c:y val="0.86859168416232002"/>
          <c:w val="0.73159064594373024"/>
          <c:h val="0.12546238554062847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751914591312492"/>
          <c:y val="0.15631916593887543"/>
          <c:w val="0.78614308740846039"/>
          <c:h val="0.5881036440692643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'9.4'!$A$8</c:f>
              <c:strCache>
                <c:ptCount val="1"/>
                <c:pt idx="0">
                  <c:v>PREdistribuce, a.s.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'9.4'!$D$3:$H$3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'9.4'!$D$8:$H$8</c:f>
              <c:numCache>
                <c:formatCode>#,##0</c:formatCode>
                <c:ptCount val="5"/>
                <c:pt idx="0">
                  <c:v>778138</c:v>
                </c:pt>
                <c:pt idx="1">
                  <c:v>786267</c:v>
                </c:pt>
                <c:pt idx="2">
                  <c:v>795025</c:v>
                </c:pt>
                <c:pt idx="3">
                  <c:v>802164</c:v>
                </c:pt>
                <c:pt idx="4">
                  <c:v>809807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02-45A7-93CB-AADAE63EF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2757376"/>
        <c:axId val="342758912"/>
      </c:barChart>
      <c:catAx>
        <c:axId val="34275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2758912"/>
        <c:crosses val="autoZero"/>
        <c:auto val="1"/>
        <c:lblAlgn val="ctr"/>
        <c:lblOffset val="100"/>
        <c:noMultiLvlLbl val="0"/>
      </c:catAx>
      <c:valAx>
        <c:axId val="34275891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27573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349489315093048"/>
          <c:y val="0.87621801751704653"/>
          <c:w val="0.71244944548367617"/>
          <c:h val="0.12378194813661937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Průměrná doba trvání jednoho přerušení (min)</a:t>
            </a:r>
            <a:endParaRPr lang="en-US" sz="1000"/>
          </a:p>
        </c:rich>
      </c:tx>
      <c:layout>
        <c:manualLayout>
          <c:xMode val="edge"/>
          <c:yMode val="edge"/>
          <c:x val="0.2439985042735042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4839031339031335E-2"/>
          <c:y val="0.16182055555555555"/>
          <c:w val="0.88254700854700852"/>
          <c:h val="0.69185333333333332"/>
        </c:manualLayout>
      </c:layout>
      <c:barChart>
        <c:barDir val="col"/>
        <c:grouping val="stacked"/>
        <c:varyColors val="0"/>
        <c:ser>
          <c:idx val="0"/>
          <c:order val="0"/>
          <c:invertIfNegative val="0"/>
          <c:cat>
            <c:numRef>
              <c:f>'9.5'!$B$3:$K$3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'9.5'!$B$6:$K$6</c:f>
              <c:numCache>
                <c:formatCode>0</c:formatCode>
                <c:ptCount val="10"/>
                <c:pt idx="0">
                  <c:v>5</c:v>
                </c:pt>
                <c:pt idx="1">
                  <c:v>22.7</c:v>
                </c:pt>
                <c:pt idx="2">
                  <c:v>10.8</c:v>
                </c:pt>
                <c:pt idx="3">
                  <c:v>20.399999999999999</c:v>
                </c:pt>
                <c:pt idx="4">
                  <c:v>12.1</c:v>
                </c:pt>
                <c:pt idx="5">
                  <c:v>15.571428571428571</c:v>
                </c:pt>
                <c:pt idx="6">
                  <c:v>12.333333333333334</c:v>
                </c:pt>
                <c:pt idx="7">
                  <c:v>9</c:v>
                </c:pt>
                <c:pt idx="8">
                  <c:v>15.875</c:v>
                </c:pt>
                <c:pt idx="9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67-4A12-9624-69E2E6772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2821120"/>
        <c:axId val="342822912"/>
      </c:barChart>
      <c:catAx>
        <c:axId val="34282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2822912"/>
        <c:crosses val="autoZero"/>
        <c:auto val="1"/>
        <c:lblAlgn val="ctr"/>
        <c:lblOffset val="100"/>
        <c:noMultiLvlLbl val="0"/>
      </c:catAx>
      <c:valAx>
        <c:axId val="342822912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28211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Dlouhodobý vývoj výroby a spotřeby elektřiny (TWh)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0288122496912401E-2"/>
          <c:y val="0.1247206397086626"/>
          <c:w val="0.94999919899074958"/>
          <c:h val="0.74091035443723896"/>
        </c:manualLayout>
      </c:layout>
      <c:lineChart>
        <c:grouping val="standard"/>
        <c:varyColors val="0"/>
        <c:ser>
          <c:idx val="0"/>
          <c:order val="0"/>
          <c:tx>
            <c:strRef>
              <c:f>'3.8'!$A$4</c:f>
              <c:strCache>
                <c:ptCount val="1"/>
                <c:pt idx="0">
                  <c:v>Výroba elektřiny brutto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'3.8'!$B$3:$AK$3</c:f>
              <c:numCache>
                <c:formatCode>General</c:formatCode>
                <c:ptCount val="36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  <c:pt idx="32">
                  <c:v>2016</c:v>
                </c:pt>
                <c:pt idx="33">
                  <c:v>2017</c:v>
                </c:pt>
                <c:pt idx="34">
                  <c:v>2018</c:v>
                </c:pt>
                <c:pt idx="35">
                  <c:v>2019</c:v>
                </c:pt>
              </c:numCache>
            </c:numRef>
          </c:cat>
          <c:val>
            <c:numRef>
              <c:f>'3.8'!$B$4:$AK$4</c:f>
              <c:numCache>
                <c:formatCode>#,##0.00</c:formatCode>
                <c:ptCount val="36"/>
                <c:pt idx="0">
                  <c:v>58.024000000000001</c:v>
                </c:pt>
                <c:pt idx="1">
                  <c:v>58.12</c:v>
                </c:pt>
                <c:pt idx="2">
                  <c:v>60.606000000000002</c:v>
                </c:pt>
                <c:pt idx="3">
                  <c:v>62.197000000000003</c:v>
                </c:pt>
                <c:pt idx="4">
                  <c:v>64.334999999999994</c:v>
                </c:pt>
                <c:pt idx="5">
                  <c:v>65.132000000000005</c:v>
                </c:pt>
                <c:pt idx="6">
                  <c:v>62.558</c:v>
                </c:pt>
                <c:pt idx="7">
                  <c:v>60.527999999999999</c:v>
                </c:pt>
                <c:pt idx="8">
                  <c:v>59.292999999999999</c:v>
                </c:pt>
                <c:pt idx="9">
                  <c:v>58.881999999999998</c:v>
                </c:pt>
                <c:pt idx="10">
                  <c:v>58.704999999999998</c:v>
                </c:pt>
                <c:pt idx="11">
                  <c:v>60.847000000000001</c:v>
                </c:pt>
                <c:pt idx="12">
                  <c:v>64.257000000000005</c:v>
                </c:pt>
                <c:pt idx="13">
                  <c:v>64.597999999999999</c:v>
                </c:pt>
                <c:pt idx="14">
                  <c:v>65.111999999999995</c:v>
                </c:pt>
                <c:pt idx="15">
                  <c:v>64.367999999999995</c:v>
                </c:pt>
                <c:pt idx="16">
                  <c:v>73.465999999999994</c:v>
                </c:pt>
                <c:pt idx="17">
                  <c:v>74.647000000000006</c:v>
                </c:pt>
                <c:pt idx="18">
                  <c:v>76.259</c:v>
                </c:pt>
                <c:pt idx="19">
                  <c:v>83.204999999999998</c:v>
                </c:pt>
                <c:pt idx="20">
                  <c:v>84.332999999999998</c:v>
                </c:pt>
                <c:pt idx="21">
                  <c:v>82.578999999999994</c:v>
                </c:pt>
                <c:pt idx="22">
                  <c:v>84.361000000000004</c:v>
                </c:pt>
                <c:pt idx="23">
                  <c:v>88.197999999999993</c:v>
                </c:pt>
                <c:pt idx="24">
                  <c:v>83.518000000000001</c:v>
                </c:pt>
                <c:pt idx="25">
                  <c:v>82.25</c:v>
                </c:pt>
                <c:pt idx="26">
                  <c:v>85.91</c:v>
                </c:pt>
                <c:pt idx="27">
                  <c:v>87.561000000000007</c:v>
                </c:pt>
                <c:pt idx="28">
                  <c:v>87.573999999999998</c:v>
                </c:pt>
                <c:pt idx="29">
                  <c:v>87.064999999999998</c:v>
                </c:pt>
                <c:pt idx="30">
                  <c:v>86.00343144499999</c:v>
                </c:pt>
                <c:pt idx="31">
                  <c:v>83.888329251999977</c:v>
                </c:pt>
                <c:pt idx="32">
                  <c:v>83.30188131700001</c:v>
                </c:pt>
                <c:pt idx="33">
                  <c:v>87.037616987000007</c:v>
                </c:pt>
                <c:pt idx="34">
                  <c:v>88.000296837999997</c:v>
                </c:pt>
                <c:pt idx="35">
                  <c:v>86.988721753999997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8A-49E9-B251-26BA3DC9758A}"/>
            </c:ext>
          </c:extLst>
        </c:ser>
        <c:ser>
          <c:idx val="1"/>
          <c:order val="1"/>
          <c:tx>
            <c:strRef>
              <c:f>'3.8'!$A$5</c:f>
              <c:strCache>
                <c:ptCount val="1"/>
                <c:pt idx="0">
                  <c:v>Výroba elektřiny netto</c:v>
                </c:pt>
              </c:strCache>
            </c:strRef>
          </c:tx>
          <c:spPr>
            <a:ln>
              <a:solidFill>
                <a:srgbClr val="005DA2"/>
              </a:solidFill>
            </a:ln>
          </c:spPr>
          <c:marker>
            <c:symbol val="none"/>
          </c:marker>
          <c:cat>
            <c:numRef>
              <c:f>'3.8'!$B$3:$AK$3</c:f>
              <c:numCache>
                <c:formatCode>General</c:formatCode>
                <c:ptCount val="36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  <c:pt idx="32">
                  <c:v>2016</c:v>
                </c:pt>
                <c:pt idx="33">
                  <c:v>2017</c:v>
                </c:pt>
                <c:pt idx="34">
                  <c:v>2018</c:v>
                </c:pt>
                <c:pt idx="35">
                  <c:v>2019</c:v>
                </c:pt>
              </c:numCache>
            </c:numRef>
          </c:cat>
          <c:val>
            <c:numRef>
              <c:f>'3.8'!$B$5:$AK$5</c:f>
              <c:numCache>
                <c:formatCode>#,##0.00</c:formatCode>
                <c:ptCount val="36"/>
                <c:pt idx="0">
                  <c:v>53.698999999999998</c:v>
                </c:pt>
                <c:pt idx="1">
                  <c:v>53.825000000000003</c:v>
                </c:pt>
                <c:pt idx="2">
                  <c:v>56.212000000000003</c:v>
                </c:pt>
                <c:pt idx="3">
                  <c:v>57.704999999999998</c:v>
                </c:pt>
                <c:pt idx="4">
                  <c:v>59.822000000000003</c:v>
                </c:pt>
                <c:pt idx="5">
                  <c:v>60.566000000000003</c:v>
                </c:pt>
                <c:pt idx="6">
                  <c:v>58.112000000000002</c:v>
                </c:pt>
                <c:pt idx="7">
                  <c:v>56.375</c:v>
                </c:pt>
                <c:pt idx="8">
                  <c:v>55.37</c:v>
                </c:pt>
                <c:pt idx="9">
                  <c:v>54.975999999999999</c:v>
                </c:pt>
                <c:pt idx="10">
                  <c:v>54.853000000000002</c:v>
                </c:pt>
                <c:pt idx="11">
                  <c:v>56.88</c:v>
                </c:pt>
                <c:pt idx="12">
                  <c:v>59.899000000000001</c:v>
                </c:pt>
                <c:pt idx="13">
                  <c:v>59.956000000000003</c:v>
                </c:pt>
                <c:pt idx="14">
                  <c:v>60.264000000000003</c:v>
                </c:pt>
                <c:pt idx="15">
                  <c:v>59.473999999999997</c:v>
                </c:pt>
                <c:pt idx="16">
                  <c:v>67.741</c:v>
                </c:pt>
                <c:pt idx="17">
                  <c:v>68.78</c:v>
                </c:pt>
                <c:pt idx="18">
                  <c:v>70.304000000000002</c:v>
                </c:pt>
                <c:pt idx="19">
                  <c:v>76.632999999999996</c:v>
                </c:pt>
                <c:pt idx="20">
                  <c:v>77.918999999999997</c:v>
                </c:pt>
                <c:pt idx="21">
                  <c:v>76.191999999999993</c:v>
                </c:pt>
                <c:pt idx="22">
                  <c:v>77.884</c:v>
                </c:pt>
                <c:pt idx="23">
                  <c:v>81.412999999999997</c:v>
                </c:pt>
                <c:pt idx="24">
                  <c:v>77.084999999999994</c:v>
                </c:pt>
                <c:pt idx="25">
                  <c:v>75.989999999999995</c:v>
                </c:pt>
                <c:pt idx="26">
                  <c:v>79.465000000000003</c:v>
                </c:pt>
                <c:pt idx="27">
                  <c:v>81.028000000000006</c:v>
                </c:pt>
                <c:pt idx="28">
                  <c:v>81.087999999999994</c:v>
                </c:pt>
                <c:pt idx="29">
                  <c:v>80.858000000000004</c:v>
                </c:pt>
                <c:pt idx="30">
                  <c:v>79.88594264599999</c:v>
                </c:pt>
                <c:pt idx="31">
                  <c:v>77.881438870000025</c:v>
                </c:pt>
                <c:pt idx="32">
                  <c:v>77.415300455000008</c:v>
                </c:pt>
                <c:pt idx="33">
                  <c:v>81.005010614</c:v>
                </c:pt>
                <c:pt idx="34">
                  <c:v>81.90036929011805</c:v>
                </c:pt>
                <c:pt idx="35">
                  <c:v>81.144801151999999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8A-49E9-B251-26BA3DC9758A}"/>
            </c:ext>
          </c:extLst>
        </c:ser>
        <c:ser>
          <c:idx val="2"/>
          <c:order val="2"/>
          <c:tx>
            <c:strRef>
              <c:f>'3.8'!$A$6</c:f>
              <c:strCache>
                <c:ptCount val="1"/>
                <c:pt idx="0">
                  <c:v>Tuzemská brutto spotřeba</c:v>
                </c:pt>
              </c:strCache>
            </c:strRef>
          </c:tx>
          <c:spPr>
            <a:ln>
              <a:solidFill>
                <a:srgbClr val="FF9999"/>
              </a:solidFill>
            </a:ln>
          </c:spPr>
          <c:marker>
            <c:symbol val="none"/>
          </c:marker>
          <c:cat>
            <c:numRef>
              <c:f>'3.8'!$B$3:$AK$3</c:f>
              <c:numCache>
                <c:formatCode>General</c:formatCode>
                <c:ptCount val="36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  <c:pt idx="32">
                  <c:v>2016</c:v>
                </c:pt>
                <c:pt idx="33">
                  <c:v>2017</c:v>
                </c:pt>
                <c:pt idx="34">
                  <c:v>2018</c:v>
                </c:pt>
                <c:pt idx="35">
                  <c:v>2019</c:v>
                </c:pt>
              </c:numCache>
            </c:numRef>
          </c:cat>
          <c:val>
            <c:numRef>
              <c:f>'3.8'!$B$6:$AK$6</c:f>
              <c:numCache>
                <c:formatCode>#,##0.00</c:formatCode>
                <c:ptCount val="36"/>
                <c:pt idx="0">
                  <c:v>55.680999999999997</c:v>
                </c:pt>
                <c:pt idx="1">
                  <c:v>57.445</c:v>
                </c:pt>
                <c:pt idx="2">
                  <c:v>58.786999999999999</c:v>
                </c:pt>
                <c:pt idx="3">
                  <c:v>60.856999999999999</c:v>
                </c:pt>
                <c:pt idx="4">
                  <c:v>61.518000000000001</c:v>
                </c:pt>
                <c:pt idx="5">
                  <c:v>62.348999999999997</c:v>
                </c:pt>
                <c:pt idx="6">
                  <c:v>61.866</c:v>
                </c:pt>
                <c:pt idx="7">
                  <c:v>57.997999999999998</c:v>
                </c:pt>
                <c:pt idx="8">
                  <c:v>56.256999999999998</c:v>
                </c:pt>
                <c:pt idx="9">
                  <c:v>56.777999999999999</c:v>
                </c:pt>
                <c:pt idx="10">
                  <c:v>58.26</c:v>
                </c:pt>
                <c:pt idx="11">
                  <c:v>61.265000000000001</c:v>
                </c:pt>
                <c:pt idx="12">
                  <c:v>64.254000000000005</c:v>
                </c:pt>
                <c:pt idx="13">
                  <c:v>63.41</c:v>
                </c:pt>
                <c:pt idx="14">
                  <c:v>62.651000000000003</c:v>
                </c:pt>
                <c:pt idx="15">
                  <c:v>61.091999999999999</c:v>
                </c:pt>
                <c:pt idx="16">
                  <c:v>63.45</c:v>
                </c:pt>
                <c:pt idx="17">
                  <c:v>65.108000000000004</c:v>
                </c:pt>
                <c:pt idx="18">
                  <c:v>64.872</c:v>
                </c:pt>
                <c:pt idx="19">
                  <c:v>66.992000000000004</c:v>
                </c:pt>
                <c:pt idx="20">
                  <c:v>68.616</c:v>
                </c:pt>
                <c:pt idx="21">
                  <c:v>69.944999999999993</c:v>
                </c:pt>
                <c:pt idx="22">
                  <c:v>71.73</c:v>
                </c:pt>
                <c:pt idx="23">
                  <c:v>72.045000000000002</c:v>
                </c:pt>
                <c:pt idx="24">
                  <c:v>72.049000000000007</c:v>
                </c:pt>
                <c:pt idx="25">
                  <c:v>68.605999999999995</c:v>
                </c:pt>
                <c:pt idx="26">
                  <c:v>70.962000000000003</c:v>
                </c:pt>
                <c:pt idx="27">
                  <c:v>70.516999999999996</c:v>
                </c:pt>
                <c:pt idx="28">
                  <c:v>70.453000000000003</c:v>
                </c:pt>
                <c:pt idx="29">
                  <c:v>70.177000000000007</c:v>
                </c:pt>
                <c:pt idx="30">
                  <c:v>69.622095876499998</c:v>
                </c:pt>
                <c:pt idx="31">
                  <c:v>71.014254212699996</c:v>
                </c:pt>
                <c:pt idx="32">
                  <c:v>72.418279280999997</c:v>
                </c:pt>
                <c:pt idx="33">
                  <c:v>73.818341962000019</c:v>
                </c:pt>
                <c:pt idx="34">
                  <c:v>73.940764171854525</c:v>
                </c:pt>
                <c:pt idx="35">
                  <c:v>73.93104000980243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8A-49E9-B251-26BA3DC9758A}"/>
            </c:ext>
          </c:extLst>
        </c:ser>
        <c:ser>
          <c:idx val="3"/>
          <c:order val="3"/>
          <c:tx>
            <c:strRef>
              <c:f>'3.8'!$A$7</c:f>
              <c:strCache>
                <c:ptCount val="1"/>
                <c:pt idx="0">
                  <c:v>Tuzemská netto spotřeba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'3.8'!$B$3:$AK$3</c:f>
              <c:numCache>
                <c:formatCode>General</c:formatCode>
                <c:ptCount val="36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  <c:pt idx="32">
                  <c:v>2016</c:v>
                </c:pt>
                <c:pt idx="33">
                  <c:v>2017</c:v>
                </c:pt>
                <c:pt idx="34">
                  <c:v>2018</c:v>
                </c:pt>
                <c:pt idx="35">
                  <c:v>2019</c:v>
                </c:pt>
              </c:numCache>
            </c:numRef>
          </c:cat>
          <c:val>
            <c:numRef>
              <c:f>'3.8'!$B$7:$AK$7</c:f>
              <c:numCache>
                <c:formatCode>#,##0.00</c:formatCode>
                <c:ptCount val="36"/>
                <c:pt idx="0">
                  <c:v>47.107999999999997</c:v>
                </c:pt>
                <c:pt idx="1">
                  <c:v>48.844000000000001</c:v>
                </c:pt>
                <c:pt idx="2">
                  <c:v>50.079000000000001</c:v>
                </c:pt>
                <c:pt idx="3">
                  <c:v>51.820999999999998</c:v>
                </c:pt>
                <c:pt idx="4">
                  <c:v>52.476999999999997</c:v>
                </c:pt>
                <c:pt idx="5">
                  <c:v>53.271000000000001</c:v>
                </c:pt>
                <c:pt idx="6">
                  <c:v>53.024000000000001</c:v>
                </c:pt>
                <c:pt idx="7">
                  <c:v>49.707999999999998</c:v>
                </c:pt>
                <c:pt idx="8">
                  <c:v>48.148000000000003</c:v>
                </c:pt>
                <c:pt idx="9">
                  <c:v>47.765000000000001</c:v>
                </c:pt>
                <c:pt idx="10">
                  <c:v>49.311999999999998</c:v>
                </c:pt>
                <c:pt idx="11">
                  <c:v>52.155000000000001</c:v>
                </c:pt>
                <c:pt idx="12">
                  <c:v>54.146000000000001</c:v>
                </c:pt>
                <c:pt idx="13">
                  <c:v>53.162999999999997</c:v>
                </c:pt>
                <c:pt idx="14">
                  <c:v>52.195999999999998</c:v>
                </c:pt>
                <c:pt idx="15">
                  <c:v>50.854999999999997</c:v>
                </c:pt>
                <c:pt idx="16">
                  <c:v>52.292000000000002</c:v>
                </c:pt>
                <c:pt idx="17">
                  <c:v>53.774999999999999</c:v>
                </c:pt>
                <c:pt idx="18">
                  <c:v>53.581000000000003</c:v>
                </c:pt>
                <c:pt idx="19">
                  <c:v>54.780999999999999</c:v>
                </c:pt>
                <c:pt idx="20">
                  <c:v>56.387999999999998</c:v>
                </c:pt>
                <c:pt idx="21">
                  <c:v>57.664000000000001</c:v>
                </c:pt>
                <c:pt idx="22">
                  <c:v>59.420999999999999</c:v>
                </c:pt>
                <c:pt idx="23">
                  <c:v>59.753</c:v>
                </c:pt>
                <c:pt idx="24">
                  <c:v>60.478000000000002</c:v>
                </c:pt>
                <c:pt idx="25">
                  <c:v>57.112000000000002</c:v>
                </c:pt>
                <c:pt idx="26">
                  <c:v>59.255000000000003</c:v>
                </c:pt>
                <c:pt idx="27">
                  <c:v>58.634</c:v>
                </c:pt>
                <c:pt idx="28">
                  <c:v>58.798999999999999</c:v>
                </c:pt>
                <c:pt idx="29">
                  <c:v>58.655999999999999</c:v>
                </c:pt>
                <c:pt idx="30">
                  <c:v>58.295304573999992</c:v>
                </c:pt>
                <c:pt idx="31">
                  <c:v>59.280284112700002</c:v>
                </c:pt>
                <c:pt idx="32">
                  <c:v>60.88139417999998</c:v>
                </c:pt>
                <c:pt idx="33">
                  <c:v>61.880524117000022</c:v>
                </c:pt>
                <c:pt idx="34">
                  <c:v>62.198569271972566</c:v>
                </c:pt>
                <c:pt idx="35">
                  <c:v>62.267169754802431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8A-49E9-B251-26BA3DC97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514880"/>
        <c:axId val="233516416"/>
      </c:lineChart>
      <c:catAx>
        <c:axId val="233514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 baseline="0"/>
            </a:pPr>
            <a:endParaRPr lang="cs-CZ"/>
          </a:p>
        </c:txPr>
        <c:crossAx val="233516416"/>
        <c:crosses val="autoZero"/>
        <c:auto val="1"/>
        <c:lblAlgn val="ctr"/>
        <c:lblOffset val="100"/>
        <c:noMultiLvlLbl val="0"/>
      </c:catAx>
      <c:valAx>
        <c:axId val="233516416"/>
        <c:scaling>
          <c:orientation val="minMax"/>
          <c:max val="9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35148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0939851268591425E-2"/>
          <c:y val="0.20202895053154954"/>
          <c:w val="0.39000653953485231"/>
          <c:h val="0.14764667648014682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SAIFI (přerušení/rok)</a:t>
            </a:r>
          </a:p>
        </c:rich>
      </c:tx>
      <c:layout>
        <c:manualLayout>
          <c:xMode val="edge"/>
          <c:yMode val="edge"/>
          <c:x val="0.31908512314963022"/>
          <c:y val="1.058333333333333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936180555555556"/>
          <c:y val="0.11930472222222223"/>
          <c:w val="0.59460603357023079"/>
          <c:h val="0.76023758173647737"/>
        </c:manualLayout>
      </c:layout>
      <c:lineChart>
        <c:grouping val="standard"/>
        <c:varyColors val="0"/>
        <c:ser>
          <c:idx val="0"/>
          <c:order val="0"/>
          <c:tx>
            <c:strRef>
              <c:f>'9.5'!$A$22</c:f>
              <c:strCache>
                <c:ptCount val="1"/>
                <c:pt idx="0">
                  <c:v>ČEZ Distribuce</c:v>
                </c:pt>
              </c:strCache>
            </c:strRef>
          </c:tx>
          <c:spPr>
            <a:ln w="28575"/>
            <a:effectLst/>
          </c:spPr>
          <c:marker>
            <c:symbol val="none"/>
          </c:marker>
          <c:cat>
            <c:numRef>
              <c:f>'9.5'!$B$20:$K$20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'9.5'!$B$22:$K$22</c:f>
              <c:numCache>
                <c:formatCode>0.00</c:formatCode>
                <c:ptCount val="10"/>
                <c:pt idx="0">
                  <c:v>2.86</c:v>
                </c:pt>
                <c:pt idx="1">
                  <c:v>2.88</c:v>
                </c:pt>
                <c:pt idx="2">
                  <c:v>3.1</c:v>
                </c:pt>
                <c:pt idx="3">
                  <c:v>3.11</c:v>
                </c:pt>
                <c:pt idx="4">
                  <c:v>2.7711021049176727</c:v>
                </c:pt>
                <c:pt idx="5">
                  <c:v>3.2924452526539834</c:v>
                </c:pt>
                <c:pt idx="6">
                  <c:v>2.8708427989958185</c:v>
                </c:pt>
                <c:pt idx="7">
                  <c:v>3.4141324676299658</c:v>
                </c:pt>
                <c:pt idx="8">
                  <c:v>2.7356110747248814</c:v>
                </c:pt>
                <c:pt idx="9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E1-45AB-9F04-776B3005E863}"/>
            </c:ext>
          </c:extLst>
        </c:ser>
        <c:ser>
          <c:idx val="1"/>
          <c:order val="1"/>
          <c:tx>
            <c:strRef>
              <c:f>'9.5'!$A$23</c:f>
              <c:strCache>
                <c:ptCount val="1"/>
                <c:pt idx="0">
                  <c:v>E.ON Distribuce</c:v>
                </c:pt>
              </c:strCache>
            </c:strRef>
          </c:tx>
          <c:spPr>
            <a:ln w="28575"/>
            <a:effectLst/>
          </c:spPr>
          <c:marker>
            <c:symbol val="none"/>
          </c:marker>
          <c:cat>
            <c:numRef>
              <c:f>'9.5'!$B$20:$K$20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'9.5'!$B$23:$K$23</c:f>
              <c:numCache>
                <c:formatCode>0.00</c:formatCode>
                <c:ptCount val="10"/>
                <c:pt idx="0">
                  <c:v>2.09</c:v>
                </c:pt>
                <c:pt idx="1">
                  <c:v>2</c:v>
                </c:pt>
                <c:pt idx="2">
                  <c:v>1.67</c:v>
                </c:pt>
                <c:pt idx="3">
                  <c:v>2.4</c:v>
                </c:pt>
                <c:pt idx="4">
                  <c:v>2.270100650958514</c:v>
                </c:pt>
                <c:pt idx="5">
                  <c:v>2.2689083997944759</c:v>
                </c:pt>
                <c:pt idx="6">
                  <c:v>1.6002815002540223</c:v>
                </c:pt>
                <c:pt idx="7">
                  <c:v>2.3431309732694654</c:v>
                </c:pt>
                <c:pt idx="8">
                  <c:v>2.014720362603871</c:v>
                </c:pt>
                <c:pt idx="9">
                  <c:v>1.97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E1-45AB-9F04-776B3005E863}"/>
            </c:ext>
          </c:extLst>
        </c:ser>
        <c:ser>
          <c:idx val="2"/>
          <c:order val="2"/>
          <c:tx>
            <c:strRef>
              <c:f>'9.5'!$A$24</c:f>
              <c:strCache>
                <c:ptCount val="1"/>
                <c:pt idx="0">
                  <c:v>PREdistribuce</c:v>
                </c:pt>
              </c:strCache>
            </c:strRef>
          </c:tx>
          <c:spPr>
            <a:ln w="28575"/>
            <a:effectLst/>
          </c:spPr>
          <c:marker>
            <c:symbol val="none"/>
          </c:marker>
          <c:cat>
            <c:numRef>
              <c:f>'9.5'!$B$20:$K$20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'9.5'!$B$24:$K$24</c:f>
              <c:numCache>
                <c:formatCode>0.00</c:formatCode>
                <c:ptCount val="10"/>
                <c:pt idx="0">
                  <c:v>0.56000000000000005</c:v>
                </c:pt>
                <c:pt idx="1">
                  <c:v>0.65</c:v>
                </c:pt>
                <c:pt idx="2">
                  <c:v>0.54</c:v>
                </c:pt>
                <c:pt idx="3">
                  <c:v>1.04</c:v>
                </c:pt>
                <c:pt idx="4">
                  <c:v>0.73844717963733708</c:v>
                </c:pt>
                <c:pt idx="5">
                  <c:v>0.35884287799813158</c:v>
                </c:pt>
                <c:pt idx="6">
                  <c:v>0.32739179939805024</c:v>
                </c:pt>
                <c:pt idx="7">
                  <c:v>0.57464957832390273</c:v>
                </c:pt>
                <c:pt idx="8">
                  <c:v>0.39881387377755428</c:v>
                </c:pt>
                <c:pt idx="9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E1-45AB-9F04-776B3005E863}"/>
            </c:ext>
          </c:extLst>
        </c:ser>
        <c:ser>
          <c:idx val="3"/>
          <c:order val="3"/>
          <c:tx>
            <c:v>Česká republika</c:v>
          </c:tx>
          <c:spPr>
            <a:ln w="28575">
              <a:solidFill>
                <a:schemeClr val="tx1"/>
              </a:solidFill>
            </a:ln>
            <a:effectLst/>
          </c:spPr>
          <c:marker>
            <c:symbol val="none"/>
          </c:marker>
          <c:cat>
            <c:numRef>
              <c:f>'9.5'!$B$20:$K$20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'9.5'!$B$21:$K$21</c:f>
              <c:numCache>
                <c:formatCode>0.00</c:formatCode>
                <c:ptCount val="10"/>
                <c:pt idx="0">
                  <c:v>2.37</c:v>
                </c:pt>
                <c:pt idx="1">
                  <c:v>2.36</c:v>
                </c:pt>
                <c:pt idx="2">
                  <c:v>2.4</c:v>
                </c:pt>
                <c:pt idx="3">
                  <c:v>2.66</c:v>
                </c:pt>
                <c:pt idx="4">
                  <c:v>2.3757592500733447</c:v>
                </c:pt>
                <c:pt idx="5">
                  <c:v>2.6444984328292618</c:v>
                </c:pt>
                <c:pt idx="6">
                  <c:v>2.2084312087363633</c:v>
                </c:pt>
                <c:pt idx="7">
                  <c:v>2.7624867701341547</c:v>
                </c:pt>
                <c:pt idx="8">
                  <c:v>2.2395502967965517</c:v>
                </c:pt>
                <c:pt idx="9">
                  <c:v>2.3199999999999998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E1-45AB-9F04-776B3005E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875520"/>
        <c:axId val="342885504"/>
      </c:lineChart>
      <c:catAx>
        <c:axId val="34287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2885504"/>
        <c:crosses val="autoZero"/>
        <c:auto val="1"/>
        <c:lblAlgn val="ctr"/>
        <c:lblOffset val="100"/>
        <c:noMultiLvlLbl val="1"/>
      </c:catAx>
      <c:valAx>
        <c:axId val="3428855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en-US" sz="900" b="0"/>
                  <a:t>přerušení/rok</a:t>
                </a:r>
              </a:p>
            </c:rich>
          </c:tx>
          <c:layout>
            <c:manualLayout>
              <c:xMode val="edge"/>
              <c:yMode val="edge"/>
              <c:x val="4.6149578860187834E-2"/>
              <c:y val="0.2916516666666666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2875520"/>
        <c:crosses val="autoZero"/>
        <c:crossBetween val="between"/>
      </c:valAx>
      <c:spPr>
        <a:noFill/>
      </c:spPr>
    </c:plotArea>
    <c:legend>
      <c:legendPos val="r"/>
      <c:overlay val="0"/>
      <c:txPr>
        <a:bodyPr/>
        <a:lstStyle/>
        <a:p>
          <a:pPr rtl="0">
            <a:defRPr sz="900" b="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SA</a:t>
            </a:r>
            <a:r>
              <a:rPr lang="cs-CZ" sz="1000"/>
              <a:t>IDI</a:t>
            </a:r>
            <a:r>
              <a:rPr lang="en-US" sz="1000"/>
              <a:t> (</a:t>
            </a:r>
            <a:r>
              <a:rPr lang="cs-CZ" sz="1000"/>
              <a:t>min</a:t>
            </a:r>
            <a:r>
              <a:rPr lang="en-US" sz="1000"/>
              <a:t>/rok)</a:t>
            </a:r>
          </a:p>
        </c:rich>
      </c:tx>
      <c:layout>
        <c:manualLayout>
          <c:xMode val="edge"/>
          <c:yMode val="edge"/>
          <c:x val="0.4238038461538462"/>
          <c:y val="1.889880952380952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05324074074074"/>
          <c:y val="0.12938392857142858"/>
          <c:w val="0.80855972222222228"/>
          <c:h val="0.74963606774139002"/>
        </c:manualLayout>
      </c:layout>
      <c:lineChart>
        <c:grouping val="standard"/>
        <c:varyColors val="0"/>
        <c:ser>
          <c:idx val="0"/>
          <c:order val="0"/>
          <c:tx>
            <c:strRef>
              <c:f>'9.5'!$A$26</c:f>
              <c:strCache>
                <c:ptCount val="1"/>
                <c:pt idx="0">
                  <c:v>ČEZ Distribuce</c:v>
                </c:pt>
              </c:strCache>
            </c:strRef>
          </c:tx>
          <c:spPr>
            <a:ln w="28575"/>
            <a:effectLst/>
          </c:spPr>
          <c:marker>
            <c:symbol val="none"/>
          </c:marker>
          <c:cat>
            <c:numRef>
              <c:f>'9.5'!$B$20:$K$20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'9.5'!$B$26:$K$26</c:f>
              <c:numCache>
                <c:formatCode>0.00</c:formatCode>
                <c:ptCount val="10"/>
                <c:pt idx="0">
                  <c:v>321.56</c:v>
                </c:pt>
                <c:pt idx="1">
                  <c:v>296.7</c:v>
                </c:pt>
                <c:pt idx="2">
                  <c:v>313.04000000000002</c:v>
                </c:pt>
                <c:pt idx="3">
                  <c:v>402</c:v>
                </c:pt>
                <c:pt idx="4">
                  <c:v>281.41523263675356</c:v>
                </c:pt>
                <c:pt idx="5">
                  <c:v>361.72238913364271</c:v>
                </c:pt>
                <c:pt idx="6">
                  <c:v>309.64233908716091</c:v>
                </c:pt>
                <c:pt idx="7">
                  <c:v>501.47345881625262</c:v>
                </c:pt>
                <c:pt idx="8">
                  <c:v>307.09313132146747</c:v>
                </c:pt>
                <c:pt idx="9">
                  <c:v>348.52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2A-4CCA-BA5D-5B73FAF01101}"/>
            </c:ext>
          </c:extLst>
        </c:ser>
        <c:ser>
          <c:idx val="1"/>
          <c:order val="1"/>
          <c:tx>
            <c:strRef>
              <c:f>'9.5'!$A$27</c:f>
              <c:strCache>
                <c:ptCount val="1"/>
                <c:pt idx="0">
                  <c:v>E.ON Distribuce</c:v>
                </c:pt>
              </c:strCache>
            </c:strRef>
          </c:tx>
          <c:spPr>
            <a:ln w="28575"/>
            <a:effectLst/>
          </c:spPr>
          <c:marker>
            <c:symbol val="none"/>
          </c:marker>
          <c:cat>
            <c:numRef>
              <c:f>'9.5'!$B$20:$K$20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'9.5'!$B$27:$K$27</c:f>
              <c:numCache>
                <c:formatCode>0.00</c:formatCode>
                <c:ptCount val="10"/>
                <c:pt idx="0">
                  <c:v>359.08</c:v>
                </c:pt>
                <c:pt idx="1">
                  <c:v>314.39999999999998</c:v>
                </c:pt>
                <c:pt idx="2">
                  <c:v>293.05</c:v>
                </c:pt>
                <c:pt idx="3">
                  <c:v>386.66</c:v>
                </c:pt>
                <c:pt idx="4">
                  <c:v>409.29962214400751</c:v>
                </c:pt>
                <c:pt idx="5">
                  <c:v>352.89956578425034</c:v>
                </c:pt>
                <c:pt idx="6">
                  <c:v>252.14291376484846</c:v>
                </c:pt>
                <c:pt idx="7">
                  <c:v>466.6792892189747</c:v>
                </c:pt>
                <c:pt idx="8">
                  <c:v>249.78536755320533</c:v>
                </c:pt>
                <c:pt idx="9">
                  <c:v>281.2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2A-4CCA-BA5D-5B73FAF01101}"/>
            </c:ext>
          </c:extLst>
        </c:ser>
        <c:ser>
          <c:idx val="2"/>
          <c:order val="2"/>
          <c:tx>
            <c:strRef>
              <c:f>'9.5'!$A$28</c:f>
              <c:strCache>
                <c:ptCount val="1"/>
                <c:pt idx="0">
                  <c:v>PREdistribuce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numRef>
              <c:f>'9.5'!$B$20:$K$20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'9.5'!$B$28:$K$28</c:f>
              <c:numCache>
                <c:formatCode>0.00</c:formatCode>
                <c:ptCount val="10"/>
                <c:pt idx="0">
                  <c:v>42.47</c:v>
                </c:pt>
                <c:pt idx="1">
                  <c:v>46.79</c:v>
                </c:pt>
                <c:pt idx="2">
                  <c:v>42.12</c:v>
                </c:pt>
                <c:pt idx="3">
                  <c:v>70.38</c:v>
                </c:pt>
                <c:pt idx="4">
                  <c:v>43.371216061792822</c:v>
                </c:pt>
                <c:pt idx="5">
                  <c:v>30.931269552749161</c:v>
                </c:pt>
                <c:pt idx="6">
                  <c:v>32.522558560306777</c:v>
                </c:pt>
                <c:pt idx="7">
                  <c:v>40.343811847629368</c:v>
                </c:pt>
                <c:pt idx="8">
                  <c:v>34.058980702493635</c:v>
                </c:pt>
                <c:pt idx="9">
                  <c:v>29.61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2A-4CCA-BA5D-5B73FAF01101}"/>
            </c:ext>
          </c:extLst>
        </c:ser>
        <c:ser>
          <c:idx val="3"/>
          <c:order val="3"/>
          <c:tx>
            <c:strRef>
              <c:f>'9.5'!$A$25</c:f>
              <c:strCache>
                <c:ptCount val="1"/>
                <c:pt idx="0">
                  <c:v>SAIDI [min/rok]</c:v>
                </c:pt>
              </c:strCache>
            </c:strRef>
          </c:tx>
          <c:spPr>
            <a:ln w="28575">
              <a:solidFill>
                <a:schemeClr val="tx1"/>
              </a:solidFill>
            </a:ln>
            <a:effectLst/>
          </c:spPr>
          <c:marker>
            <c:symbol val="none"/>
          </c:marker>
          <c:cat>
            <c:numRef>
              <c:f>'9.5'!$B$20:$K$20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'9.5'!$B$25:$K$25</c:f>
              <c:numCache>
                <c:formatCode>0.00</c:formatCode>
                <c:ptCount val="10"/>
                <c:pt idx="0">
                  <c:v>296.57</c:v>
                </c:pt>
                <c:pt idx="1">
                  <c:v>268.82</c:v>
                </c:pt>
                <c:pt idx="2">
                  <c:v>272.64999999999998</c:v>
                </c:pt>
                <c:pt idx="3">
                  <c:v>354.76</c:v>
                </c:pt>
                <c:pt idx="4">
                  <c:v>283.21910092501588</c:v>
                </c:pt>
                <c:pt idx="5">
                  <c:v>316.06423586034822</c:v>
                </c:pt>
                <c:pt idx="6">
                  <c:v>258.29206842236607</c:v>
                </c:pt>
                <c:pt idx="7">
                  <c:v>431.45287716166405</c:v>
                </c:pt>
                <c:pt idx="8">
                  <c:v>256.04976552327867</c:v>
                </c:pt>
                <c:pt idx="9">
                  <c:v>288.73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2A-4CCA-BA5D-5B73FAF01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922752"/>
        <c:axId val="342924288"/>
      </c:lineChart>
      <c:catAx>
        <c:axId val="342922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2924288"/>
        <c:crosses val="autoZero"/>
        <c:auto val="1"/>
        <c:lblAlgn val="ctr"/>
        <c:lblOffset val="100"/>
        <c:noMultiLvlLbl val="1"/>
      </c:catAx>
      <c:valAx>
        <c:axId val="3429242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en-US" sz="900" b="0"/>
                  <a:t>min/rok</a:t>
                </a:r>
              </a:p>
            </c:rich>
          </c:tx>
          <c:layout>
            <c:manualLayout>
              <c:xMode val="edge"/>
              <c:yMode val="edge"/>
              <c:x val="9.9256976311670915E-3"/>
              <c:y val="0.332058888888888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292275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Nedodaná energie (MWh)</a:t>
            </a:r>
            <a:endParaRPr lang="en-US" sz="1000"/>
          </a:p>
        </c:rich>
      </c:tx>
      <c:layout>
        <c:manualLayout>
          <c:xMode val="edge"/>
          <c:yMode val="edge"/>
          <c:x val="0.2987402777777777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64444444444444"/>
          <c:y val="0.17783555555555552"/>
          <c:w val="0.86055000000000004"/>
          <c:h val="0.69376555555555552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cat>
            <c:numRef>
              <c:f>'9.5'!$B$3:$K$3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'9.5'!$B$7:$K$7</c:f>
              <c:numCache>
                <c:formatCode>0</c:formatCode>
                <c:ptCount val="10"/>
                <c:pt idx="0">
                  <c:v>7</c:v>
                </c:pt>
                <c:pt idx="1">
                  <c:v>304.3</c:v>
                </c:pt>
                <c:pt idx="2">
                  <c:v>97.7</c:v>
                </c:pt>
                <c:pt idx="3">
                  <c:v>221.5</c:v>
                </c:pt>
                <c:pt idx="4">
                  <c:v>250</c:v>
                </c:pt>
                <c:pt idx="5">
                  <c:v>140</c:v>
                </c:pt>
                <c:pt idx="6">
                  <c:v>45</c:v>
                </c:pt>
                <c:pt idx="7">
                  <c:v>50</c:v>
                </c:pt>
                <c:pt idx="8">
                  <c:v>113</c:v>
                </c:pt>
                <c:pt idx="9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EE-45B6-A577-E6A378B82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2949248"/>
        <c:axId val="343295104"/>
      </c:barChart>
      <c:catAx>
        <c:axId val="34294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3295104"/>
        <c:crosses val="autoZero"/>
        <c:auto val="1"/>
        <c:lblAlgn val="ctr"/>
        <c:lblOffset val="100"/>
        <c:noMultiLvlLbl val="0"/>
      </c:catAx>
      <c:valAx>
        <c:axId val="343295104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29492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Maloodběr</a:t>
            </a:r>
            <a:r>
              <a:rPr lang="cs-CZ" sz="1000" baseline="0"/>
              <a:t> podnikatelé (MOP)</a:t>
            </a:r>
            <a:endParaRPr lang="cs-CZ" sz="1000"/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'9.6'!$B$3:$B$4</c:f>
              <c:strCache>
                <c:ptCount val="2"/>
                <c:pt idx="0">
                  <c:v>Počet odběrných míst</c:v>
                </c:pt>
                <c:pt idx="1">
                  <c:v>[-]</c:v>
                </c:pt>
              </c:strCache>
            </c:strRef>
          </c:tx>
          <c:invertIfNegative val="0"/>
          <c:cat>
            <c:strRef>
              <c:f>'9.6'!$A$6:$A$18</c:f>
              <c:strCache>
                <c:ptCount val="13"/>
                <c:pt idx="0">
                  <c:v>C 01 d</c:v>
                </c:pt>
                <c:pt idx="1">
                  <c:v>C 02 d</c:v>
                </c:pt>
                <c:pt idx="2">
                  <c:v>C 03 d</c:v>
                </c:pt>
                <c:pt idx="3">
                  <c:v>C 25 d</c:v>
                </c:pt>
                <c:pt idx="4">
                  <c:v>C 26 d</c:v>
                </c:pt>
                <c:pt idx="5">
                  <c:v>C 27 d</c:v>
                </c:pt>
                <c:pt idx="6">
                  <c:v>C 35 d</c:v>
                </c:pt>
                <c:pt idx="7">
                  <c:v>C 45 d</c:v>
                </c:pt>
                <c:pt idx="8">
                  <c:v>C 46 d</c:v>
                </c:pt>
                <c:pt idx="9">
                  <c:v>C 55 d</c:v>
                </c:pt>
                <c:pt idx="10">
                  <c:v>C 56 d</c:v>
                </c:pt>
                <c:pt idx="11">
                  <c:v>C 60 d</c:v>
                </c:pt>
                <c:pt idx="12">
                  <c:v>C 62 d</c:v>
                </c:pt>
              </c:strCache>
            </c:strRef>
          </c:cat>
          <c:val>
            <c:numRef>
              <c:f>'9.6'!$B$6:$B$18</c:f>
              <c:numCache>
                <c:formatCode>#,##0</c:formatCode>
                <c:ptCount val="13"/>
                <c:pt idx="0">
                  <c:v>244174</c:v>
                </c:pt>
                <c:pt idx="1">
                  <c:v>261540</c:v>
                </c:pt>
                <c:pt idx="2">
                  <c:v>16839</c:v>
                </c:pt>
                <c:pt idx="3">
                  <c:v>113075</c:v>
                </c:pt>
                <c:pt idx="4">
                  <c:v>7588</c:v>
                </c:pt>
                <c:pt idx="5">
                  <c:v>52</c:v>
                </c:pt>
                <c:pt idx="6">
                  <c:v>1516</c:v>
                </c:pt>
                <c:pt idx="7">
                  <c:v>53100</c:v>
                </c:pt>
                <c:pt idx="8">
                  <c:v>1335</c:v>
                </c:pt>
                <c:pt idx="9">
                  <c:v>406</c:v>
                </c:pt>
                <c:pt idx="10">
                  <c:v>2770</c:v>
                </c:pt>
                <c:pt idx="11">
                  <c:v>8948</c:v>
                </c:pt>
                <c:pt idx="12">
                  <c:v>36462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25-4757-8C96-323EB3624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0885504"/>
        <c:axId val="340887040"/>
      </c:barChart>
      <c:barChart>
        <c:barDir val="bar"/>
        <c:grouping val="clustered"/>
        <c:varyColors val="0"/>
        <c:ser>
          <c:idx val="1"/>
          <c:order val="1"/>
          <c:tx>
            <c:strRef>
              <c:f>'9.6'!$E$3:$E$4</c:f>
              <c:strCache>
                <c:ptCount val="2"/>
                <c:pt idx="0">
                  <c:v>Spotřeba el. celkem</c:v>
                </c:pt>
                <c:pt idx="1">
                  <c:v>[MWh]</c:v>
                </c:pt>
              </c:strCache>
            </c:strRef>
          </c:tx>
          <c:invertIfNegative val="0"/>
          <c:cat>
            <c:strRef>
              <c:f>'9.6'!$A$6:$A$18</c:f>
              <c:strCache>
                <c:ptCount val="13"/>
                <c:pt idx="0">
                  <c:v>C 01 d</c:v>
                </c:pt>
                <c:pt idx="1">
                  <c:v>C 02 d</c:v>
                </c:pt>
                <c:pt idx="2">
                  <c:v>C 03 d</c:v>
                </c:pt>
                <c:pt idx="3">
                  <c:v>C 25 d</c:v>
                </c:pt>
                <c:pt idx="4">
                  <c:v>C 26 d</c:v>
                </c:pt>
                <c:pt idx="5">
                  <c:v>C 27 d</c:v>
                </c:pt>
                <c:pt idx="6">
                  <c:v>C 35 d</c:v>
                </c:pt>
                <c:pt idx="7">
                  <c:v>C 45 d</c:v>
                </c:pt>
                <c:pt idx="8">
                  <c:v>C 46 d</c:v>
                </c:pt>
                <c:pt idx="9">
                  <c:v>C 55 d</c:v>
                </c:pt>
                <c:pt idx="10">
                  <c:v>C 56 d</c:v>
                </c:pt>
                <c:pt idx="11">
                  <c:v>C 60 d</c:v>
                </c:pt>
                <c:pt idx="12">
                  <c:v>C 62 d</c:v>
                </c:pt>
              </c:strCache>
            </c:strRef>
          </c:cat>
          <c:val>
            <c:numRef>
              <c:f>'9.6'!$E$6:$E$18</c:f>
              <c:numCache>
                <c:formatCode>#,##0</c:formatCode>
                <c:ptCount val="13"/>
                <c:pt idx="0">
                  <c:v>239404.4250000001</c:v>
                </c:pt>
                <c:pt idx="1">
                  <c:v>1682633.4309999999</c:v>
                </c:pt>
                <c:pt idx="2">
                  <c:v>990554.26000000013</c:v>
                </c:pt>
                <c:pt idx="3">
                  <c:v>1920456.1589999991</c:v>
                </c:pt>
                <c:pt idx="4">
                  <c:v>673474.15</c:v>
                </c:pt>
                <c:pt idx="5">
                  <c:v>489.13700000000006</c:v>
                </c:pt>
                <c:pt idx="6">
                  <c:v>103756.38700000002</c:v>
                </c:pt>
                <c:pt idx="7">
                  <c:v>1811569.4179999998</c:v>
                </c:pt>
                <c:pt idx="8">
                  <c:v>13833.536000000002</c:v>
                </c:pt>
                <c:pt idx="9">
                  <c:v>16012.48</c:v>
                </c:pt>
                <c:pt idx="10">
                  <c:v>73680.806999999972</c:v>
                </c:pt>
                <c:pt idx="11">
                  <c:v>0</c:v>
                </c:pt>
                <c:pt idx="12">
                  <c:v>605093.05799999984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25-4757-8C96-323EB3624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0898560"/>
        <c:axId val="340888576"/>
      </c:barChart>
      <c:catAx>
        <c:axId val="340885504"/>
        <c:scaling>
          <c:orientation val="maxMin"/>
        </c:scaling>
        <c:delete val="0"/>
        <c:axPos val="r"/>
        <c:numFmt formatCode="General" sourceLinked="0"/>
        <c:majorTickMark val="none"/>
        <c:minorTickMark val="none"/>
        <c:tickLblPos val="high"/>
        <c:txPr>
          <a:bodyPr/>
          <a:lstStyle/>
          <a:p>
            <a:pPr>
              <a:defRPr sz="900"/>
            </a:pPr>
            <a:endParaRPr lang="cs-CZ"/>
          </a:p>
        </c:txPr>
        <c:crossAx val="340887040"/>
        <c:crosses val="autoZero"/>
        <c:auto val="1"/>
        <c:lblAlgn val="ctr"/>
        <c:lblOffset val="100"/>
        <c:noMultiLvlLbl val="0"/>
      </c:catAx>
      <c:valAx>
        <c:axId val="340887040"/>
        <c:scaling>
          <c:orientation val="maxMin"/>
          <c:min val="-300000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0885504"/>
        <c:crosses val="max"/>
        <c:crossBetween val="between"/>
      </c:valAx>
      <c:valAx>
        <c:axId val="340888576"/>
        <c:scaling>
          <c:orientation val="minMax"/>
          <c:max val="3000000"/>
          <c:min val="-3000000"/>
        </c:scaling>
        <c:delete val="0"/>
        <c:axPos val="t"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0898560"/>
        <c:crosses val="autoZero"/>
        <c:crossBetween val="between"/>
      </c:valAx>
      <c:catAx>
        <c:axId val="340898560"/>
        <c:scaling>
          <c:orientation val="maxMin"/>
        </c:scaling>
        <c:delete val="1"/>
        <c:axPos val="l"/>
        <c:numFmt formatCode="General" sourceLinked="1"/>
        <c:majorTickMark val="none"/>
        <c:minorTickMark val="none"/>
        <c:tickLblPos val="high"/>
        <c:crossAx val="34088857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9844878672463023"/>
          <c:y val="0.90943391285561848"/>
          <c:w val="0.63856670845388297"/>
          <c:h val="6.681117054689617E-2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Maloodběr</a:t>
            </a:r>
            <a:r>
              <a:rPr lang="cs-CZ" sz="1000" baseline="0"/>
              <a:t> obyvatelstvo (MOO)</a:t>
            </a:r>
            <a:endParaRPr lang="cs-CZ" sz="1000"/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'9.6'!$B$3:$B$4</c:f>
              <c:strCache>
                <c:ptCount val="2"/>
                <c:pt idx="0">
                  <c:v>Počet odběrných míst</c:v>
                </c:pt>
                <c:pt idx="1">
                  <c:v>[-]</c:v>
                </c:pt>
              </c:strCache>
            </c:strRef>
          </c:tx>
          <c:invertIfNegative val="0"/>
          <c:cat>
            <c:strRef>
              <c:f>'9.6'!$A$20:$A$29</c:f>
              <c:strCache>
                <c:ptCount val="10"/>
                <c:pt idx="0">
                  <c:v>D 01 d</c:v>
                </c:pt>
                <c:pt idx="1">
                  <c:v>D 02 d</c:v>
                </c:pt>
                <c:pt idx="2">
                  <c:v>D 25 d</c:v>
                </c:pt>
                <c:pt idx="3">
                  <c:v>D 26 d</c:v>
                </c:pt>
                <c:pt idx="4">
                  <c:v>D 27 d</c:v>
                </c:pt>
                <c:pt idx="5">
                  <c:v>D 35 d</c:v>
                </c:pt>
                <c:pt idx="6">
                  <c:v>D 45 d</c:v>
                </c:pt>
                <c:pt idx="7">
                  <c:v>D 56 d</c:v>
                </c:pt>
                <c:pt idx="8">
                  <c:v>D 57 d</c:v>
                </c:pt>
                <c:pt idx="9">
                  <c:v>D 61 d</c:v>
                </c:pt>
              </c:strCache>
            </c:strRef>
          </c:cat>
          <c:val>
            <c:numRef>
              <c:f>'9.6'!$B$20:$B$29</c:f>
              <c:numCache>
                <c:formatCode>#,##0</c:formatCode>
                <c:ptCount val="10"/>
                <c:pt idx="0">
                  <c:v>713333</c:v>
                </c:pt>
                <c:pt idx="1">
                  <c:v>2790487</c:v>
                </c:pt>
                <c:pt idx="2">
                  <c:v>1057246</c:v>
                </c:pt>
                <c:pt idx="3">
                  <c:v>65676</c:v>
                </c:pt>
                <c:pt idx="4">
                  <c:v>291</c:v>
                </c:pt>
                <c:pt idx="5">
                  <c:v>11838</c:v>
                </c:pt>
                <c:pt idx="6">
                  <c:v>432049</c:v>
                </c:pt>
                <c:pt idx="7">
                  <c:v>56503</c:v>
                </c:pt>
                <c:pt idx="8">
                  <c:v>147317</c:v>
                </c:pt>
                <c:pt idx="9">
                  <c:v>7054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EB-4CD2-BBE6-51FBD27FF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2491520"/>
        <c:axId val="342493056"/>
      </c:barChart>
      <c:barChart>
        <c:barDir val="bar"/>
        <c:grouping val="clustered"/>
        <c:varyColors val="0"/>
        <c:ser>
          <c:idx val="1"/>
          <c:order val="1"/>
          <c:tx>
            <c:strRef>
              <c:f>'9.6'!$E$3:$E$4</c:f>
              <c:strCache>
                <c:ptCount val="2"/>
                <c:pt idx="0">
                  <c:v>Spotřeba el. celkem</c:v>
                </c:pt>
                <c:pt idx="1">
                  <c:v>[MWh]</c:v>
                </c:pt>
              </c:strCache>
            </c:strRef>
          </c:tx>
          <c:invertIfNegative val="0"/>
          <c:cat>
            <c:strRef>
              <c:f>'9.6'!$A$20:$A$29</c:f>
              <c:strCache>
                <c:ptCount val="10"/>
                <c:pt idx="0">
                  <c:v>D 01 d</c:v>
                </c:pt>
                <c:pt idx="1">
                  <c:v>D 02 d</c:v>
                </c:pt>
                <c:pt idx="2">
                  <c:v>D 25 d</c:v>
                </c:pt>
                <c:pt idx="3">
                  <c:v>D 26 d</c:v>
                </c:pt>
                <c:pt idx="4">
                  <c:v>D 27 d</c:v>
                </c:pt>
                <c:pt idx="5">
                  <c:v>D 35 d</c:v>
                </c:pt>
                <c:pt idx="6">
                  <c:v>D 45 d</c:v>
                </c:pt>
                <c:pt idx="7">
                  <c:v>D 56 d</c:v>
                </c:pt>
                <c:pt idx="8">
                  <c:v>D 57 d</c:v>
                </c:pt>
                <c:pt idx="9">
                  <c:v>D 61 d</c:v>
                </c:pt>
              </c:strCache>
            </c:strRef>
          </c:cat>
          <c:val>
            <c:numRef>
              <c:f>'9.6'!$E$20:$E$29</c:f>
              <c:numCache>
                <c:formatCode>#,##0</c:formatCode>
                <c:ptCount val="10"/>
                <c:pt idx="0">
                  <c:v>468169.42400000128</c:v>
                </c:pt>
                <c:pt idx="1">
                  <c:v>4857278.3733999934</c:v>
                </c:pt>
                <c:pt idx="2">
                  <c:v>4213932.6619999958</c:v>
                </c:pt>
                <c:pt idx="3">
                  <c:v>502759.51299999998</c:v>
                </c:pt>
                <c:pt idx="4">
                  <c:v>1199.6100000000001</c:v>
                </c:pt>
                <c:pt idx="5">
                  <c:v>89300.391999999993</c:v>
                </c:pt>
                <c:pt idx="6">
                  <c:v>3994455.9550000005</c:v>
                </c:pt>
                <c:pt idx="7">
                  <c:v>751570.38600000052</c:v>
                </c:pt>
                <c:pt idx="8">
                  <c:v>1053271.6000000006</c:v>
                </c:pt>
                <c:pt idx="9">
                  <c:v>7769.4679999999998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EB-4CD2-BBE6-51FBD27FF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2496384"/>
        <c:axId val="342494592"/>
      </c:barChart>
      <c:catAx>
        <c:axId val="342491520"/>
        <c:scaling>
          <c:orientation val="maxMin"/>
        </c:scaling>
        <c:delete val="0"/>
        <c:axPos val="r"/>
        <c:numFmt formatCode="General" sourceLinked="0"/>
        <c:majorTickMark val="none"/>
        <c:minorTickMark val="none"/>
        <c:tickLblPos val="high"/>
        <c:txPr>
          <a:bodyPr/>
          <a:lstStyle/>
          <a:p>
            <a:pPr>
              <a:defRPr sz="900"/>
            </a:pPr>
            <a:endParaRPr lang="cs-CZ"/>
          </a:p>
        </c:txPr>
        <c:crossAx val="342493056"/>
        <c:crosses val="autoZero"/>
        <c:auto val="1"/>
        <c:lblAlgn val="ctr"/>
        <c:lblOffset val="100"/>
        <c:noMultiLvlLbl val="0"/>
      </c:catAx>
      <c:valAx>
        <c:axId val="342493056"/>
        <c:scaling>
          <c:orientation val="maxMin"/>
          <c:max val="3000000"/>
          <c:min val="-3000000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2491520"/>
        <c:crosses val="max"/>
        <c:crossBetween val="between"/>
      </c:valAx>
      <c:valAx>
        <c:axId val="342494592"/>
        <c:scaling>
          <c:orientation val="minMax"/>
          <c:max val="6000000"/>
          <c:min val="-6000000"/>
        </c:scaling>
        <c:delete val="0"/>
        <c:axPos val="t"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2496384"/>
        <c:crosses val="autoZero"/>
        <c:crossBetween val="between"/>
      </c:valAx>
      <c:catAx>
        <c:axId val="342496384"/>
        <c:scaling>
          <c:orientation val="maxMin"/>
        </c:scaling>
        <c:delete val="1"/>
        <c:axPos val="l"/>
        <c:numFmt formatCode="General" sourceLinked="1"/>
        <c:majorTickMark val="none"/>
        <c:minorTickMark val="none"/>
        <c:tickLblPos val="high"/>
        <c:crossAx val="34249459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9338246073846688"/>
          <c:y val="0.8940379621254122"/>
          <c:w val="0.63856670845388297"/>
          <c:h val="7.8168859969070054E-2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Průběh spotřeby brutto ve dni maxima</a:t>
            </a:r>
            <a:r>
              <a:rPr lang="cs-CZ" sz="1000" baseline="0"/>
              <a:t> </a:t>
            </a:r>
            <a:r>
              <a:rPr lang="en-US" sz="1000"/>
              <a:t>a</a:t>
            </a:r>
            <a:r>
              <a:rPr lang="cs-CZ" sz="1000"/>
              <a:t> </a:t>
            </a:r>
            <a:r>
              <a:rPr lang="en-US" sz="1000"/>
              <a:t>minima</a:t>
            </a:r>
            <a:r>
              <a:rPr lang="cs-CZ" sz="1000"/>
              <a:t> (MWh)</a:t>
            </a:r>
            <a:endParaRPr lang="en-US" sz="1000"/>
          </a:p>
        </c:rich>
      </c:tx>
      <c:layout>
        <c:manualLayout>
          <c:xMode val="edge"/>
          <c:yMode val="edge"/>
          <c:x val="0.11802970085470085"/>
          <c:y val="5.87962962962962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497628205128207"/>
          <c:y val="0.20871064814814816"/>
          <c:w val="0.85545064856102304"/>
          <c:h val="0.5297587962962963"/>
        </c:manualLayout>
      </c:layout>
      <c:lineChart>
        <c:grouping val="standard"/>
        <c:varyColors val="0"/>
        <c:ser>
          <c:idx val="1"/>
          <c:order val="0"/>
          <c:tx>
            <c:v>den minima</c:v>
          </c:tx>
          <c:spPr>
            <a:ln w="31750"/>
          </c:spPr>
          <c:marker>
            <c:symbol val="none"/>
          </c:marker>
          <c:cat>
            <c:numRef>
              <c:f>'10'!$Q$7:$Q$30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'10'!$AE$7:$AE$30</c:f>
              <c:numCache>
                <c:formatCode>#,##0.0</c:formatCode>
                <c:ptCount val="24"/>
                <c:pt idx="0">
                  <c:v>5176.0265857466056</c:v>
                </c:pt>
                <c:pt idx="1">
                  <c:v>5063.9183470238595</c:v>
                </c:pt>
                <c:pt idx="2">
                  <c:v>5056.395594302805</c:v>
                </c:pt>
                <c:pt idx="3">
                  <c:v>5003.9756570106556</c:v>
                </c:pt>
                <c:pt idx="4">
                  <c:v>4966.7364372780421</c:v>
                </c:pt>
                <c:pt idx="5">
                  <c:v>4831.4549161380155</c:v>
                </c:pt>
                <c:pt idx="6">
                  <c:v>4945.4995407367596</c:v>
                </c:pt>
                <c:pt idx="7">
                  <c:v>5331.8559692935232</c:v>
                </c:pt>
                <c:pt idx="8">
                  <c:v>5823.3561899245697</c:v>
                </c:pt>
                <c:pt idx="9">
                  <c:v>6276.6298745628483</c:v>
                </c:pt>
                <c:pt idx="10">
                  <c:v>6604.1281501859876</c:v>
                </c:pt>
                <c:pt idx="11">
                  <c:v>6821.0999908539625</c:v>
                </c:pt>
                <c:pt idx="12">
                  <c:v>6630.1875253963972</c:v>
                </c:pt>
                <c:pt idx="13">
                  <c:v>6559.2322992475574</c:v>
                </c:pt>
                <c:pt idx="14">
                  <c:v>6482.6752287170102</c:v>
                </c:pt>
                <c:pt idx="15">
                  <c:v>6460.2969655242941</c:v>
                </c:pt>
                <c:pt idx="16">
                  <c:v>6448.037880505779</c:v>
                </c:pt>
                <c:pt idx="17">
                  <c:v>6328.5286120789669</c:v>
                </c:pt>
                <c:pt idx="18">
                  <c:v>6316.0123583260292</c:v>
                </c:pt>
                <c:pt idx="19">
                  <c:v>6326.1515121913462</c:v>
                </c:pt>
                <c:pt idx="20">
                  <c:v>6381.2837593439563</c:v>
                </c:pt>
                <c:pt idx="21">
                  <c:v>6489.2525701180321</c:v>
                </c:pt>
                <c:pt idx="22">
                  <c:v>6302.7752455579548</c:v>
                </c:pt>
                <c:pt idx="23">
                  <c:v>5921.2339068760111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9D-4C51-90B7-27C34903EABC}"/>
            </c:ext>
          </c:extLst>
        </c:ser>
        <c:ser>
          <c:idx val="0"/>
          <c:order val="1"/>
          <c:tx>
            <c:v>den maxima</c:v>
          </c:tx>
          <c:spPr>
            <a:ln w="31750"/>
          </c:spPr>
          <c:marker>
            <c:symbol val="none"/>
          </c:marker>
          <c:cat>
            <c:numRef>
              <c:f>'10'!$A$7:$A$30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0.875000000000001</c:v>
                </c:pt>
                <c:pt idx="22">
                  <c:v>0.91666666666666796</c:v>
                </c:pt>
                <c:pt idx="23">
                  <c:v>0.95833333333333504</c:v>
                </c:pt>
              </c:numCache>
            </c:numRef>
          </c:cat>
          <c:val>
            <c:numRef>
              <c:f>'10'!$O$7:$O$30</c:f>
              <c:numCache>
                <c:formatCode>#,##0.0</c:formatCode>
                <c:ptCount val="24"/>
                <c:pt idx="0">
                  <c:v>9275.1516441358854</c:v>
                </c:pt>
                <c:pt idx="1">
                  <c:v>9332.8697694773018</c:v>
                </c:pt>
                <c:pt idx="2">
                  <c:v>9223.5656257733935</c:v>
                </c:pt>
                <c:pt idx="3">
                  <c:v>9156.3862332620974</c:v>
                </c:pt>
                <c:pt idx="4">
                  <c:v>9306.2661841134868</c:v>
                </c:pt>
                <c:pt idx="5">
                  <c:v>9858.2024760926051</c:v>
                </c:pt>
                <c:pt idx="6">
                  <c:v>10935.843249249798</c:v>
                </c:pt>
                <c:pt idx="7">
                  <c:v>11435.434362829892</c:v>
                </c:pt>
                <c:pt idx="8">
                  <c:v>11610.433693868146</c:v>
                </c:pt>
                <c:pt idx="9">
                  <c:v>11825.793912187075</c:v>
                </c:pt>
                <c:pt idx="10">
                  <c:v>11825.411833868382</c:v>
                </c:pt>
                <c:pt idx="11">
                  <c:v>11660.261059481163</c:v>
                </c:pt>
                <c:pt idx="12">
                  <c:v>11837.565415478868</c:v>
                </c:pt>
                <c:pt idx="13">
                  <c:v>11894.776043475809</c:v>
                </c:pt>
                <c:pt idx="14">
                  <c:v>11704.698400519419</c:v>
                </c:pt>
                <c:pt idx="15">
                  <c:v>11732.739004893814</c:v>
                </c:pt>
                <c:pt idx="16">
                  <c:v>11603.792502213872</c:v>
                </c:pt>
                <c:pt idx="17">
                  <c:v>11728.0869917173</c:v>
                </c:pt>
                <c:pt idx="18">
                  <c:v>11503.038901038377</c:v>
                </c:pt>
                <c:pt idx="19">
                  <c:v>11349.040666588369</c:v>
                </c:pt>
                <c:pt idx="20">
                  <c:v>10994.315181612459</c:v>
                </c:pt>
                <c:pt idx="21">
                  <c:v>10498.059672647802</c:v>
                </c:pt>
                <c:pt idx="22">
                  <c:v>10033.037016334338</c:v>
                </c:pt>
                <c:pt idx="23">
                  <c:v>9592.1212614934557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9D-4C51-90B7-27C34903E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086400"/>
        <c:axId val="344087936"/>
      </c:lineChart>
      <c:catAx>
        <c:axId val="344086400"/>
        <c:scaling>
          <c:orientation val="minMax"/>
        </c:scaling>
        <c:delete val="0"/>
        <c:axPos val="b"/>
        <c:numFmt formatCode="h:mm;@" sourceLinked="1"/>
        <c:majorTickMark val="out"/>
        <c:minorTickMark val="none"/>
        <c:tickLblPos val="nextTo"/>
        <c:spPr>
          <a:ln>
            <a:noFill/>
          </a:ln>
        </c:spPr>
        <c:txPr>
          <a:bodyPr rot="-2400000" vert="horz" anchor="t" anchorCtr="0"/>
          <a:lstStyle/>
          <a:p>
            <a:pPr>
              <a:defRPr sz="900"/>
            </a:pPr>
            <a:endParaRPr lang="cs-CZ"/>
          </a:p>
        </c:txPr>
        <c:crossAx val="344087936"/>
        <c:crosses val="autoZero"/>
        <c:auto val="1"/>
        <c:lblAlgn val="ctr"/>
        <c:lblOffset val="100"/>
        <c:tickLblSkip val="1"/>
        <c:noMultiLvlLbl val="1"/>
      </c:catAx>
      <c:valAx>
        <c:axId val="344087936"/>
        <c:scaling>
          <c:orientation val="minMax"/>
          <c:max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 b="0"/>
            </a:pPr>
            <a:endParaRPr lang="cs-CZ"/>
          </a:p>
        </c:txPr>
        <c:crossAx val="344086400"/>
        <c:crosses val="autoZero"/>
        <c:crossBetween val="between"/>
        <c:majorUnit val="2000"/>
      </c:valAx>
    </c:plotArea>
    <c:legend>
      <c:legendPos val="r"/>
      <c:layout>
        <c:manualLayout>
          <c:xMode val="edge"/>
          <c:yMode val="edge"/>
          <c:x val="2.3599327550064421E-2"/>
          <c:y val="0.93152554278416344"/>
          <c:w val="0.97640067244993556"/>
          <c:h val="6.8474457215836532E-2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pokrytí denního maxima</a:t>
            </a:r>
            <a:r>
              <a:rPr lang="cs-CZ" sz="1000" baseline="0"/>
              <a:t> </a:t>
            </a:r>
            <a:r>
              <a:rPr lang="en-US" sz="1000"/>
              <a:t>a</a:t>
            </a:r>
            <a:r>
              <a:rPr lang="cs-CZ" sz="1000"/>
              <a:t> </a:t>
            </a:r>
            <a:r>
              <a:rPr lang="en-US" sz="1000"/>
              <a:t>minima zatížení</a:t>
            </a:r>
            <a:r>
              <a:rPr lang="cs-CZ" sz="1000"/>
              <a:t> (MW)</a:t>
            </a:r>
            <a:endParaRPr lang="en-US" sz="1000"/>
          </a:p>
        </c:rich>
      </c:tx>
      <c:layout>
        <c:manualLayout>
          <c:xMode val="edge"/>
          <c:yMode val="edge"/>
          <c:x val="0.16021388888888888"/>
          <c:y val="5.271392081736909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943995726495726"/>
          <c:y val="0.22281704980842912"/>
          <c:w val="0.85603013238465897"/>
          <c:h val="0.529439052676555"/>
        </c:manualLayout>
      </c:layout>
      <c:barChart>
        <c:barDir val="col"/>
        <c:grouping val="clustered"/>
        <c:varyColors val="0"/>
        <c:ser>
          <c:idx val="1"/>
          <c:order val="0"/>
          <c:tx>
            <c:v>den minima</c:v>
          </c:tx>
          <c:invertIfNegative val="0"/>
          <c:val>
            <c:numRef>
              <c:f>'10'!$K$35:$K$43</c:f>
              <c:numCache>
                <c:formatCode>#,##0.0</c:formatCode>
                <c:ptCount val="9"/>
                <c:pt idx="0">
                  <c:v>2542.6117830882799</c:v>
                </c:pt>
                <c:pt idx="1">
                  <c:v>2847.4799426340301</c:v>
                </c:pt>
                <c:pt idx="2">
                  <c:v>1060.2922054324099</c:v>
                </c:pt>
                <c:pt idx="3">
                  <c:v>69.489059804729294</c:v>
                </c:pt>
                <c:pt idx="4">
                  <c:v>0</c:v>
                </c:pt>
                <c:pt idx="5">
                  <c:v>15.357598251483999</c:v>
                </c:pt>
                <c:pt idx="6">
                  <c:v>36.408770446063102</c:v>
                </c:pt>
                <c:pt idx="7">
                  <c:v>-1734.9274109467899</c:v>
                </c:pt>
                <c:pt idx="8">
                  <c:v>-5.2570325721915099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FA-4A85-B3D3-FEDC6E0DE896}"/>
            </c:ext>
          </c:extLst>
        </c:ser>
        <c:ser>
          <c:idx val="0"/>
          <c:order val="1"/>
          <c:tx>
            <c:v>den maxima</c:v>
          </c:tx>
          <c:invertIfNegative val="0"/>
          <c:cat>
            <c:strRef>
              <c:f>'10'!$AE$34:$AE$43</c:f>
              <c:strCache>
                <c:ptCount val="10"/>
                <c:pt idx="0">
                  <c:v>JE</c:v>
                </c:pt>
                <c:pt idx="1">
                  <c:v>PE</c:v>
                </c:pt>
                <c:pt idx="2">
                  <c:v>PPE+PSE</c:v>
                </c:pt>
                <c:pt idx="3">
                  <c:v>VE</c:v>
                </c:pt>
                <c:pt idx="4">
                  <c:v>PVE</c:v>
                </c:pt>
                <c:pt idx="5">
                  <c:v>FVE</c:v>
                </c:pt>
                <c:pt idx="6">
                  <c:v>VTE</c:v>
                </c:pt>
                <c:pt idx="7">
                  <c:v>Saldo zahraničí</c:v>
                </c:pt>
                <c:pt idx="8">
                  <c:v>Čerpání PVE</c:v>
                </c:pt>
                <c:pt idx="9">
                  <c:v>Spotřeba brutto</c:v>
                </c:pt>
              </c:strCache>
            </c:strRef>
          </c:cat>
          <c:val>
            <c:numRef>
              <c:f>'10'!$E$35:$E$43</c:f>
              <c:numCache>
                <c:formatCode>#,##0.0</c:formatCode>
                <c:ptCount val="9"/>
                <c:pt idx="0">
                  <c:v>3691.36835252943</c:v>
                </c:pt>
                <c:pt idx="1">
                  <c:v>6687.1055683935301</c:v>
                </c:pt>
                <c:pt idx="2">
                  <c:v>1637.3944425899199</c:v>
                </c:pt>
                <c:pt idx="3">
                  <c:v>331.07481426172501</c:v>
                </c:pt>
                <c:pt idx="4">
                  <c:v>390.27528051799402</c:v>
                </c:pt>
                <c:pt idx="5">
                  <c:v>124.677231782174</c:v>
                </c:pt>
                <c:pt idx="6">
                  <c:v>26.1305133212946</c:v>
                </c:pt>
                <c:pt idx="7">
                  <c:v>-993.25015992025897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FA-4A85-B3D3-FEDC6E0DE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44120704"/>
        <c:axId val="344122496"/>
      </c:barChart>
      <c:catAx>
        <c:axId val="344120704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 rot="-2040000" anchor="t" anchorCtr="0"/>
          <a:lstStyle/>
          <a:p>
            <a:pPr>
              <a:defRPr sz="900" b="0"/>
            </a:pPr>
            <a:endParaRPr lang="cs-CZ"/>
          </a:p>
        </c:txPr>
        <c:crossAx val="344122496"/>
        <c:crosses val="autoZero"/>
        <c:auto val="1"/>
        <c:lblAlgn val="ctr"/>
        <c:lblOffset val="100"/>
        <c:noMultiLvlLbl val="0"/>
      </c:catAx>
      <c:valAx>
        <c:axId val="344122496"/>
        <c:scaling>
          <c:orientation val="minMax"/>
          <c:max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41207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5865940170940172"/>
          <c:y val="0.93584546615581099"/>
          <c:w val="0.51412207061903514"/>
          <c:h val="6.4154214559386968E-2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Struktura</a:t>
            </a:r>
            <a:r>
              <a:rPr lang="en-US" sz="1000"/>
              <a:t> paliv na výrobě elektřiny brutto (GWh)</a:t>
            </a:r>
          </a:p>
        </c:rich>
      </c:tx>
      <c:layout>
        <c:manualLayout>
          <c:xMode val="edge"/>
          <c:yMode val="edge"/>
          <c:x val="0.21730961538461535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1164516129032263E-2"/>
          <c:y val="0.14087592592592593"/>
          <c:w val="0.9188354838709677"/>
          <c:h val="0.575090676883780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'10'!$P$34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'10'!$Q$33:$T$33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'10'!$Q$34:$T$34</c:f>
              <c:numCache>
                <c:formatCode>General</c:formatCode>
                <c:ptCount val="4"/>
                <c:pt idx="1">
                  <c:v>2396.6915459999996</c:v>
                </c:pt>
                <c:pt idx="2">
                  <c:v>0</c:v>
                </c:pt>
                <c:pt idx="3">
                  <c:v>2.0420480000000008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C9-4F9E-92E3-D70E8A76EA54}"/>
            </c:ext>
          </c:extLst>
        </c:ser>
        <c:ser>
          <c:idx val="1"/>
          <c:order val="1"/>
          <c:tx>
            <c:strRef>
              <c:f>'10'!$P$35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'10'!$Q$33:$T$33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'10'!$Q$35:$T$35</c:f>
              <c:numCache>
                <c:formatCode>General</c:formatCode>
                <c:ptCount val="4"/>
                <c:pt idx="1">
                  <c:v>12.567109</c:v>
                </c:pt>
                <c:pt idx="2">
                  <c:v>0</c:v>
                </c:pt>
                <c:pt idx="3">
                  <c:v>2514.5051969999945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C9-4F9E-92E3-D70E8A76EA54}"/>
            </c:ext>
          </c:extLst>
        </c:ser>
        <c:ser>
          <c:idx val="2"/>
          <c:order val="2"/>
          <c:tx>
            <c:strRef>
              <c:f>'10'!$P$36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'10'!$Q$33:$T$33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'10'!$Q$36:$T$36</c:f>
              <c:numCache>
                <c:formatCode>General</c:formatCode>
                <c:ptCount val="4"/>
                <c:pt idx="1">
                  <c:v>2149.0284099999994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C9-4F9E-92E3-D70E8A76EA54}"/>
            </c:ext>
          </c:extLst>
        </c:ser>
        <c:ser>
          <c:idx val="3"/>
          <c:order val="3"/>
          <c:tx>
            <c:strRef>
              <c:f>'10'!$P$37</c:f>
              <c:strCache>
                <c:ptCount val="1"/>
                <c:pt idx="0">
                  <c:v>Hnědé uhlí</c:v>
                </c:pt>
              </c:strCache>
            </c:strRef>
          </c:tx>
          <c:spPr>
            <a:solidFill>
              <a:srgbClr val="6E4932"/>
            </a:solidFill>
          </c:spPr>
          <c:invertIfNegative val="0"/>
          <c:cat>
            <c:strRef>
              <c:f>'10'!$Q$33:$T$33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'10'!$Q$37:$T$37</c:f>
              <c:numCache>
                <c:formatCode>General</c:formatCode>
                <c:ptCount val="4"/>
                <c:pt idx="1">
                  <c:v>35172.045832000025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C9-4F9E-92E3-D70E8A76EA54}"/>
            </c:ext>
          </c:extLst>
        </c:ser>
        <c:ser>
          <c:idx val="4"/>
          <c:order val="4"/>
          <c:tx>
            <c:strRef>
              <c:f>'10'!$P$38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'10'!$Q$33:$T$33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'10'!$Q$38:$T$38</c:f>
              <c:numCache>
                <c:formatCode>General</c:formatCode>
                <c:ptCount val="4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C9-4F9E-92E3-D70E8A76EA54}"/>
            </c:ext>
          </c:extLst>
        </c:ser>
        <c:ser>
          <c:idx val="5"/>
          <c:order val="5"/>
          <c:tx>
            <c:strRef>
              <c:f>'10'!$P$39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'10'!$Q$33:$T$33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'10'!$Q$39:$T$39</c:f>
              <c:numCache>
                <c:formatCode>General</c:formatCode>
                <c:ptCount val="4"/>
                <c:pt idx="1">
                  <c:v>62.106785000000009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C9-4F9E-92E3-D70E8A76EA54}"/>
            </c:ext>
          </c:extLst>
        </c:ser>
        <c:ser>
          <c:idx val="6"/>
          <c:order val="6"/>
          <c:tx>
            <c:strRef>
              <c:f>'10'!$P$40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strRef>
              <c:f>'10'!$Q$33:$T$33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'10'!$Q$40:$T$40</c:f>
              <c:numCache>
                <c:formatCode>General</c:formatCode>
                <c:ptCount val="4"/>
                <c:pt idx="1">
                  <c:v>17.431836999999998</c:v>
                </c:pt>
                <c:pt idx="2">
                  <c:v>0</c:v>
                </c:pt>
                <c:pt idx="3">
                  <c:v>1.0939999999999999E-3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AC9-4F9E-92E3-D70E8A76EA54}"/>
            </c:ext>
          </c:extLst>
        </c:ser>
        <c:ser>
          <c:idx val="7"/>
          <c:order val="7"/>
          <c:tx>
            <c:strRef>
              <c:f>'10'!$P$41</c:f>
              <c:strCache>
                <c:ptCount val="1"/>
                <c:pt idx="0">
                  <c:v>Ostatní pevná paliva</c:v>
                </c:pt>
              </c:strCache>
            </c:strRef>
          </c:tx>
          <c:invertIfNegative val="0"/>
          <c:cat>
            <c:strRef>
              <c:f>'10'!$Q$33:$T$33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'10'!$Q$41:$T$41</c:f>
              <c:numCache>
                <c:formatCode>General</c:formatCode>
                <c:ptCount val="4"/>
                <c:pt idx="1">
                  <c:v>186.87068599999998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AC9-4F9E-92E3-D70E8A76EA54}"/>
            </c:ext>
          </c:extLst>
        </c:ser>
        <c:ser>
          <c:idx val="8"/>
          <c:order val="8"/>
          <c:tx>
            <c:strRef>
              <c:f>'10'!$P$42</c:f>
              <c:strCache>
                <c:ptCount val="1"/>
                <c:pt idx="0">
                  <c:v>Ostatní plyny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'10'!$Q$33:$T$33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'10'!$Q$42:$T$42</c:f>
              <c:numCache>
                <c:formatCode>General</c:formatCode>
                <c:ptCount val="4"/>
                <c:pt idx="1">
                  <c:v>785.09120300000109</c:v>
                </c:pt>
                <c:pt idx="2">
                  <c:v>1480.9555699999999</c:v>
                </c:pt>
                <c:pt idx="3">
                  <c:v>248.62818399999992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AC9-4F9E-92E3-D70E8A76EA54}"/>
            </c:ext>
          </c:extLst>
        </c:ser>
        <c:ser>
          <c:idx val="9"/>
          <c:order val="9"/>
          <c:tx>
            <c:strRef>
              <c:f>'10'!$P$43</c:f>
              <c:strCache>
                <c:ptCount val="1"/>
                <c:pt idx="0">
                  <c:v>Ostatní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strRef>
              <c:f>'10'!$Q$33:$T$33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'10'!$Q$43:$T$43</c:f>
              <c:numCache>
                <c:formatCode>General</c:formatCode>
                <c:ptCount val="4"/>
                <c:pt idx="1">
                  <c:v>0</c:v>
                </c:pt>
                <c:pt idx="2">
                  <c:v>0</c:v>
                </c:pt>
                <c:pt idx="3">
                  <c:v>1.0303399999999998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AC9-4F9E-92E3-D70E8A76EA54}"/>
            </c:ext>
          </c:extLst>
        </c:ser>
        <c:ser>
          <c:idx val="10"/>
          <c:order val="10"/>
          <c:tx>
            <c:strRef>
              <c:f>'10'!$P$44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'10'!$Q$33:$T$33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'10'!$Q$44:$T$44</c:f>
              <c:numCache>
                <c:formatCode>General</c:formatCode>
                <c:ptCount val="4"/>
                <c:pt idx="1">
                  <c:v>28.816810000000007</c:v>
                </c:pt>
                <c:pt idx="2">
                  <c:v>0</c:v>
                </c:pt>
                <c:pt idx="3">
                  <c:v>9.5877760000000034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AC9-4F9E-92E3-D70E8A76EA54}"/>
            </c:ext>
          </c:extLst>
        </c:ser>
        <c:ser>
          <c:idx val="11"/>
          <c:order val="11"/>
          <c:tx>
            <c:strRef>
              <c:f>'10'!$P$45</c:f>
              <c:strCache>
                <c:ptCount val="1"/>
                <c:pt idx="0">
                  <c:v>Zemní plyn</c:v>
                </c:pt>
              </c:strCache>
            </c:strRef>
          </c:tx>
          <c:spPr>
            <a:solidFill>
              <a:srgbClr val="EBE600"/>
            </a:solidFill>
          </c:spPr>
          <c:invertIfNegative val="0"/>
          <c:cat>
            <c:strRef>
              <c:f>'10'!$Q$33:$T$33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'10'!$Q$45:$T$45</c:f>
              <c:numCache>
                <c:formatCode>General</c:formatCode>
                <c:ptCount val="4"/>
                <c:pt idx="1">
                  <c:v>576.04062399999975</c:v>
                </c:pt>
                <c:pt idx="2">
                  <c:v>4037.5651010000006</c:v>
                </c:pt>
                <c:pt idx="3">
                  <c:v>900.90251100000444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AC9-4F9E-92E3-D70E8A76EA54}"/>
            </c:ext>
          </c:extLst>
        </c:ser>
        <c:ser>
          <c:idx val="12"/>
          <c:order val="12"/>
          <c:tx>
            <c:strRef>
              <c:f>'10'!$P$46</c:f>
              <c:strCache>
                <c:ptCount val="1"/>
                <c:pt idx="0">
                  <c:v>Jaderné palivo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'10'!$Q$33:$T$33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'10'!$Q$46:$T$46</c:f>
              <c:numCache>
                <c:formatCode>General</c:formatCode>
                <c:ptCount val="4"/>
                <c:pt idx="0">
                  <c:v>30246.208839999996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AC9-4F9E-92E3-D70E8A76E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3330816"/>
        <c:axId val="343332352"/>
      </c:barChart>
      <c:catAx>
        <c:axId val="343330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3332352"/>
        <c:crosses val="autoZero"/>
        <c:auto val="1"/>
        <c:lblAlgn val="ctr"/>
        <c:lblOffset val="100"/>
        <c:noMultiLvlLbl val="0"/>
      </c:catAx>
      <c:valAx>
        <c:axId val="3433323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33308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9153846153846155E-3"/>
          <c:y val="0.83841762452107282"/>
          <c:w val="0.99808459753898915"/>
          <c:h val="0.16158224819529646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Čára</a:t>
            </a:r>
            <a:r>
              <a:rPr lang="cs-CZ" sz="1000" baseline="0"/>
              <a:t> trvání zatížení brutto (MW)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868817368702698"/>
          <c:y val="0.17125268432355045"/>
          <c:w val="0.83813132063323104"/>
          <c:h val="0.56909674329501914"/>
        </c:manualLayout>
      </c:layout>
      <c:scatterChart>
        <c:scatterStyle val="smoothMarker"/>
        <c:varyColors val="0"/>
        <c:ser>
          <c:idx val="0"/>
          <c:order val="0"/>
          <c:tx>
            <c:v>Zatížení</c:v>
          </c:tx>
          <c:spPr>
            <a:ln w="31750"/>
          </c:spPr>
          <c:marker>
            <c:symbol val="none"/>
          </c:marker>
          <c:xVal>
            <c:numLit>
              <c:formatCode>General</c:formatCode>
              <c:ptCount val="401"/>
              <c:pt idx="0">
                <c:v>0</c:v>
              </c:pt>
              <c:pt idx="1">
                <c:v>22</c:v>
              </c:pt>
              <c:pt idx="2">
                <c:v>44</c:v>
              </c:pt>
              <c:pt idx="3">
                <c:v>66</c:v>
              </c:pt>
              <c:pt idx="4">
                <c:v>88</c:v>
              </c:pt>
              <c:pt idx="5">
                <c:v>109</c:v>
              </c:pt>
              <c:pt idx="6">
                <c:v>131</c:v>
              </c:pt>
              <c:pt idx="7">
                <c:v>153</c:v>
              </c:pt>
              <c:pt idx="8">
                <c:v>175</c:v>
              </c:pt>
              <c:pt idx="9">
                <c:v>197</c:v>
              </c:pt>
              <c:pt idx="10">
                <c:v>219</c:v>
              </c:pt>
              <c:pt idx="11">
                <c:v>241</c:v>
              </c:pt>
              <c:pt idx="12">
                <c:v>263</c:v>
              </c:pt>
              <c:pt idx="13">
                <c:v>285</c:v>
              </c:pt>
              <c:pt idx="14">
                <c:v>307</c:v>
              </c:pt>
              <c:pt idx="15">
                <c:v>328</c:v>
              </c:pt>
              <c:pt idx="16">
                <c:v>350</c:v>
              </c:pt>
              <c:pt idx="17">
                <c:v>372</c:v>
              </c:pt>
              <c:pt idx="18">
                <c:v>394</c:v>
              </c:pt>
              <c:pt idx="19">
                <c:v>416</c:v>
              </c:pt>
              <c:pt idx="20">
                <c:v>438</c:v>
              </c:pt>
              <c:pt idx="21">
                <c:v>460</c:v>
              </c:pt>
              <c:pt idx="22">
                <c:v>482</c:v>
              </c:pt>
              <c:pt idx="23">
                <c:v>504</c:v>
              </c:pt>
              <c:pt idx="24">
                <c:v>526</c:v>
              </c:pt>
              <c:pt idx="25">
                <c:v>547</c:v>
              </c:pt>
              <c:pt idx="26">
                <c:v>569</c:v>
              </c:pt>
              <c:pt idx="27">
                <c:v>591</c:v>
              </c:pt>
              <c:pt idx="28">
                <c:v>613</c:v>
              </c:pt>
              <c:pt idx="29">
                <c:v>635</c:v>
              </c:pt>
              <c:pt idx="30">
                <c:v>657</c:v>
              </c:pt>
              <c:pt idx="31">
                <c:v>679</c:v>
              </c:pt>
              <c:pt idx="32">
                <c:v>701</c:v>
              </c:pt>
              <c:pt idx="33">
                <c:v>723</c:v>
              </c:pt>
              <c:pt idx="34">
                <c:v>745</c:v>
              </c:pt>
              <c:pt idx="35">
                <c:v>766</c:v>
              </c:pt>
              <c:pt idx="36">
                <c:v>788</c:v>
              </c:pt>
              <c:pt idx="37">
                <c:v>810</c:v>
              </c:pt>
              <c:pt idx="38">
                <c:v>832</c:v>
              </c:pt>
              <c:pt idx="39">
                <c:v>854</c:v>
              </c:pt>
              <c:pt idx="40">
                <c:v>876</c:v>
              </c:pt>
              <c:pt idx="41">
                <c:v>898</c:v>
              </c:pt>
              <c:pt idx="42">
                <c:v>920</c:v>
              </c:pt>
              <c:pt idx="43">
                <c:v>942</c:v>
              </c:pt>
              <c:pt idx="44">
                <c:v>963</c:v>
              </c:pt>
              <c:pt idx="45">
                <c:v>985</c:v>
              </c:pt>
              <c:pt idx="46">
                <c:v>1007</c:v>
              </c:pt>
              <c:pt idx="47">
                <c:v>1029</c:v>
              </c:pt>
              <c:pt idx="48">
                <c:v>1051</c:v>
              </c:pt>
              <c:pt idx="49">
                <c:v>1073</c:v>
              </c:pt>
              <c:pt idx="50">
                <c:v>1095</c:v>
              </c:pt>
              <c:pt idx="51">
                <c:v>1117</c:v>
              </c:pt>
              <c:pt idx="52">
                <c:v>1139</c:v>
              </c:pt>
              <c:pt idx="53">
                <c:v>1161</c:v>
              </c:pt>
              <c:pt idx="54">
                <c:v>1182</c:v>
              </c:pt>
              <c:pt idx="55">
                <c:v>1204</c:v>
              </c:pt>
              <c:pt idx="56">
                <c:v>1226</c:v>
              </c:pt>
              <c:pt idx="57">
                <c:v>1248</c:v>
              </c:pt>
              <c:pt idx="58">
                <c:v>1270</c:v>
              </c:pt>
              <c:pt idx="59">
                <c:v>1292</c:v>
              </c:pt>
              <c:pt idx="60">
                <c:v>1314</c:v>
              </c:pt>
              <c:pt idx="61">
                <c:v>1336</c:v>
              </c:pt>
              <c:pt idx="62">
                <c:v>1358</c:v>
              </c:pt>
              <c:pt idx="63">
                <c:v>1380</c:v>
              </c:pt>
              <c:pt idx="64">
                <c:v>1401</c:v>
              </c:pt>
              <c:pt idx="65">
                <c:v>1423</c:v>
              </c:pt>
              <c:pt idx="66">
                <c:v>1445</c:v>
              </c:pt>
              <c:pt idx="67">
                <c:v>1467</c:v>
              </c:pt>
              <c:pt idx="68">
                <c:v>1489</c:v>
              </c:pt>
              <c:pt idx="69">
                <c:v>1511</c:v>
              </c:pt>
              <c:pt idx="70">
                <c:v>1533</c:v>
              </c:pt>
              <c:pt idx="71">
                <c:v>1555</c:v>
              </c:pt>
              <c:pt idx="72">
                <c:v>1577</c:v>
              </c:pt>
              <c:pt idx="73">
                <c:v>1599</c:v>
              </c:pt>
              <c:pt idx="74">
                <c:v>1620</c:v>
              </c:pt>
              <c:pt idx="75">
                <c:v>1642</c:v>
              </c:pt>
              <c:pt idx="76">
                <c:v>1664</c:v>
              </c:pt>
              <c:pt idx="77">
                <c:v>1686</c:v>
              </c:pt>
              <c:pt idx="78">
                <c:v>1708</c:v>
              </c:pt>
              <c:pt idx="79">
                <c:v>1730</c:v>
              </c:pt>
              <c:pt idx="80">
                <c:v>1752</c:v>
              </c:pt>
              <c:pt idx="81">
                <c:v>1774</c:v>
              </c:pt>
              <c:pt idx="82">
                <c:v>1796</c:v>
              </c:pt>
              <c:pt idx="83">
                <c:v>1817</c:v>
              </c:pt>
              <c:pt idx="84">
                <c:v>1839</c:v>
              </c:pt>
              <c:pt idx="85">
                <c:v>1861</c:v>
              </c:pt>
              <c:pt idx="86">
                <c:v>1883</c:v>
              </c:pt>
              <c:pt idx="87">
                <c:v>1905</c:v>
              </c:pt>
              <c:pt idx="88">
                <c:v>1927</c:v>
              </c:pt>
              <c:pt idx="89">
                <c:v>1949</c:v>
              </c:pt>
              <c:pt idx="90">
                <c:v>1971</c:v>
              </c:pt>
              <c:pt idx="91">
                <c:v>1993</c:v>
              </c:pt>
              <c:pt idx="92">
                <c:v>2015</c:v>
              </c:pt>
              <c:pt idx="93">
                <c:v>2036</c:v>
              </c:pt>
              <c:pt idx="94">
                <c:v>2058</c:v>
              </c:pt>
              <c:pt idx="95">
                <c:v>2080</c:v>
              </c:pt>
              <c:pt idx="96">
                <c:v>2102</c:v>
              </c:pt>
              <c:pt idx="97">
                <c:v>2124</c:v>
              </c:pt>
              <c:pt idx="98">
                <c:v>2146</c:v>
              </c:pt>
              <c:pt idx="99">
                <c:v>2168</c:v>
              </c:pt>
              <c:pt idx="100">
                <c:v>2190</c:v>
              </c:pt>
              <c:pt idx="101">
                <c:v>2212</c:v>
              </c:pt>
              <c:pt idx="102">
                <c:v>2234</c:v>
              </c:pt>
              <c:pt idx="103">
                <c:v>2255</c:v>
              </c:pt>
              <c:pt idx="104">
                <c:v>2277</c:v>
              </c:pt>
              <c:pt idx="105">
                <c:v>2299</c:v>
              </c:pt>
              <c:pt idx="106">
                <c:v>2321</c:v>
              </c:pt>
              <c:pt idx="107">
                <c:v>2343</c:v>
              </c:pt>
              <c:pt idx="108">
                <c:v>2365</c:v>
              </c:pt>
              <c:pt idx="109">
                <c:v>2387</c:v>
              </c:pt>
              <c:pt idx="110">
                <c:v>2409</c:v>
              </c:pt>
              <c:pt idx="111">
                <c:v>2431</c:v>
              </c:pt>
              <c:pt idx="112">
                <c:v>2453</c:v>
              </c:pt>
              <c:pt idx="113">
                <c:v>2474</c:v>
              </c:pt>
              <c:pt idx="114">
                <c:v>2496</c:v>
              </c:pt>
              <c:pt idx="115">
                <c:v>2518</c:v>
              </c:pt>
              <c:pt idx="116">
                <c:v>2540</c:v>
              </c:pt>
              <c:pt idx="117">
                <c:v>2562</c:v>
              </c:pt>
              <c:pt idx="118">
                <c:v>2584</c:v>
              </c:pt>
              <c:pt idx="119">
                <c:v>2606</c:v>
              </c:pt>
              <c:pt idx="120">
                <c:v>2628</c:v>
              </c:pt>
              <c:pt idx="121">
                <c:v>2650</c:v>
              </c:pt>
              <c:pt idx="122">
                <c:v>2671</c:v>
              </c:pt>
              <c:pt idx="123">
                <c:v>2693</c:v>
              </c:pt>
              <c:pt idx="124">
                <c:v>2715</c:v>
              </c:pt>
              <c:pt idx="125">
                <c:v>2737</c:v>
              </c:pt>
              <c:pt idx="126">
                <c:v>2759</c:v>
              </c:pt>
              <c:pt idx="127">
                <c:v>2781</c:v>
              </c:pt>
              <c:pt idx="128">
                <c:v>2803</c:v>
              </c:pt>
              <c:pt idx="129">
                <c:v>2825</c:v>
              </c:pt>
              <c:pt idx="130">
                <c:v>2847</c:v>
              </c:pt>
              <c:pt idx="131">
                <c:v>2869</c:v>
              </c:pt>
              <c:pt idx="132">
                <c:v>2890</c:v>
              </c:pt>
              <c:pt idx="133">
                <c:v>2912</c:v>
              </c:pt>
              <c:pt idx="134">
                <c:v>2934</c:v>
              </c:pt>
              <c:pt idx="135">
                <c:v>2956</c:v>
              </c:pt>
              <c:pt idx="136">
                <c:v>2978</c:v>
              </c:pt>
              <c:pt idx="137">
                <c:v>3000</c:v>
              </c:pt>
              <c:pt idx="138">
                <c:v>3022</c:v>
              </c:pt>
              <c:pt idx="139">
                <c:v>3044</c:v>
              </c:pt>
              <c:pt idx="140">
                <c:v>3066</c:v>
              </c:pt>
              <c:pt idx="141">
                <c:v>3088</c:v>
              </c:pt>
              <c:pt idx="142">
                <c:v>3109</c:v>
              </c:pt>
              <c:pt idx="143">
                <c:v>3131</c:v>
              </c:pt>
              <c:pt idx="144">
                <c:v>3153</c:v>
              </c:pt>
              <c:pt idx="145">
                <c:v>3175</c:v>
              </c:pt>
              <c:pt idx="146">
                <c:v>3197</c:v>
              </c:pt>
              <c:pt idx="147">
                <c:v>3219</c:v>
              </c:pt>
              <c:pt idx="148">
                <c:v>3241</c:v>
              </c:pt>
              <c:pt idx="149">
                <c:v>3263</c:v>
              </c:pt>
              <c:pt idx="150">
                <c:v>3285</c:v>
              </c:pt>
              <c:pt idx="151">
                <c:v>3307</c:v>
              </c:pt>
              <c:pt idx="152">
                <c:v>3328</c:v>
              </c:pt>
              <c:pt idx="153">
                <c:v>3350</c:v>
              </c:pt>
              <c:pt idx="154">
                <c:v>3372</c:v>
              </c:pt>
              <c:pt idx="155">
                <c:v>3394</c:v>
              </c:pt>
              <c:pt idx="156">
                <c:v>3416</c:v>
              </c:pt>
              <c:pt idx="157">
                <c:v>3438</c:v>
              </c:pt>
              <c:pt idx="158">
                <c:v>3460</c:v>
              </c:pt>
              <c:pt idx="159">
                <c:v>3482</c:v>
              </c:pt>
              <c:pt idx="160">
                <c:v>3504</c:v>
              </c:pt>
              <c:pt idx="161">
                <c:v>3525</c:v>
              </c:pt>
              <c:pt idx="162">
                <c:v>3547</c:v>
              </c:pt>
              <c:pt idx="163">
                <c:v>3569</c:v>
              </c:pt>
              <c:pt idx="164">
                <c:v>3591</c:v>
              </c:pt>
              <c:pt idx="165">
                <c:v>3613</c:v>
              </c:pt>
              <c:pt idx="166">
                <c:v>3635</c:v>
              </c:pt>
              <c:pt idx="167">
                <c:v>3657</c:v>
              </c:pt>
              <c:pt idx="168">
                <c:v>3679</c:v>
              </c:pt>
              <c:pt idx="169">
                <c:v>3701</c:v>
              </c:pt>
              <c:pt idx="170">
                <c:v>3723</c:v>
              </c:pt>
              <c:pt idx="171">
                <c:v>3744</c:v>
              </c:pt>
              <c:pt idx="172">
                <c:v>3766</c:v>
              </c:pt>
              <c:pt idx="173">
                <c:v>3788</c:v>
              </c:pt>
              <c:pt idx="174">
                <c:v>3810</c:v>
              </c:pt>
              <c:pt idx="175">
                <c:v>3832</c:v>
              </c:pt>
              <c:pt idx="176">
                <c:v>3854</c:v>
              </c:pt>
              <c:pt idx="177">
                <c:v>3876</c:v>
              </c:pt>
              <c:pt idx="178">
                <c:v>3898</c:v>
              </c:pt>
              <c:pt idx="179">
                <c:v>3920</c:v>
              </c:pt>
              <c:pt idx="180">
                <c:v>3942</c:v>
              </c:pt>
              <c:pt idx="181">
                <c:v>3963</c:v>
              </c:pt>
              <c:pt idx="182">
                <c:v>3985</c:v>
              </c:pt>
              <c:pt idx="183">
                <c:v>4007</c:v>
              </c:pt>
              <c:pt idx="184">
                <c:v>4029</c:v>
              </c:pt>
              <c:pt idx="185">
                <c:v>4051</c:v>
              </c:pt>
              <c:pt idx="186">
                <c:v>4073</c:v>
              </c:pt>
              <c:pt idx="187">
                <c:v>4095</c:v>
              </c:pt>
              <c:pt idx="188">
                <c:v>4117</c:v>
              </c:pt>
              <c:pt idx="189">
                <c:v>4139</c:v>
              </c:pt>
              <c:pt idx="190">
                <c:v>4161</c:v>
              </c:pt>
              <c:pt idx="191">
                <c:v>4182</c:v>
              </c:pt>
              <c:pt idx="192">
                <c:v>4204</c:v>
              </c:pt>
              <c:pt idx="193">
                <c:v>4226</c:v>
              </c:pt>
              <c:pt idx="194">
                <c:v>4248</c:v>
              </c:pt>
              <c:pt idx="195">
                <c:v>4270</c:v>
              </c:pt>
              <c:pt idx="196">
                <c:v>4292</c:v>
              </c:pt>
              <c:pt idx="197">
                <c:v>4314</c:v>
              </c:pt>
              <c:pt idx="198">
                <c:v>4336</c:v>
              </c:pt>
              <c:pt idx="199">
                <c:v>4358</c:v>
              </c:pt>
              <c:pt idx="200">
                <c:v>4380</c:v>
              </c:pt>
              <c:pt idx="201">
                <c:v>4401</c:v>
              </c:pt>
              <c:pt idx="202">
                <c:v>4423</c:v>
              </c:pt>
              <c:pt idx="203">
                <c:v>4445</c:v>
              </c:pt>
              <c:pt idx="204">
                <c:v>4467</c:v>
              </c:pt>
              <c:pt idx="205">
                <c:v>4489</c:v>
              </c:pt>
              <c:pt idx="206">
                <c:v>4511</c:v>
              </c:pt>
              <c:pt idx="207">
                <c:v>4533</c:v>
              </c:pt>
              <c:pt idx="208">
                <c:v>4555</c:v>
              </c:pt>
              <c:pt idx="209">
                <c:v>4577</c:v>
              </c:pt>
              <c:pt idx="210">
                <c:v>4598</c:v>
              </c:pt>
              <c:pt idx="211">
                <c:v>4620</c:v>
              </c:pt>
              <c:pt idx="212">
                <c:v>4642</c:v>
              </c:pt>
              <c:pt idx="213">
                <c:v>4664</c:v>
              </c:pt>
              <c:pt idx="214">
                <c:v>4686</c:v>
              </c:pt>
              <c:pt idx="215">
                <c:v>4708</c:v>
              </c:pt>
              <c:pt idx="216">
                <c:v>4730</c:v>
              </c:pt>
              <c:pt idx="217">
                <c:v>4752</c:v>
              </c:pt>
              <c:pt idx="218">
                <c:v>4774</c:v>
              </c:pt>
              <c:pt idx="219">
                <c:v>4796</c:v>
              </c:pt>
              <c:pt idx="220">
                <c:v>4817</c:v>
              </c:pt>
              <c:pt idx="221">
                <c:v>4839</c:v>
              </c:pt>
              <c:pt idx="222">
                <c:v>4861</c:v>
              </c:pt>
              <c:pt idx="223">
                <c:v>4883</c:v>
              </c:pt>
              <c:pt idx="224">
                <c:v>4905</c:v>
              </c:pt>
              <c:pt idx="225">
                <c:v>4927</c:v>
              </c:pt>
              <c:pt idx="226">
                <c:v>4949</c:v>
              </c:pt>
              <c:pt idx="227">
                <c:v>4971</c:v>
              </c:pt>
              <c:pt idx="228">
                <c:v>4993</c:v>
              </c:pt>
              <c:pt idx="229">
                <c:v>5015</c:v>
              </c:pt>
              <c:pt idx="230">
                <c:v>5036</c:v>
              </c:pt>
              <c:pt idx="231">
                <c:v>5058</c:v>
              </c:pt>
              <c:pt idx="232">
                <c:v>5080</c:v>
              </c:pt>
              <c:pt idx="233">
                <c:v>5102</c:v>
              </c:pt>
              <c:pt idx="234">
                <c:v>5124</c:v>
              </c:pt>
              <c:pt idx="235">
                <c:v>5146</c:v>
              </c:pt>
              <c:pt idx="236">
                <c:v>5168</c:v>
              </c:pt>
              <c:pt idx="237">
                <c:v>5190</c:v>
              </c:pt>
              <c:pt idx="238">
                <c:v>5212</c:v>
              </c:pt>
              <c:pt idx="239">
                <c:v>5234</c:v>
              </c:pt>
              <c:pt idx="240">
                <c:v>5255</c:v>
              </c:pt>
              <c:pt idx="241">
                <c:v>5277</c:v>
              </c:pt>
              <c:pt idx="242">
                <c:v>5299</c:v>
              </c:pt>
              <c:pt idx="243">
                <c:v>5321</c:v>
              </c:pt>
              <c:pt idx="244">
                <c:v>5343</c:v>
              </c:pt>
              <c:pt idx="245">
                <c:v>5365</c:v>
              </c:pt>
              <c:pt idx="246">
                <c:v>5387</c:v>
              </c:pt>
              <c:pt idx="247">
                <c:v>5409</c:v>
              </c:pt>
              <c:pt idx="248">
                <c:v>5431</c:v>
              </c:pt>
              <c:pt idx="249">
                <c:v>5452</c:v>
              </c:pt>
              <c:pt idx="250">
                <c:v>5474</c:v>
              </c:pt>
              <c:pt idx="251">
                <c:v>5496</c:v>
              </c:pt>
              <c:pt idx="252">
                <c:v>5518</c:v>
              </c:pt>
              <c:pt idx="253">
                <c:v>5540</c:v>
              </c:pt>
              <c:pt idx="254">
                <c:v>5562</c:v>
              </c:pt>
              <c:pt idx="255">
                <c:v>5584</c:v>
              </c:pt>
              <c:pt idx="256">
                <c:v>5606</c:v>
              </c:pt>
              <c:pt idx="257">
                <c:v>5628</c:v>
              </c:pt>
              <c:pt idx="258">
                <c:v>5650</c:v>
              </c:pt>
              <c:pt idx="259">
                <c:v>5671</c:v>
              </c:pt>
              <c:pt idx="260">
                <c:v>5693</c:v>
              </c:pt>
              <c:pt idx="261">
                <c:v>5715</c:v>
              </c:pt>
              <c:pt idx="262">
                <c:v>5737</c:v>
              </c:pt>
              <c:pt idx="263">
                <c:v>5759</c:v>
              </c:pt>
              <c:pt idx="264">
                <c:v>5781</c:v>
              </c:pt>
              <c:pt idx="265">
                <c:v>5803</c:v>
              </c:pt>
              <c:pt idx="266">
                <c:v>5825</c:v>
              </c:pt>
              <c:pt idx="267">
                <c:v>5847</c:v>
              </c:pt>
              <c:pt idx="268">
                <c:v>5869</c:v>
              </c:pt>
              <c:pt idx="269">
                <c:v>5890</c:v>
              </c:pt>
              <c:pt idx="270">
                <c:v>5912</c:v>
              </c:pt>
              <c:pt idx="271">
                <c:v>5934</c:v>
              </c:pt>
              <c:pt idx="272">
                <c:v>5956</c:v>
              </c:pt>
              <c:pt idx="273">
                <c:v>5978</c:v>
              </c:pt>
              <c:pt idx="274">
                <c:v>6000</c:v>
              </c:pt>
              <c:pt idx="275">
                <c:v>6022</c:v>
              </c:pt>
              <c:pt idx="276">
                <c:v>6044</c:v>
              </c:pt>
              <c:pt idx="277">
                <c:v>6066</c:v>
              </c:pt>
              <c:pt idx="278">
                <c:v>6088</c:v>
              </c:pt>
              <c:pt idx="279">
                <c:v>6109</c:v>
              </c:pt>
              <c:pt idx="280">
                <c:v>6131</c:v>
              </c:pt>
              <c:pt idx="281">
                <c:v>6153</c:v>
              </c:pt>
              <c:pt idx="282">
                <c:v>6175</c:v>
              </c:pt>
              <c:pt idx="283">
                <c:v>6197</c:v>
              </c:pt>
              <c:pt idx="284">
                <c:v>6219</c:v>
              </c:pt>
              <c:pt idx="285">
                <c:v>6241</c:v>
              </c:pt>
              <c:pt idx="286">
                <c:v>6263</c:v>
              </c:pt>
              <c:pt idx="287">
                <c:v>6285</c:v>
              </c:pt>
              <c:pt idx="288">
                <c:v>6306</c:v>
              </c:pt>
              <c:pt idx="289">
                <c:v>6328</c:v>
              </c:pt>
              <c:pt idx="290">
                <c:v>6350</c:v>
              </c:pt>
              <c:pt idx="291">
                <c:v>6372</c:v>
              </c:pt>
              <c:pt idx="292">
                <c:v>6394</c:v>
              </c:pt>
              <c:pt idx="293">
                <c:v>6416</c:v>
              </c:pt>
              <c:pt idx="294">
                <c:v>6438</c:v>
              </c:pt>
              <c:pt idx="295">
                <c:v>6460</c:v>
              </c:pt>
              <c:pt idx="296">
                <c:v>6482</c:v>
              </c:pt>
              <c:pt idx="297">
                <c:v>6504</c:v>
              </c:pt>
              <c:pt idx="298">
                <c:v>6525</c:v>
              </c:pt>
              <c:pt idx="299">
                <c:v>6547</c:v>
              </c:pt>
              <c:pt idx="300">
                <c:v>6569</c:v>
              </c:pt>
              <c:pt idx="301">
                <c:v>6591</c:v>
              </c:pt>
              <c:pt idx="302">
                <c:v>6613</c:v>
              </c:pt>
              <c:pt idx="303">
                <c:v>6635</c:v>
              </c:pt>
              <c:pt idx="304">
                <c:v>6657</c:v>
              </c:pt>
              <c:pt idx="305">
                <c:v>6679</c:v>
              </c:pt>
              <c:pt idx="306">
                <c:v>6701</c:v>
              </c:pt>
              <c:pt idx="307">
                <c:v>6723</c:v>
              </c:pt>
              <c:pt idx="308">
                <c:v>6744</c:v>
              </c:pt>
              <c:pt idx="309">
                <c:v>6766</c:v>
              </c:pt>
              <c:pt idx="310">
                <c:v>6788</c:v>
              </c:pt>
              <c:pt idx="311">
                <c:v>6810</c:v>
              </c:pt>
              <c:pt idx="312">
                <c:v>6832</c:v>
              </c:pt>
              <c:pt idx="313">
                <c:v>6854</c:v>
              </c:pt>
              <c:pt idx="314">
                <c:v>6876</c:v>
              </c:pt>
              <c:pt idx="315">
                <c:v>6898</c:v>
              </c:pt>
              <c:pt idx="316">
                <c:v>6920</c:v>
              </c:pt>
              <c:pt idx="317">
                <c:v>6942</c:v>
              </c:pt>
              <c:pt idx="318">
                <c:v>6963</c:v>
              </c:pt>
              <c:pt idx="319">
                <c:v>6985</c:v>
              </c:pt>
              <c:pt idx="320">
                <c:v>7007</c:v>
              </c:pt>
              <c:pt idx="321">
                <c:v>7029</c:v>
              </c:pt>
              <c:pt idx="322">
                <c:v>7051</c:v>
              </c:pt>
              <c:pt idx="323">
                <c:v>7073</c:v>
              </c:pt>
              <c:pt idx="324">
                <c:v>7095</c:v>
              </c:pt>
              <c:pt idx="325">
                <c:v>7117</c:v>
              </c:pt>
              <c:pt idx="326">
                <c:v>7139</c:v>
              </c:pt>
              <c:pt idx="327">
                <c:v>7160</c:v>
              </c:pt>
              <c:pt idx="328">
                <c:v>7182</c:v>
              </c:pt>
              <c:pt idx="329">
                <c:v>7204</c:v>
              </c:pt>
              <c:pt idx="330">
                <c:v>7226</c:v>
              </c:pt>
              <c:pt idx="331">
                <c:v>7248</c:v>
              </c:pt>
              <c:pt idx="332">
                <c:v>7270</c:v>
              </c:pt>
              <c:pt idx="333">
                <c:v>7292</c:v>
              </c:pt>
              <c:pt idx="334">
                <c:v>7314</c:v>
              </c:pt>
              <c:pt idx="335">
                <c:v>7336</c:v>
              </c:pt>
              <c:pt idx="336">
                <c:v>7358</c:v>
              </c:pt>
              <c:pt idx="337">
                <c:v>7379</c:v>
              </c:pt>
              <c:pt idx="338">
                <c:v>7401</c:v>
              </c:pt>
              <c:pt idx="339">
                <c:v>7423</c:v>
              </c:pt>
              <c:pt idx="340">
                <c:v>7445</c:v>
              </c:pt>
              <c:pt idx="341">
                <c:v>7467</c:v>
              </c:pt>
              <c:pt idx="342">
                <c:v>7489</c:v>
              </c:pt>
              <c:pt idx="343">
                <c:v>7511</c:v>
              </c:pt>
              <c:pt idx="344">
                <c:v>7533</c:v>
              </c:pt>
              <c:pt idx="345">
                <c:v>7555</c:v>
              </c:pt>
              <c:pt idx="346">
                <c:v>7577</c:v>
              </c:pt>
              <c:pt idx="347">
                <c:v>7598</c:v>
              </c:pt>
              <c:pt idx="348">
                <c:v>7620</c:v>
              </c:pt>
              <c:pt idx="349">
                <c:v>7642</c:v>
              </c:pt>
              <c:pt idx="350">
                <c:v>7664</c:v>
              </c:pt>
              <c:pt idx="351">
                <c:v>7686</c:v>
              </c:pt>
              <c:pt idx="352">
                <c:v>7708</c:v>
              </c:pt>
              <c:pt idx="353">
                <c:v>7730</c:v>
              </c:pt>
              <c:pt idx="354">
                <c:v>7752</c:v>
              </c:pt>
              <c:pt idx="355">
                <c:v>7774</c:v>
              </c:pt>
              <c:pt idx="356">
                <c:v>7796</c:v>
              </c:pt>
              <c:pt idx="357">
                <c:v>7817</c:v>
              </c:pt>
              <c:pt idx="358">
                <c:v>7839</c:v>
              </c:pt>
              <c:pt idx="359">
                <c:v>7861</c:v>
              </c:pt>
              <c:pt idx="360">
                <c:v>7883</c:v>
              </c:pt>
              <c:pt idx="361">
                <c:v>7905</c:v>
              </c:pt>
              <c:pt idx="362">
                <c:v>7927</c:v>
              </c:pt>
              <c:pt idx="363">
                <c:v>7949</c:v>
              </c:pt>
              <c:pt idx="364">
                <c:v>7971</c:v>
              </c:pt>
              <c:pt idx="365">
                <c:v>7993</c:v>
              </c:pt>
              <c:pt idx="366">
                <c:v>8014</c:v>
              </c:pt>
              <c:pt idx="367">
                <c:v>8036</c:v>
              </c:pt>
              <c:pt idx="368">
                <c:v>8058</c:v>
              </c:pt>
              <c:pt idx="369">
                <c:v>8080</c:v>
              </c:pt>
              <c:pt idx="370">
                <c:v>8102</c:v>
              </c:pt>
              <c:pt idx="371">
                <c:v>8124</c:v>
              </c:pt>
              <c:pt idx="372">
                <c:v>8146</c:v>
              </c:pt>
              <c:pt idx="373">
                <c:v>8168</c:v>
              </c:pt>
              <c:pt idx="374">
                <c:v>8190</c:v>
              </c:pt>
              <c:pt idx="375">
                <c:v>8212</c:v>
              </c:pt>
              <c:pt idx="376">
                <c:v>8233</c:v>
              </c:pt>
              <c:pt idx="377">
                <c:v>8255</c:v>
              </c:pt>
              <c:pt idx="378">
                <c:v>8277</c:v>
              </c:pt>
              <c:pt idx="379">
                <c:v>8299</c:v>
              </c:pt>
              <c:pt idx="380">
                <c:v>8321</c:v>
              </c:pt>
              <c:pt idx="381">
                <c:v>8343</c:v>
              </c:pt>
              <c:pt idx="382">
                <c:v>8365</c:v>
              </c:pt>
              <c:pt idx="383">
                <c:v>8387</c:v>
              </c:pt>
              <c:pt idx="384">
                <c:v>8409</c:v>
              </c:pt>
              <c:pt idx="385">
                <c:v>8431</c:v>
              </c:pt>
              <c:pt idx="386">
                <c:v>8452</c:v>
              </c:pt>
              <c:pt idx="387">
                <c:v>8474</c:v>
              </c:pt>
              <c:pt idx="388">
                <c:v>8496</c:v>
              </c:pt>
              <c:pt idx="389">
                <c:v>8518</c:v>
              </c:pt>
              <c:pt idx="390">
                <c:v>8540</c:v>
              </c:pt>
              <c:pt idx="391">
                <c:v>8562</c:v>
              </c:pt>
              <c:pt idx="392">
                <c:v>8584</c:v>
              </c:pt>
              <c:pt idx="393">
                <c:v>8606</c:v>
              </c:pt>
              <c:pt idx="394">
                <c:v>8628</c:v>
              </c:pt>
              <c:pt idx="395">
                <c:v>8650</c:v>
              </c:pt>
              <c:pt idx="396">
                <c:v>8671</c:v>
              </c:pt>
              <c:pt idx="397">
                <c:v>8693</c:v>
              </c:pt>
              <c:pt idx="398">
                <c:v>8715</c:v>
              </c:pt>
              <c:pt idx="399">
                <c:v>8737</c:v>
              </c:pt>
              <c:pt idx="400">
                <c:v>8759</c:v>
              </c:pt>
            </c:numLit>
          </c:xVal>
          <c:yVal>
            <c:numLit>
              <c:formatCode>General</c:formatCode>
              <c:ptCount val="401"/>
              <c:pt idx="0">
                <c:v>11894.776043475809</c:v>
              </c:pt>
              <c:pt idx="1">
                <c:v>11609.971401670173</c:v>
              </c:pt>
              <c:pt idx="2">
                <c:v>11435.434362829892</c:v>
              </c:pt>
              <c:pt idx="3">
                <c:v>11339.702613595873</c:v>
              </c:pt>
              <c:pt idx="4">
                <c:v>11246.351900654385</c:v>
              </c:pt>
              <c:pt idx="5">
                <c:v>11211.554126137387</c:v>
              </c:pt>
              <c:pt idx="6">
                <c:v>11161.689598914727</c:v>
              </c:pt>
              <c:pt idx="7">
                <c:v>11120.187097722624</c:v>
              </c:pt>
              <c:pt idx="8">
                <c:v>11091.323795855569</c:v>
              </c:pt>
              <c:pt idx="9">
                <c:v>11065.321811950218</c:v>
              </c:pt>
              <c:pt idx="10">
                <c:v>11038.679446989341</c:v>
              </c:pt>
              <c:pt idx="11">
                <c:v>11011.372720535188</c:v>
              </c:pt>
              <c:pt idx="12">
                <c:v>10968.857503982796</c:v>
              </c:pt>
              <c:pt idx="13">
                <c:v>10937.176768238387</c:v>
              </c:pt>
              <c:pt idx="14">
                <c:v>10901.662738800496</c:v>
              </c:pt>
              <c:pt idx="15">
                <c:v>10863.672431709909</c:v>
              </c:pt>
              <c:pt idx="16">
                <c:v>10825.608026197538</c:v>
              </c:pt>
              <c:pt idx="17">
                <c:v>10787.482661913882</c:v>
              </c:pt>
              <c:pt idx="18">
                <c:v>10767.023156850169</c:v>
              </c:pt>
              <c:pt idx="19">
                <c:v>10741.699890329892</c:v>
              </c:pt>
              <c:pt idx="20">
                <c:v>10708.393980196368</c:v>
              </c:pt>
              <c:pt idx="21">
                <c:v>10674.51717072037</c:v>
              </c:pt>
              <c:pt idx="22">
                <c:v>10646.514555835209</c:v>
              </c:pt>
              <c:pt idx="23">
                <c:v>10592.714735566553</c:v>
              </c:pt>
              <c:pt idx="24">
                <c:v>10560.883979819888</c:v>
              </c:pt>
              <c:pt idx="25">
                <c:v>10532.596621068442</c:v>
              </c:pt>
              <c:pt idx="26">
                <c:v>10501.020362720001</c:v>
              </c:pt>
              <c:pt idx="27">
                <c:v>10470.318993637746</c:v>
              </c:pt>
              <c:pt idx="28">
                <c:v>10429.374197291267</c:v>
              </c:pt>
              <c:pt idx="29">
                <c:v>10409.537405862211</c:v>
              </c:pt>
              <c:pt idx="30">
                <c:v>10370.428225040208</c:v>
              </c:pt>
              <c:pt idx="31">
                <c:v>10332.237850540245</c:v>
              </c:pt>
              <c:pt idx="32">
                <c:v>10304.581025913129</c:v>
              </c:pt>
              <c:pt idx="33">
                <c:v>10275.96366392146</c:v>
              </c:pt>
              <c:pt idx="34">
                <c:v>10256.272814283699</c:v>
              </c:pt>
              <c:pt idx="35">
                <c:v>10224.970442953327</c:v>
              </c:pt>
              <c:pt idx="36">
                <c:v>10199.172306004506</c:v>
              </c:pt>
              <c:pt idx="37">
                <c:v>10169.036282608766</c:v>
              </c:pt>
              <c:pt idx="38">
                <c:v>10149.045087594443</c:v>
              </c:pt>
              <c:pt idx="39">
                <c:v>10136.939937001349</c:v>
              </c:pt>
              <c:pt idx="40">
                <c:v>10123.160546257081</c:v>
              </c:pt>
              <c:pt idx="41">
                <c:v>10110.679384989553</c:v>
              </c:pt>
              <c:pt idx="42">
                <c:v>10087.271114276211</c:v>
              </c:pt>
              <c:pt idx="43">
                <c:v>10070.74394359683</c:v>
              </c:pt>
              <c:pt idx="44">
                <c:v>10056.592324367544</c:v>
              </c:pt>
              <c:pt idx="45">
                <c:v>10044.346218001063</c:v>
              </c:pt>
              <c:pt idx="46">
                <c:v>10030.831115341705</c:v>
              </c:pt>
              <c:pt idx="47">
                <c:v>10012.933293026452</c:v>
              </c:pt>
              <c:pt idx="48">
                <c:v>9993.3495133349988</c:v>
              </c:pt>
              <c:pt idx="49">
                <c:v>9976.108835333318</c:v>
              </c:pt>
              <c:pt idx="50">
                <c:v>9958.2218636668913</c:v>
              </c:pt>
              <c:pt idx="51">
                <c:v>9942.927732108059</c:v>
              </c:pt>
              <c:pt idx="52">
                <c:v>9929.3212739892642</c:v>
              </c:pt>
              <c:pt idx="53">
                <c:v>9910.9433092439867</c:v>
              </c:pt>
              <c:pt idx="54">
                <c:v>9897.0993689284696</c:v>
              </c:pt>
              <c:pt idx="55">
                <c:v>9879.0716952924267</c:v>
              </c:pt>
              <c:pt idx="56">
                <c:v>9855.0837268987125</c:v>
              </c:pt>
              <c:pt idx="57">
                <c:v>9837.6921686003152</c:v>
              </c:pt>
              <c:pt idx="58">
                <c:v>9814.006412206696</c:v>
              </c:pt>
              <c:pt idx="59">
                <c:v>9792.321304162564</c:v>
              </c:pt>
              <c:pt idx="60">
                <c:v>9775.0100375939965</c:v>
              </c:pt>
              <c:pt idx="61">
                <c:v>9754.9978930686902</c:v>
              </c:pt>
              <c:pt idx="62">
                <c:v>9738.5640482812232</c:v>
              </c:pt>
              <c:pt idx="63">
                <c:v>9715.4123922642884</c:v>
              </c:pt>
              <c:pt idx="64">
                <c:v>9694.204131720342</c:v>
              </c:pt>
              <c:pt idx="65">
                <c:v>9679.3842717283187</c:v>
              </c:pt>
              <c:pt idx="66">
                <c:v>9668.7122250503908</c:v>
              </c:pt>
              <c:pt idx="67">
                <c:v>9653.9511229858599</c:v>
              </c:pt>
              <c:pt idx="68">
                <c:v>9640.439752599279</c:v>
              </c:pt>
              <c:pt idx="69">
                <c:v>9623.8941273505061</c:v>
              </c:pt>
              <c:pt idx="70">
                <c:v>9610.8233897563696</c:v>
              </c:pt>
              <c:pt idx="71">
                <c:v>9594.6772078895901</c:v>
              </c:pt>
              <c:pt idx="72">
                <c:v>9575.1286262827052</c:v>
              </c:pt>
              <c:pt idx="73">
                <c:v>9561.1641510059853</c:v>
              </c:pt>
              <c:pt idx="74">
                <c:v>9544.8031173408181</c:v>
              </c:pt>
              <c:pt idx="75">
                <c:v>9530.5480987475494</c:v>
              </c:pt>
              <c:pt idx="76">
                <c:v>9511.4987725280698</c:v>
              </c:pt>
              <c:pt idx="77">
                <c:v>9495.4687191489829</c:v>
              </c:pt>
              <c:pt idx="78">
                <c:v>9480.414631740332</c:v>
              </c:pt>
              <c:pt idx="79">
                <c:v>9469.6625561236033</c:v>
              </c:pt>
              <c:pt idx="80">
                <c:v>9458.3276499205349</c:v>
              </c:pt>
              <c:pt idx="81">
                <c:v>9447.0559242138188</c:v>
              </c:pt>
              <c:pt idx="82">
                <c:v>9435.5981002729677</c:v>
              </c:pt>
              <c:pt idx="83">
                <c:v>9418.9763480171041</c:v>
              </c:pt>
              <c:pt idx="84">
                <c:v>9401.7791872494781</c:v>
              </c:pt>
              <c:pt idx="85">
                <c:v>9387.2325293687591</c:v>
              </c:pt>
              <c:pt idx="86">
                <c:v>9374.6642518517401</c:v>
              </c:pt>
              <c:pt idx="87">
                <c:v>9364.3463604129083</c:v>
              </c:pt>
              <c:pt idx="88">
                <c:v>9350.5952422661667</c:v>
              </c:pt>
              <c:pt idx="89">
                <c:v>9342.3552408827873</c:v>
              </c:pt>
              <c:pt idx="90">
                <c:v>9333.2960104394842</c:v>
              </c:pt>
              <c:pt idx="91">
                <c:v>9317.487637360553</c:v>
              </c:pt>
              <c:pt idx="92">
                <c:v>9303.9019744915913</c:v>
              </c:pt>
              <c:pt idx="93">
                <c:v>9294.1062473111124</c:v>
              </c:pt>
              <c:pt idx="94">
                <c:v>9278.4364552973002</c:v>
              </c:pt>
              <c:pt idx="95">
                <c:v>9268.2142098134482</c:v>
              </c:pt>
              <c:pt idx="96">
                <c:v>9256.3816548673622</c:v>
              </c:pt>
              <c:pt idx="97">
                <c:v>9247.7966463076573</c:v>
              </c:pt>
              <c:pt idx="98">
                <c:v>9232.6429580485328</c:v>
              </c:pt>
              <c:pt idx="99">
                <c:v>9218.2073959327772</c:v>
              </c:pt>
              <c:pt idx="100">
                <c:v>9201.7226352846083</c:v>
              </c:pt>
              <c:pt idx="101">
                <c:v>9195.0011840723273</c:v>
              </c:pt>
              <c:pt idx="102">
                <c:v>9183.9290886511299</c:v>
              </c:pt>
              <c:pt idx="103">
                <c:v>9173.3725485573668</c:v>
              </c:pt>
              <c:pt idx="104">
                <c:v>9164.2374399976761</c:v>
              </c:pt>
              <c:pt idx="105">
                <c:v>9151.4190055104209</c:v>
              </c:pt>
              <c:pt idx="106">
                <c:v>9141.1112629654763</c:v>
              </c:pt>
              <c:pt idx="107">
                <c:v>9129.2151564434462</c:v>
              </c:pt>
              <c:pt idx="108">
                <c:v>9120.4675040079237</c:v>
              </c:pt>
              <c:pt idx="109">
                <c:v>9110.7848309356832</c:v>
              </c:pt>
              <c:pt idx="110">
                <c:v>9099.2902210896609</c:v>
              </c:pt>
              <c:pt idx="111">
                <c:v>9085.3471338008167</c:v>
              </c:pt>
              <c:pt idx="112">
                <c:v>9077.1414957940924</c:v>
              </c:pt>
              <c:pt idx="113">
                <c:v>9067.5966782191426</c:v>
              </c:pt>
              <c:pt idx="114">
                <c:v>9058.3552867021299</c:v>
              </c:pt>
              <c:pt idx="115">
                <c:v>9047.6182935775705</c:v>
              </c:pt>
              <c:pt idx="116">
                <c:v>9038.412891228485</c:v>
              </c:pt>
              <c:pt idx="117">
                <c:v>9028.6801992262535</c:v>
              </c:pt>
              <c:pt idx="118">
                <c:v>9014.7210102488061</c:v>
              </c:pt>
              <c:pt idx="119">
                <c:v>9007.5898826328812</c:v>
              </c:pt>
              <c:pt idx="120">
                <c:v>8999.0264209956167</c:v>
              </c:pt>
              <c:pt idx="121">
                <c:v>8989.069693078256</c:v>
              </c:pt>
              <c:pt idx="122">
                <c:v>8979.7298653656489</c:v>
              </c:pt>
              <c:pt idx="123">
                <c:v>8970.8924715776793</c:v>
              </c:pt>
              <c:pt idx="124">
                <c:v>8962.7214263259684</c:v>
              </c:pt>
              <c:pt idx="125">
                <c:v>8954.9349861654591</c:v>
              </c:pt>
              <c:pt idx="126">
                <c:v>8944.1945417282368</c:v>
              </c:pt>
              <c:pt idx="127">
                <c:v>8935.0235375466291</c:v>
              </c:pt>
              <c:pt idx="128">
                <c:v>8922.6288738491276</c:v>
              </c:pt>
              <c:pt idx="129">
                <c:v>8910.2817191185986</c:v>
              </c:pt>
              <c:pt idx="130">
                <c:v>8903.2191904589927</c:v>
              </c:pt>
              <c:pt idx="131">
                <c:v>8894.9819761638792</c:v>
              </c:pt>
              <c:pt idx="132">
                <c:v>8886.3661721905519</c:v>
              </c:pt>
              <c:pt idx="133">
                <c:v>8879.827314306749</c:v>
              </c:pt>
              <c:pt idx="134">
                <c:v>8871.7985112004681</c:v>
              </c:pt>
              <c:pt idx="135">
                <c:v>8866.0530048523069</c:v>
              </c:pt>
              <c:pt idx="136">
                <c:v>8858.0325289081029</c:v>
              </c:pt>
              <c:pt idx="137">
                <c:v>8849.8206727266352</c:v>
              </c:pt>
              <c:pt idx="138">
                <c:v>8838.7820439143652</c:v>
              </c:pt>
              <c:pt idx="139">
                <c:v>8830.3831829111896</c:v>
              </c:pt>
              <c:pt idx="140">
                <c:v>8818.3607910304363</c:v>
              </c:pt>
              <c:pt idx="141">
                <c:v>8805.0551319896076</c:v>
              </c:pt>
              <c:pt idx="142">
                <c:v>8794.3224400029121</c:v>
              </c:pt>
              <c:pt idx="143">
                <c:v>8787.9123859100764</c:v>
              </c:pt>
              <c:pt idx="144">
                <c:v>8778.4399067358136</c:v>
              </c:pt>
              <c:pt idx="145">
                <c:v>8769.6871172320971</c:v>
              </c:pt>
              <c:pt idx="146">
                <c:v>8760.3768308246836</c:v>
              </c:pt>
              <c:pt idx="147">
                <c:v>8753.0640368511795</c:v>
              </c:pt>
              <c:pt idx="148">
                <c:v>8747.0714257279215</c:v>
              </c:pt>
              <c:pt idx="149">
                <c:v>8741.1902557254725</c:v>
              </c:pt>
              <c:pt idx="150">
                <c:v>8730.0901483664602</c:v>
              </c:pt>
              <c:pt idx="151">
                <c:v>8722.9668178443026</c:v>
              </c:pt>
              <c:pt idx="152">
                <c:v>8714.2645690498339</c:v>
              </c:pt>
              <c:pt idx="153">
                <c:v>8701.2493327652919</c:v>
              </c:pt>
              <c:pt idx="154">
                <c:v>8691.5592473640463</c:v>
              </c:pt>
              <c:pt idx="155">
                <c:v>8680.8037148954554</c:v>
              </c:pt>
              <c:pt idx="156">
                <c:v>8670.1163167761188</c:v>
              </c:pt>
              <c:pt idx="157">
                <c:v>8655.7340712838432</c:v>
              </c:pt>
              <c:pt idx="158">
                <c:v>8646.5794024469124</c:v>
              </c:pt>
              <c:pt idx="159">
                <c:v>8635.0106730832285</c:v>
              </c:pt>
              <c:pt idx="160">
                <c:v>8622.8979623952091</c:v>
              </c:pt>
              <c:pt idx="161">
                <c:v>8614.9810544558004</c:v>
              </c:pt>
              <c:pt idx="162">
                <c:v>8604.7371391530014</c:v>
              </c:pt>
              <c:pt idx="163">
                <c:v>8593.2364948339873</c:v>
              </c:pt>
              <c:pt idx="164">
                <c:v>8585.7596906272265</c:v>
              </c:pt>
              <c:pt idx="165">
                <c:v>8576.5002957446613</c:v>
              </c:pt>
              <c:pt idx="166">
                <c:v>8565.302942293325</c:v>
              </c:pt>
              <c:pt idx="167">
                <c:v>8559.173550019761</c:v>
              </c:pt>
              <c:pt idx="168">
                <c:v>8547.196529632849</c:v>
              </c:pt>
              <c:pt idx="169">
                <c:v>8539.3233484862576</c:v>
              </c:pt>
              <c:pt idx="170">
                <c:v>8528.8143615999925</c:v>
              </c:pt>
              <c:pt idx="171">
                <c:v>8520.2024176375344</c:v>
              </c:pt>
              <c:pt idx="172">
                <c:v>8514.7084827992621</c:v>
              </c:pt>
              <c:pt idx="173">
                <c:v>8503.9908728630362</c:v>
              </c:pt>
              <c:pt idx="174">
                <c:v>8491.7235245428765</c:v>
              </c:pt>
              <c:pt idx="175">
                <c:v>8482.8207165426375</c:v>
              </c:pt>
              <c:pt idx="176">
                <c:v>8471.439073402491</c:v>
              </c:pt>
              <c:pt idx="177">
                <c:v>8460.1533222343878</c:v>
              </c:pt>
              <c:pt idx="178">
                <c:v>8448.7740481002111</c:v>
              </c:pt>
              <c:pt idx="179">
                <c:v>8440.7546035741088</c:v>
              </c:pt>
              <c:pt idx="180">
                <c:v>8429.2506373490069</c:v>
              </c:pt>
              <c:pt idx="181">
                <c:v>8423.0479915987271</c:v>
              </c:pt>
              <c:pt idx="182">
                <c:v>8411.8806597109342</c:v>
              </c:pt>
              <c:pt idx="183">
                <c:v>8399.1405943609134</c:v>
              </c:pt>
              <c:pt idx="184">
                <c:v>8389.7461437491493</c:v>
              </c:pt>
              <c:pt idx="185">
                <c:v>8382.3821413580717</c:v>
              </c:pt>
              <c:pt idx="186">
                <c:v>8371.7630157428739</c:v>
              </c:pt>
              <c:pt idx="187">
                <c:v>8361.0724562514624</c:v>
              </c:pt>
              <c:pt idx="188">
                <c:v>8351.232051889423</c:v>
              </c:pt>
              <c:pt idx="189">
                <c:v>8342.5666153798466</c:v>
              </c:pt>
              <c:pt idx="190">
                <c:v>8329.425995357682</c:v>
              </c:pt>
              <c:pt idx="191">
                <c:v>8318.6037947672885</c:v>
              </c:pt>
              <c:pt idx="192">
                <c:v>8310.5647123712133</c:v>
              </c:pt>
              <c:pt idx="193">
                <c:v>8301.9043019062792</c:v>
              </c:pt>
              <c:pt idx="194">
                <c:v>8293.2081190696936</c:v>
              </c:pt>
              <c:pt idx="195">
                <c:v>8283.992835114168</c:v>
              </c:pt>
              <c:pt idx="196">
                <c:v>8273.532037869094</c:v>
              </c:pt>
              <c:pt idx="197">
                <c:v>8262.7009292368857</c:v>
              </c:pt>
              <c:pt idx="198">
                <c:v>8252.3043333600071</c:v>
              </c:pt>
              <c:pt idx="199">
                <c:v>8243.2134935254817</c:v>
              </c:pt>
              <c:pt idx="200">
                <c:v>8232.1250352619645</c:v>
              </c:pt>
              <c:pt idx="201">
                <c:v>8220.7080126457004</c:v>
              </c:pt>
              <c:pt idx="202">
                <c:v>8210.7401937490085</c:v>
              </c:pt>
              <c:pt idx="203">
                <c:v>8203.234868439009</c:v>
              </c:pt>
              <c:pt idx="204">
                <c:v>8192.7950521536386</c:v>
              </c:pt>
              <c:pt idx="205">
                <c:v>8176.8379305481858</c:v>
              </c:pt>
              <c:pt idx="206">
                <c:v>8168.1719976147378</c:v>
              </c:pt>
              <c:pt idx="207">
                <c:v>8154.2061766788047</c:v>
              </c:pt>
              <c:pt idx="208">
                <c:v>8142.7380856793479</c:v>
              </c:pt>
              <c:pt idx="209">
                <c:v>8132.228593196055</c:v>
              </c:pt>
              <c:pt idx="210">
                <c:v>8121.3005440228326</c:v>
              </c:pt>
              <c:pt idx="211">
                <c:v>8113.0512892970619</c:v>
              </c:pt>
              <c:pt idx="212">
                <c:v>8101.8041907082325</c:v>
              </c:pt>
              <c:pt idx="213">
                <c:v>8094.0985313013771</c:v>
              </c:pt>
              <c:pt idx="214">
                <c:v>8086.8251390965597</c:v>
              </c:pt>
              <c:pt idx="215">
                <c:v>8076.6486836505856</c:v>
              </c:pt>
              <c:pt idx="216">
                <c:v>8063.3998224837587</c:v>
              </c:pt>
              <c:pt idx="217">
                <c:v>8054.1470412846666</c:v>
              </c:pt>
              <c:pt idx="218">
                <c:v>8041.1363132877914</c:v>
              </c:pt>
              <c:pt idx="219">
                <c:v>8031.0880714567184</c:v>
              </c:pt>
              <c:pt idx="220">
                <c:v>8022.4976665074837</c:v>
              </c:pt>
              <c:pt idx="221">
                <c:v>8014.7034393659897</c:v>
              </c:pt>
              <c:pt idx="222">
                <c:v>8004.5749559710785</c:v>
              </c:pt>
              <c:pt idx="223">
                <c:v>7993.7320226055908</c:v>
              </c:pt>
              <c:pt idx="224">
                <c:v>7985.3808438230772</c:v>
              </c:pt>
              <c:pt idx="225">
                <c:v>7977.0337159541677</c:v>
              </c:pt>
              <c:pt idx="226">
                <c:v>7960.9322785417044</c:v>
              </c:pt>
              <c:pt idx="227">
                <c:v>7950.7451132642809</c:v>
              </c:pt>
              <c:pt idx="228">
                <c:v>7938.8992647598716</c:v>
              </c:pt>
              <c:pt idx="229">
                <c:v>7927.8435132645254</c:v>
              </c:pt>
              <c:pt idx="230">
                <c:v>7918.9530337399856</c:v>
              </c:pt>
              <c:pt idx="231">
                <c:v>7911.2294834912209</c:v>
              </c:pt>
              <c:pt idx="232">
                <c:v>7897.7356411100636</c:v>
              </c:pt>
              <c:pt idx="233">
                <c:v>7887.2580507458933</c:v>
              </c:pt>
              <c:pt idx="234">
                <c:v>7875.9936416604796</c:v>
              </c:pt>
              <c:pt idx="235">
                <c:v>7865.9143367818542</c:v>
              </c:pt>
              <c:pt idx="236">
                <c:v>7856.2146186726222</c:v>
              </c:pt>
              <c:pt idx="237">
                <c:v>7845.548312688049</c:v>
              </c:pt>
              <c:pt idx="238">
                <c:v>7836.9390259480697</c:v>
              </c:pt>
              <c:pt idx="239">
                <c:v>7830.4254212730557</c:v>
              </c:pt>
              <c:pt idx="240">
                <c:v>7817.3301436099455</c:v>
              </c:pt>
              <c:pt idx="241">
                <c:v>7805.2308114519828</c:v>
              </c:pt>
              <c:pt idx="242">
                <c:v>7792.3637027676323</c:v>
              </c:pt>
              <c:pt idx="243">
                <c:v>7780.6284261653009</c:v>
              </c:pt>
              <c:pt idx="244">
                <c:v>7768.7879209877628</c:v>
              </c:pt>
              <c:pt idx="245">
                <c:v>7760.8147273099266</c:v>
              </c:pt>
              <c:pt idx="246">
                <c:v>7748.4062758493747</c:v>
              </c:pt>
              <c:pt idx="247">
                <c:v>7737.5877463171946</c:v>
              </c:pt>
              <c:pt idx="248">
                <c:v>7727.7964426597155</c:v>
              </c:pt>
              <c:pt idx="249">
                <c:v>7719.1426357493092</c:v>
              </c:pt>
              <c:pt idx="250">
                <c:v>7710.5473088739272</c:v>
              </c:pt>
              <c:pt idx="251">
                <c:v>7699.0959177321511</c:v>
              </c:pt>
              <c:pt idx="252">
                <c:v>7689.1845284809078</c:v>
              </c:pt>
              <c:pt idx="253">
                <c:v>7678.1216210857674</c:v>
              </c:pt>
              <c:pt idx="254">
                <c:v>7663.2531960876031</c:v>
              </c:pt>
              <c:pt idx="255">
                <c:v>7654.3018672553681</c:v>
              </c:pt>
              <c:pt idx="256">
                <c:v>7646.3682923987026</c:v>
              </c:pt>
              <c:pt idx="257">
                <c:v>7635.3340168275809</c:v>
              </c:pt>
              <c:pt idx="258">
                <c:v>7626.4906782004691</c:v>
              </c:pt>
              <c:pt idx="259">
                <c:v>7617.5356914115073</c:v>
              </c:pt>
              <c:pt idx="260">
                <c:v>7605.949865657708</c:v>
              </c:pt>
              <c:pt idx="261">
                <c:v>7593.9450311484115</c:v>
              </c:pt>
              <c:pt idx="262">
                <c:v>7584.3218042260996</c:v>
              </c:pt>
              <c:pt idx="263">
                <c:v>7571.2497200845264</c:v>
              </c:pt>
              <c:pt idx="264">
                <c:v>7562.1959703049479</c:v>
              </c:pt>
              <c:pt idx="265">
                <c:v>7553.7744385856777</c:v>
              </c:pt>
              <c:pt idx="266">
                <c:v>7542.4615318199812</c:v>
              </c:pt>
              <c:pt idx="267">
                <c:v>7530.2459496741085</c:v>
              </c:pt>
              <c:pt idx="268">
                <c:v>7520.1965947599656</c:v>
              </c:pt>
              <c:pt idx="269">
                <c:v>7506.6103361780742</c:v>
              </c:pt>
              <c:pt idx="270">
                <c:v>7493.3379467455325</c:v>
              </c:pt>
              <c:pt idx="271">
                <c:v>7479.7693690997148</c:v>
              </c:pt>
              <c:pt idx="272">
                <c:v>7470.3812385304027</c:v>
              </c:pt>
              <c:pt idx="273">
                <c:v>7461.6519439046679</c:v>
              </c:pt>
              <c:pt idx="274">
                <c:v>7448.232805768791</c:v>
              </c:pt>
              <c:pt idx="275">
                <c:v>7438.6269089577199</c:v>
              </c:pt>
              <c:pt idx="276">
                <c:v>7425.5036355913162</c:v>
              </c:pt>
              <c:pt idx="277">
                <c:v>7411.5924942609226</c:v>
              </c:pt>
              <c:pt idx="278">
                <c:v>7401.4926400526874</c:v>
              </c:pt>
              <c:pt idx="279">
                <c:v>7393.257737439124</c:v>
              </c:pt>
              <c:pt idx="280">
                <c:v>7380.9906788341268</c:v>
              </c:pt>
              <c:pt idx="281">
                <c:v>7369.7349600466041</c:v>
              </c:pt>
              <c:pt idx="282">
                <c:v>7361.9671107257645</c:v>
              </c:pt>
              <c:pt idx="283">
                <c:v>7349.6065152172123</c:v>
              </c:pt>
              <c:pt idx="284">
                <c:v>7338.4723945764754</c:v>
              </c:pt>
              <c:pt idx="285">
                <c:v>7326.3336800628604</c:v>
              </c:pt>
              <c:pt idx="286">
                <c:v>7317.2616037320913</c:v>
              </c:pt>
              <c:pt idx="287">
                <c:v>7305.3717954060903</c:v>
              </c:pt>
              <c:pt idx="288">
                <c:v>7292.4663144200476</c:v>
              </c:pt>
              <c:pt idx="289">
                <c:v>7282.8826546959181</c:v>
              </c:pt>
              <c:pt idx="290">
                <c:v>7269.5753188589697</c:v>
              </c:pt>
              <c:pt idx="291">
                <c:v>7257.0833708295895</c:v>
              </c:pt>
              <c:pt idx="292">
                <c:v>7241.8628407864453</c:v>
              </c:pt>
              <c:pt idx="293">
                <c:v>7230.1921659612353</c:v>
              </c:pt>
              <c:pt idx="294">
                <c:v>7219.7709323364561</c:v>
              </c:pt>
              <c:pt idx="295">
                <c:v>7210.0139888270778</c:v>
              </c:pt>
              <c:pt idx="296">
                <c:v>7201.7262414945608</c:v>
              </c:pt>
              <c:pt idx="297">
                <c:v>7191.0093832975035</c:v>
              </c:pt>
              <c:pt idx="298">
                <c:v>7182.2978227588428</c:v>
              </c:pt>
              <c:pt idx="299">
                <c:v>7169.2616839732655</c:v>
              </c:pt>
              <c:pt idx="300">
                <c:v>7163.0093036610606</c:v>
              </c:pt>
              <c:pt idx="301">
                <c:v>7151.0305443149291</c:v>
              </c:pt>
              <c:pt idx="302">
                <c:v>7141.2944362174667</c:v>
              </c:pt>
              <c:pt idx="303">
                <c:v>7131.7145356807187</c:v>
              </c:pt>
              <c:pt idx="304">
                <c:v>7123.3758988819391</c:v>
              </c:pt>
              <c:pt idx="305">
                <c:v>7114.5607636630521</c:v>
              </c:pt>
              <c:pt idx="306">
                <c:v>7103.9332204346556</c:v>
              </c:pt>
              <c:pt idx="307">
                <c:v>7096.3024454510223</c:v>
              </c:pt>
              <c:pt idx="308">
                <c:v>7087.6622839329484</c:v>
              </c:pt>
              <c:pt idx="309">
                <c:v>7077.942624909484</c:v>
              </c:pt>
              <c:pt idx="310">
                <c:v>7066.3589231791611</c:v>
              </c:pt>
              <c:pt idx="311">
                <c:v>7054.3923689206304</c:v>
              </c:pt>
              <c:pt idx="312">
                <c:v>7043.1609028485454</c:v>
              </c:pt>
              <c:pt idx="313">
                <c:v>7035.2370310525566</c:v>
              </c:pt>
              <c:pt idx="314">
                <c:v>7026.2613241163899</c:v>
              </c:pt>
              <c:pt idx="315">
                <c:v>7017.2331338010381</c:v>
              </c:pt>
              <c:pt idx="316">
                <c:v>7006.7548997434478</c:v>
              </c:pt>
              <c:pt idx="317">
                <c:v>6994.9406815982838</c:v>
              </c:pt>
              <c:pt idx="318">
                <c:v>6982.8507641902697</c:v>
              </c:pt>
              <c:pt idx="319">
                <c:v>6973.3732005547035</c:v>
              </c:pt>
              <c:pt idx="320">
                <c:v>6962.5590082868403</c:v>
              </c:pt>
              <c:pt idx="321">
                <c:v>6950.9769553626793</c:v>
              </c:pt>
              <c:pt idx="322">
                <c:v>6936.5692464310696</c:v>
              </c:pt>
              <c:pt idx="323">
                <c:v>6925.5727268652681</c:v>
              </c:pt>
              <c:pt idx="324">
                <c:v>6913.6742332744152</c:v>
              </c:pt>
              <c:pt idx="325">
                <c:v>6900.5766169653489</c:v>
              </c:pt>
              <c:pt idx="326">
                <c:v>6892.2547063773391</c:v>
              </c:pt>
              <c:pt idx="327">
                <c:v>6883.7466924835617</c:v>
              </c:pt>
              <c:pt idx="328">
                <c:v>6875.8951992615202</c:v>
              </c:pt>
              <c:pt idx="329">
                <c:v>6863.8611900695487</c:v>
              </c:pt>
              <c:pt idx="330">
                <c:v>6850.5655137510512</c:v>
              </c:pt>
              <c:pt idx="331">
                <c:v>6836.2839757730917</c:v>
              </c:pt>
              <c:pt idx="332">
                <c:v>6824.8937830965815</c:v>
              </c:pt>
              <c:pt idx="333">
                <c:v>6808.2232796652552</c:v>
              </c:pt>
              <c:pt idx="334">
                <c:v>6798.9007322490743</c:v>
              </c:pt>
              <c:pt idx="335">
                <c:v>6788.7951408597282</c:v>
              </c:pt>
              <c:pt idx="336">
                <c:v>6776.2006631931799</c:v>
              </c:pt>
              <c:pt idx="337">
                <c:v>6768.0936217973485</c:v>
              </c:pt>
              <c:pt idx="338">
                <c:v>6756.5244549278996</c:v>
              </c:pt>
              <c:pt idx="339">
                <c:v>6740.2640666647776</c:v>
              </c:pt>
              <c:pt idx="340">
                <c:v>6724.7167514113708</c:v>
              </c:pt>
              <c:pt idx="341">
                <c:v>6711.2682413712464</c:v>
              </c:pt>
              <c:pt idx="342">
                <c:v>6699.4929435241829</c:v>
              </c:pt>
              <c:pt idx="343">
                <c:v>6679.4322379214282</c:v>
              </c:pt>
              <c:pt idx="344">
                <c:v>6664.9154083485328</c:v>
              </c:pt>
              <c:pt idx="345">
                <c:v>6653.596294544137</c:v>
              </c:pt>
              <c:pt idx="346">
                <c:v>6639.0051716488106</c:v>
              </c:pt>
              <c:pt idx="347">
                <c:v>6630.5163288273652</c:v>
              </c:pt>
              <c:pt idx="348">
                <c:v>6620.883986193181</c:v>
              </c:pt>
              <c:pt idx="349">
                <c:v>6605.6617954703215</c:v>
              </c:pt>
              <c:pt idx="350">
                <c:v>6594.5624587420616</c:v>
              </c:pt>
              <c:pt idx="351">
                <c:v>6580.0451063153396</c:v>
              </c:pt>
              <c:pt idx="352">
                <c:v>6572.3619195925421</c:v>
              </c:pt>
              <c:pt idx="353">
                <c:v>6555.6893275978646</c:v>
              </c:pt>
              <c:pt idx="354">
                <c:v>6541.7068289222234</c:v>
              </c:pt>
              <c:pt idx="355">
                <c:v>6526.0216740859123</c:v>
              </c:pt>
              <c:pt idx="356">
                <c:v>6515.5942036215374</c:v>
              </c:pt>
              <c:pt idx="357">
                <c:v>6502.2745216197745</c:v>
              </c:pt>
              <c:pt idx="358">
                <c:v>6489.2526691280464</c:v>
              </c:pt>
              <c:pt idx="359">
                <c:v>6479.87517107445</c:v>
              </c:pt>
              <c:pt idx="360">
                <c:v>6466.2242793861915</c:v>
              </c:pt>
              <c:pt idx="361">
                <c:v>6456.0201995821644</c:v>
              </c:pt>
              <c:pt idx="362">
                <c:v>6440.3435837203615</c:v>
              </c:pt>
              <c:pt idx="363">
                <c:v>6430.2050680916809</c:v>
              </c:pt>
              <c:pt idx="364">
                <c:v>6416.8260146182083</c:v>
              </c:pt>
              <c:pt idx="365">
                <c:v>6402.772650107815</c:v>
              </c:pt>
              <c:pt idx="366">
                <c:v>6386.4174537367271</c:v>
              </c:pt>
              <c:pt idx="367">
                <c:v>6368.441095510263</c:v>
              </c:pt>
              <c:pt idx="368">
                <c:v>6352.9229451784486</c:v>
              </c:pt>
              <c:pt idx="369">
                <c:v>6330.3831976934543</c:v>
              </c:pt>
              <c:pt idx="370">
                <c:v>6313.0292422993589</c:v>
              </c:pt>
              <c:pt idx="371">
                <c:v>6285.9781505934179</c:v>
              </c:pt>
              <c:pt idx="372">
                <c:v>6262.3780910494361</c:v>
              </c:pt>
              <c:pt idx="373">
                <c:v>6244.4251998503632</c:v>
              </c:pt>
              <c:pt idx="374">
                <c:v>6230.1306182022272</c:v>
              </c:pt>
              <c:pt idx="375">
                <c:v>6202.3231381390369</c:v>
              </c:pt>
              <c:pt idx="376">
                <c:v>6179.3905107987648</c:v>
              </c:pt>
              <c:pt idx="377">
                <c:v>6165.2895063509422</c:v>
              </c:pt>
              <c:pt idx="378">
                <c:v>6144.7707295703794</c:v>
              </c:pt>
              <c:pt idx="379">
                <c:v>6122.5749647863213</c:v>
              </c:pt>
              <c:pt idx="380">
                <c:v>6098.3674180017924</c:v>
              </c:pt>
              <c:pt idx="381">
                <c:v>6069.1965350263499</c:v>
              </c:pt>
              <c:pt idx="382">
                <c:v>6046.4912845634863</c:v>
              </c:pt>
              <c:pt idx="383">
                <c:v>6021.6546692700058</c:v>
              </c:pt>
              <c:pt idx="384">
                <c:v>5991.4318798787108</c:v>
              </c:pt>
              <c:pt idx="385">
                <c:v>5962.0481923271836</c:v>
              </c:pt>
              <c:pt idx="386">
                <c:v>5930.4277226074964</c:v>
              </c:pt>
              <c:pt idx="387">
                <c:v>5887.6440875410162</c:v>
              </c:pt>
              <c:pt idx="388">
                <c:v>5845.5466311181253</c:v>
              </c:pt>
              <c:pt idx="389">
                <c:v>5808.1261637562511</c:v>
              </c:pt>
              <c:pt idx="390">
                <c:v>5768.9773013284548</c:v>
              </c:pt>
              <c:pt idx="391">
                <c:v>5726.474154904231</c:v>
              </c:pt>
              <c:pt idx="392">
                <c:v>5683.8504718035729</c:v>
              </c:pt>
              <c:pt idx="393">
                <c:v>5643.3586055878704</c:v>
              </c:pt>
              <c:pt idx="394">
                <c:v>5611.4810011318714</c:v>
              </c:pt>
              <c:pt idx="395">
                <c:v>5557.1157178044468</c:v>
              </c:pt>
              <c:pt idx="396">
                <c:v>5495.4757561931929</c:v>
              </c:pt>
              <c:pt idx="397">
                <c:v>5418.2142251764726</c:v>
              </c:pt>
              <c:pt idx="398">
                <c:v>5330.0483109096522</c:v>
              </c:pt>
              <c:pt idx="399">
                <c:v>5222.3462137189517</c:v>
              </c:pt>
              <c:pt idx="400">
                <c:v>4831.4549161380155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51AE-49CE-BF3F-E0A090EEA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4152320"/>
        <c:axId val="344154496"/>
      </c:scatterChart>
      <c:valAx>
        <c:axId val="344152320"/>
        <c:scaling>
          <c:orientation val="minMax"/>
          <c:max val="88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en-US" sz="900" b="0"/>
                  <a:t>hod</a:t>
                </a:r>
                <a:r>
                  <a:rPr lang="cs-CZ" sz="900" b="0"/>
                  <a:t>iny</a:t>
                </a:r>
                <a:r>
                  <a:rPr lang="cs-CZ" sz="900" b="0" baseline="0"/>
                  <a:t> ročního časového fondu</a:t>
                </a:r>
                <a:endParaRPr lang="en-US" sz="900" b="0"/>
              </a:p>
            </c:rich>
          </c:tx>
          <c:layout>
            <c:manualLayout>
              <c:xMode val="edge"/>
              <c:yMode val="edge"/>
              <c:x val="0.33746068376068378"/>
              <c:y val="0.8250858876117497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4154496"/>
        <c:crosses val="autoZero"/>
        <c:crossBetween val="midCat"/>
        <c:majorUnit val="1000"/>
      </c:valAx>
      <c:valAx>
        <c:axId val="3441544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415232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Bilance fyzikálních toků v rámci PS (</a:t>
            </a:r>
            <a:r>
              <a:rPr lang="cs-CZ" sz="1000"/>
              <a:t>T</a:t>
            </a:r>
            <a:r>
              <a:rPr lang="en-US" sz="1000"/>
              <a:t>Wh)</a:t>
            </a:r>
          </a:p>
        </c:rich>
      </c:tx>
      <c:layout>
        <c:manualLayout>
          <c:xMode val="edge"/>
          <c:yMode val="edge"/>
          <c:x val="0.25158900817636126"/>
          <c:y val="1.340030864197530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9346803347694746E-2"/>
          <c:y val="0.12623580246913579"/>
          <c:w val="0.70300766028873996"/>
          <c:h val="0.798511728395061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'9.1'!$A$6</c:f>
              <c:strCache>
                <c:ptCount val="1"/>
                <c:pt idx="0">
                  <c:v>Dodávka elektřiny od výrobců</c:v>
                </c:pt>
              </c:strCache>
            </c:strRef>
          </c:tx>
          <c:invertIfNegative val="0"/>
          <c:val>
            <c:numRef>
              <c:f>'9.1'!$B$6:$M$6</c:f>
              <c:numCache>
                <c:formatCode>#,##0.0</c:formatCode>
                <c:ptCount val="12"/>
                <c:pt idx="0">
                  <c:v>5346.643</c:v>
                </c:pt>
                <c:pt idx="1">
                  <c:v>4859.0200000000004</c:v>
                </c:pt>
                <c:pt idx="2">
                  <c:v>4617.1319999999996</c:v>
                </c:pt>
                <c:pt idx="3">
                  <c:v>4223.3059999999996</c:v>
                </c:pt>
                <c:pt idx="4">
                  <c:v>4673.4470000000001</c:v>
                </c:pt>
                <c:pt idx="5">
                  <c:v>4064.0349999999999</c:v>
                </c:pt>
                <c:pt idx="6">
                  <c:v>3727.2269999999999</c:v>
                </c:pt>
                <c:pt idx="7">
                  <c:v>4450.7619999999997</c:v>
                </c:pt>
                <c:pt idx="8">
                  <c:v>4804.0649999999996</c:v>
                </c:pt>
                <c:pt idx="9">
                  <c:v>5425.9809999999998</c:v>
                </c:pt>
                <c:pt idx="10">
                  <c:v>5229.1189999999997</c:v>
                </c:pt>
                <c:pt idx="11">
                  <c:v>5087.0460000000003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A4-4FBA-A868-43932E3803D9}"/>
            </c:ext>
          </c:extLst>
        </c:ser>
        <c:ser>
          <c:idx val="1"/>
          <c:order val="1"/>
          <c:tx>
            <c:strRef>
              <c:f>'9.1'!$A$7</c:f>
              <c:strCache>
                <c:ptCount val="1"/>
                <c:pt idx="0">
                  <c:v>Dodávka elektřiny ze sítí RDS</c:v>
                </c:pt>
              </c:strCache>
            </c:strRef>
          </c:tx>
          <c:invertIfNegative val="0"/>
          <c:val>
            <c:numRef>
              <c:f>'9.1'!$B$7:$M$7</c:f>
              <c:numCache>
                <c:formatCode>#,##0.0</c:formatCode>
                <c:ptCount val="12"/>
                <c:pt idx="0">
                  <c:v>24.263000000000002</c:v>
                </c:pt>
                <c:pt idx="1">
                  <c:v>22.262</c:v>
                </c:pt>
                <c:pt idx="2">
                  <c:v>14.023</c:v>
                </c:pt>
                <c:pt idx="3">
                  <c:v>14.055999999999999</c:v>
                </c:pt>
                <c:pt idx="4">
                  <c:v>9.3030000000000008</c:v>
                </c:pt>
                <c:pt idx="5">
                  <c:v>9.0579999999999998</c:v>
                </c:pt>
                <c:pt idx="6">
                  <c:v>8.7750000000000004</c:v>
                </c:pt>
                <c:pt idx="7">
                  <c:v>9.1669999999999998</c:v>
                </c:pt>
                <c:pt idx="8">
                  <c:v>14.906000000000001</c:v>
                </c:pt>
                <c:pt idx="9">
                  <c:v>30.606999999999999</c:v>
                </c:pt>
                <c:pt idx="10">
                  <c:v>24.414000000000001</c:v>
                </c:pt>
                <c:pt idx="11">
                  <c:v>9.9339999999999993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A4-4FBA-A868-43932E3803D9}"/>
            </c:ext>
          </c:extLst>
        </c:ser>
        <c:ser>
          <c:idx val="2"/>
          <c:order val="2"/>
          <c:tx>
            <c:strRef>
              <c:f>'9.1'!$A$8</c:f>
              <c:strCache>
                <c:ptCount val="1"/>
                <c:pt idx="0">
                  <c:v>Import elektřiny (dodávka ze zahraničí)</c:v>
                </c:pt>
              </c:strCache>
            </c:strRef>
          </c:tx>
          <c:invertIfNegative val="0"/>
          <c:val>
            <c:numRef>
              <c:f>'9.1'!$B$8:$M$8</c:f>
              <c:numCache>
                <c:formatCode>#,##0.0</c:formatCode>
                <c:ptCount val="12"/>
                <c:pt idx="0">
                  <c:v>1263.922</c:v>
                </c:pt>
                <c:pt idx="1">
                  <c:v>848.83699999999999</c:v>
                </c:pt>
                <c:pt idx="2">
                  <c:v>1031.788</c:v>
                </c:pt>
                <c:pt idx="3">
                  <c:v>879.35599999999999</c:v>
                </c:pt>
                <c:pt idx="4">
                  <c:v>623.30899999999997</c:v>
                </c:pt>
                <c:pt idx="5">
                  <c:v>780.66600000000005</c:v>
                </c:pt>
                <c:pt idx="6">
                  <c:v>1338.875</c:v>
                </c:pt>
                <c:pt idx="7">
                  <c:v>725.93899999999996</c:v>
                </c:pt>
                <c:pt idx="8">
                  <c:v>842.08299999999997</c:v>
                </c:pt>
                <c:pt idx="9">
                  <c:v>846.00900000000001</c:v>
                </c:pt>
                <c:pt idx="10">
                  <c:v>663.13900000000001</c:v>
                </c:pt>
                <c:pt idx="11">
                  <c:v>1128.3009999999999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A4-4FBA-A868-43932E3803D9}"/>
            </c:ext>
          </c:extLst>
        </c:ser>
        <c:ser>
          <c:idx val="3"/>
          <c:order val="3"/>
          <c:tx>
            <c:strRef>
              <c:f>'9.1'!$A$10</c:f>
              <c:strCache>
                <c:ptCount val="1"/>
                <c:pt idx="0">
                  <c:v>Dodávka elektřiny do sítí RDS</c:v>
                </c:pt>
              </c:strCache>
            </c:strRef>
          </c:tx>
          <c:invertIfNegative val="0"/>
          <c:val>
            <c:numRef>
              <c:f>'9.1'!$B$10:$M$10</c:f>
              <c:numCache>
                <c:formatCode>#,##0.0</c:formatCode>
                <c:ptCount val="12"/>
                <c:pt idx="0">
                  <c:v>-3904.3809999999999</c:v>
                </c:pt>
                <c:pt idx="1">
                  <c:v>-3361.3119999999999</c:v>
                </c:pt>
                <c:pt idx="2">
                  <c:v>-3527.8939999999998</c:v>
                </c:pt>
                <c:pt idx="3">
                  <c:v>-3081.2739999999999</c:v>
                </c:pt>
                <c:pt idx="4">
                  <c:v>-3356.8609999999999</c:v>
                </c:pt>
                <c:pt idx="5">
                  <c:v>-3263.509</c:v>
                </c:pt>
                <c:pt idx="6">
                  <c:v>-3203.5709999999999</c:v>
                </c:pt>
                <c:pt idx="7">
                  <c:v>-3269.4290000000001</c:v>
                </c:pt>
                <c:pt idx="8">
                  <c:v>-3278.0839999999998</c:v>
                </c:pt>
                <c:pt idx="9">
                  <c:v>-3473.6260000000002</c:v>
                </c:pt>
                <c:pt idx="10">
                  <c:v>-3725.33</c:v>
                </c:pt>
                <c:pt idx="11">
                  <c:v>-3607.09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A4-4FBA-A868-43932E3803D9}"/>
            </c:ext>
          </c:extLst>
        </c:ser>
        <c:ser>
          <c:idx val="4"/>
          <c:order val="4"/>
          <c:tx>
            <c:strRef>
              <c:f>'9.1'!$A$11</c:f>
              <c:strCache>
                <c:ptCount val="1"/>
                <c:pt idx="0">
                  <c:v>Export elektřiny (dodávka do zahraničí)</c:v>
                </c:pt>
              </c:strCache>
            </c:strRef>
          </c:tx>
          <c:invertIfNegative val="0"/>
          <c:val>
            <c:numRef>
              <c:f>'9.1'!$B$11:$M$11</c:f>
              <c:numCache>
                <c:formatCode>#,##0.0</c:formatCode>
                <c:ptCount val="12"/>
                <c:pt idx="0">
                  <c:v>-2450.0070000000001</c:v>
                </c:pt>
                <c:pt idx="1">
                  <c:v>-2152.7370000000001</c:v>
                </c:pt>
                <c:pt idx="2">
                  <c:v>-1926.7809999999999</c:v>
                </c:pt>
                <c:pt idx="3">
                  <c:v>-1826.1759999999999</c:v>
                </c:pt>
                <c:pt idx="4">
                  <c:v>-1745.29</c:v>
                </c:pt>
                <c:pt idx="5">
                  <c:v>-1404.828</c:v>
                </c:pt>
                <c:pt idx="6">
                  <c:v>-1630.759</c:v>
                </c:pt>
                <c:pt idx="7">
                  <c:v>-1658.317</c:v>
                </c:pt>
                <c:pt idx="8">
                  <c:v>-2101.7370000000001</c:v>
                </c:pt>
                <c:pt idx="9">
                  <c:v>-2531.5419999999999</c:v>
                </c:pt>
                <c:pt idx="10">
                  <c:v>-1972.4010000000001</c:v>
                </c:pt>
                <c:pt idx="11">
                  <c:v>-2314.29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A4-4FBA-A868-43932E3803D9}"/>
            </c:ext>
          </c:extLst>
        </c:ser>
        <c:ser>
          <c:idx val="5"/>
          <c:order val="5"/>
          <c:tx>
            <c:strRef>
              <c:f>'9.1'!$A$12</c:f>
              <c:strCache>
                <c:ptCount val="1"/>
                <c:pt idx="0">
                  <c:v>Dodávka elektřiny zákazníkům připojeným do PS</c:v>
                </c:pt>
              </c:strCache>
            </c:strRef>
          </c:tx>
          <c:invertIfNegative val="0"/>
          <c:val>
            <c:numRef>
              <c:f>'9.1'!$B$12:$M$12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FA4-4FBA-A868-43932E3803D9}"/>
            </c:ext>
          </c:extLst>
        </c:ser>
        <c:ser>
          <c:idx val="6"/>
          <c:order val="6"/>
          <c:tx>
            <c:strRef>
              <c:f>'9.1'!$A$13</c:f>
              <c:strCache>
                <c:ptCount val="1"/>
                <c:pt idx="0">
                  <c:v>Odběr elektřiny PVE v režimu čerpání </c:v>
                </c:pt>
              </c:strCache>
            </c:strRef>
          </c:tx>
          <c:invertIfNegative val="0"/>
          <c:val>
            <c:numRef>
              <c:f>'9.1'!$B$13:$M$13</c:f>
              <c:numCache>
                <c:formatCode>#,##0.0</c:formatCode>
                <c:ptCount val="12"/>
                <c:pt idx="0">
                  <c:v>-135.44999999999999</c:v>
                </c:pt>
                <c:pt idx="1">
                  <c:v>-99.608999999999995</c:v>
                </c:pt>
                <c:pt idx="2">
                  <c:v>-114.38200000000001</c:v>
                </c:pt>
                <c:pt idx="3">
                  <c:v>-108.11799999999999</c:v>
                </c:pt>
                <c:pt idx="4">
                  <c:v>-116.288</c:v>
                </c:pt>
                <c:pt idx="5">
                  <c:v>-79.468000000000004</c:v>
                </c:pt>
                <c:pt idx="6">
                  <c:v>-110.19199999999999</c:v>
                </c:pt>
                <c:pt idx="7">
                  <c:v>-123.254</c:v>
                </c:pt>
                <c:pt idx="8">
                  <c:v>-126.845</c:v>
                </c:pt>
                <c:pt idx="9">
                  <c:v>-140.75800000000001</c:v>
                </c:pt>
                <c:pt idx="10">
                  <c:v>-121.602</c:v>
                </c:pt>
                <c:pt idx="11">
                  <c:v>-171.191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FA4-4FBA-A868-43932E3803D9}"/>
            </c:ext>
          </c:extLst>
        </c:ser>
        <c:ser>
          <c:idx val="7"/>
          <c:order val="7"/>
          <c:tx>
            <c:strRef>
              <c:f>'9.1'!$A$14</c:f>
              <c:strCache>
                <c:ptCount val="1"/>
                <c:pt idx="0">
                  <c:v>Ostatní dodávky</c:v>
                </c:pt>
              </c:strCache>
            </c:strRef>
          </c:tx>
          <c:invertIfNegative val="0"/>
          <c:val>
            <c:numRef>
              <c:f>'9.1'!$B$14:$M$14</c:f>
              <c:numCache>
                <c:formatCode>#,##0.0</c:formatCode>
                <c:ptCount val="12"/>
                <c:pt idx="0">
                  <c:v>-20.207999999999998</c:v>
                </c:pt>
                <c:pt idx="1">
                  <c:v>-19.463000000000001</c:v>
                </c:pt>
                <c:pt idx="2">
                  <c:v>-13.484</c:v>
                </c:pt>
                <c:pt idx="3">
                  <c:v>-22.454999999999998</c:v>
                </c:pt>
                <c:pt idx="4">
                  <c:v>-7.7190000000000003</c:v>
                </c:pt>
                <c:pt idx="5">
                  <c:v>-22.260999999999999</c:v>
                </c:pt>
                <c:pt idx="6">
                  <c:v>-40.354999999999997</c:v>
                </c:pt>
                <c:pt idx="7">
                  <c:v>-32.570999999999998</c:v>
                </c:pt>
                <c:pt idx="8">
                  <c:v>-18.385999999999999</c:v>
                </c:pt>
                <c:pt idx="9">
                  <c:v>-15.332000000000001</c:v>
                </c:pt>
                <c:pt idx="10">
                  <c:v>-7.5469999999999997</c:v>
                </c:pt>
                <c:pt idx="11">
                  <c:v>-12.843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FA4-4FBA-A868-43932E3803D9}"/>
            </c:ext>
          </c:extLst>
        </c:ser>
        <c:ser>
          <c:idx val="8"/>
          <c:order val="8"/>
          <c:tx>
            <c:strRef>
              <c:f>'9.1'!$A$15</c:f>
              <c:strCache>
                <c:ptCount val="1"/>
                <c:pt idx="0">
                  <c:v>Celkové ztráty v sítích</c:v>
                </c:pt>
              </c:strCache>
            </c:strRef>
          </c:tx>
          <c:invertIfNegative val="0"/>
          <c:val>
            <c:numRef>
              <c:f>'9.1'!$B$15:$M$15</c:f>
              <c:numCache>
                <c:formatCode>#,##0.0</c:formatCode>
                <c:ptCount val="12"/>
                <c:pt idx="0">
                  <c:v>-124.783</c:v>
                </c:pt>
                <c:pt idx="1">
                  <c:v>-96.998000000000005</c:v>
                </c:pt>
                <c:pt idx="2">
                  <c:v>-80.400999999999996</c:v>
                </c:pt>
                <c:pt idx="3">
                  <c:v>-78.694999999999993</c:v>
                </c:pt>
                <c:pt idx="4">
                  <c:v>-79.900999999999996</c:v>
                </c:pt>
                <c:pt idx="5">
                  <c:v>-83.691999999999993</c:v>
                </c:pt>
                <c:pt idx="6">
                  <c:v>-90</c:v>
                </c:pt>
                <c:pt idx="7">
                  <c:v>-102.29600000000001</c:v>
                </c:pt>
                <c:pt idx="8">
                  <c:v>-136.00200000000001</c:v>
                </c:pt>
                <c:pt idx="9">
                  <c:v>-141.33799999999999</c:v>
                </c:pt>
                <c:pt idx="10">
                  <c:v>-89.792000000000002</c:v>
                </c:pt>
                <c:pt idx="11">
                  <c:v>-119.867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FA4-4FBA-A868-43932E380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44635648"/>
        <c:axId val="344641536"/>
      </c:barChart>
      <c:catAx>
        <c:axId val="344635648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344641536"/>
        <c:crosses val="autoZero"/>
        <c:auto val="1"/>
        <c:lblAlgn val="ctr"/>
        <c:lblOffset val="100"/>
        <c:noMultiLvlLbl val="0"/>
      </c:catAx>
      <c:valAx>
        <c:axId val="3446415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4635648"/>
        <c:crosses val="autoZero"/>
        <c:crossBetween val="between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73219599287924164"/>
          <c:y val="1.5226234567901229E-2"/>
          <c:w val="0.26113926921001807"/>
          <c:h val="0.96594567901234563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Vývoj spotřeby elektřiny VO</a:t>
            </a:r>
            <a:r>
              <a:rPr lang="cs-CZ" sz="1000" baseline="0"/>
              <a:t> a MO (GWh)</a:t>
            </a:r>
            <a:endParaRPr lang="cs-CZ" sz="1000"/>
          </a:p>
        </c:rich>
      </c:tx>
      <c:layout>
        <c:manualLayout>
          <c:xMode val="edge"/>
          <c:yMode val="edge"/>
          <c:x val="0.14924535671534483"/>
          <c:y val="1.385333391752466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2544388437059782E-2"/>
          <c:y val="7.508870587863134E-2"/>
          <c:w val="0.42310795974277332"/>
          <c:h val="0.550650752179672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'3.9'!$A$5</c:f>
              <c:strCache>
                <c:ptCount val="1"/>
                <c:pt idx="0">
                  <c:v>Velkoodběr elektřiny z vvn (VO z vvn)</c:v>
                </c:pt>
              </c:strCache>
            </c:strRef>
          </c:tx>
          <c:invertIfNegative val="0"/>
          <c:cat>
            <c:numRef>
              <c:f>'3.9'!$B$3:$K$3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'3.9'!$B$5:$K$5</c:f>
              <c:numCache>
                <c:formatCode>#,##0.0</c:formatCode>
                <c:ptCount val="10"/>
                <c:pt idx="0">
                  <c:v>6551.1604043000007</c:v>
                </c:pt>
                <c:pt idx="1">
                  <c:v>6985.9340275999994</c:v>
                </c:pt>
                <c:pt idx="2">
                  <c:v>7343.5561584000006</c:v>
                </c:pt>
                <c:pt idx="3">
                  <c:v>6791</c:v>
                </c:pt>
                <c:pt idx="4">
                  <c:v>7266.0689099999991</c:v>
                </c:pt>
                <c:pt idx="5">
                  <c:v>7296.3916309999995</c:v>
                </c:pt>
                <c:pt idx="6">
                  <c:v>7616.3942520000019</c:v>
                </c:pt>
                <c:pt idx="7">
                  <c:v>7821.7731399999984</c:v>
                </c:pt>
                <c:pt idx="8">
                  <c:v>7897.8453989999989</c:v>
                </c:pt>
                <c:pt idx="9">
                  <c:v>7921.7291990000003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B6-46E7-AFFB-A74FD34A8478}"/>
            </c:ext>
          </c:extLst>
        </c:ser>
        <c:ser>
          <c:idx val="1"/>
          <c:order val="1"/>
          <c:tx>
            <c:strRef>
              <c:f>'3.9'!$A$6</c:f>
              <c:strCache>
                <c:ptCount val="1"/>
                <c:pt idx="0">
                  <c:v>Velkoodběr elektřiny z vn (VO z vn)</c:v>
                </c:pt>
              </c:strCache>
            </c:strRef>
          </c:tx>
          <c:invertIfNegative val="0"/>
          <c:cat>
            <c:numRef>
              <c:f>'3.9'!$B$3:$K$3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'3.9'!$B$6:$K$6</c:f>
              <c:numCache>
                <c:formatCode>#,##0.0</c:formatCode>
                <c:ptCount val="10"/>
                <c:pt idx="0">
                  <c:v>23013.190617676155</c:v>
                </c:pt>
                <c:pt idx="1">
                  <c:v>23724.327102500793</c:v>
                </c:pt>
                <c:pt idx="2">
                  <c:v>23057.143252435442</c:v>
                </c:pt>
                <c:pt idx="3">
                  <c:v>23896</c:v>
                </c:pt>
                <c:pt idx="4">
                  <c:v>22587.474303000003</c:v>
                </c:pt>
                <c:pt idx="5">
                  <c:v>23354.063148999998</c:v>
                </c:pt>
                <c:pt idx="6">
                  <c:v>23607.415766000002</c:v>
                </c:pt>
                <c:pt idx="7">
                  <c:v>24171.760386000002</c:v>
                </c:pt>
                <c:pt idx="8">
                  <c:v>24626.621251</c:v>
                </c:pt>
                <c:pt idx="9">
                  <c:v>24236.447301000004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B6-46E7-AFFB-A74FD34A8478}"/>
            </c:ext>
          </c:extLst>
        </c:ser>
        <c:ser>
          <c:idx val="2"/>
          <c:order val="2"/>
          <c:tx>
            <c:strRef>
              <c:f>'3.9'!$A$7</c:f>
              <c:strCache>
                <c:ptCount val="1"/>
                <c:pt idx="0">
                  <c:v>Maloodběr elektřiny podnikatelé (MOP)</c:v>
                </c:pt>
              </c:strCache>
            </c:strRef>
          </c:tx>
          <c:invertIfNegative val="0"/>
          <c:cat>
            <c:numRef>
              <c:f>'3.9'!$B$3:$K$3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'3.9'!$B$7:$K$7</c:f>
              <c:numCache>
                <c:formatCode>#,##0.0</c:formatCode>
                <c:ptCount val="10"/>
                <c:pt idx="0">
                  <c:v>8478.2450033599998</c:v>
                </c:pt>
                <c:pt idx="1">
                  <c:v>8050.5446979999997</c:v>
                </c:pt>
                <c:pt idx="2">
                  <c:v>8100.5941914499999</c:v>
                </c:pt>
                <c:pt idx="3">
                  <c:v>8172</c:v>
                </c:pt>
                <c:pt idx="4">
                  <c:v>7733.6518859999951</c:v>
                </c:pt>
                <c:pt idx="5">
                  <c:v>7799.6960982280152</c:v>
                </c:pt>
                <c:pt idx="6">
                  <c:v>8027.331462632178</c:v>
                </c:pt>
                <c:pt idx="7">
                  <c:v>8109.0458493779433</c:v>
                </c:pt>
                <c:pt idx="8">
                  <c:v>8063.9737788096891</c:v>
                </c:pt>
                <c:pt idx="9">
                  <c:v>8019.5178024495781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B6-46E7-AFFB-A74FD34A8478}"/>
            </c:ext>
          </c:extLst>
        </c:ser>
        <c:ser>
          <c:idx val="3"/>
          <c:order val="3"/>
          <c:tx>
            <c:strRef>
              <c:f>'3.9'!$A$8</c:f>
              <c:strCache>
                <c:ptCount val="1"/>
                <c:pt idx="0">
                  <c:v>Maloodběr elektřiny obyvatelstvo (MOO)</c:v>
                </c:pt>
              </c:strCache>
            </c:strRef>
          </c:tx>
          <c:invertIfNegative val="0"/>
          <c:cat>
            <c:numRef>
              <c:f>'3.9'!$B$3:$K$3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'3.9'!$B$8:$K$8</c:f>
              <c:numCache>
                <c:formatCode>#,##0.0</c:formatCode>
                <c:ptCount val="10"/>
                <c:pt idx="0">
                  <c:v>15027.527759339999</c:v>
                </c:pt>
                <c:pt idx="1">
                  <c:v>14200.292177999998</c:v>
                </c:pt>
                <c:pt idx="2">
                  <c:v>14580.653367999997</c:v>
                </c:pt>
                <c:pt idx="3">
                  <c:v>14716</c:v>
                </c:pt>
                <c:pt idx="4">
                  <c:v>14124.609541999998</c:v>
                </c:pt>
                <c:pt idx="5">
                  <c:v>14381.897262471988</c:v>
                </c:pt>
                <c:pt idx="6">
                  <c:v>14819.115177367823</c:v>
                </c:pt>
                <c:pt idx="7">
                  <c:v>15211.270073622063</c:v>
                </c:pt>
                <c:pt idx="8">
                  <c:v>15049.535590190309</c:v>
                </c:pt>
                <c:pt idx="9">
                  <c:v>15256.833951550425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B6-46E7-AFFB-A74FD34A8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3652608"/>
        <c:axId val="233654144"/>
      </c:barChart>
      <c:catAx>
        <c:axId val="23365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3654144"/>
        <c:crosses val="autoZero"/>
        <c:auto val="1"/>
        <c:lblAlgn val="ctr"/>
        <c:lblOffset val="100"/>
        <c:noMultiLvlLbl val="0"/>
      </c:catAx>
      <c:valAx>
        <c:axId val="2336541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36526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Bilance fyzikálních</a:t>
            </a:r>
            <a:r>
              <a:rPr lang="cs-CZ" sz="1000"/>
              <a:t> </a:t>
            </a:r>
            <a:r>
              <a:rPr lang="en-US" sz="1000"/>
              <a:t>toků v rámci </a:t>
            </a:r>
            <a:r>
              <a:rPr lang="cs-CZ" sz="1000"/>
              <a:t>RDS</a:t>
            </a:r>
            <a:r>
              <a:rPr lang="en-US" sz="1000"/>
              <a:t> (</a:t>
            </a:r>
            <a:r>
              <a:rPr lang="cs-CZ" sz="1000"/>
              <a:t>T</a:t>
            </a:r>
            <a:r>
              <a:rPr lang="en-US" sz="1000"/>
              <a:t>Wh)</a:t>
            </a:r>
          </a:p>
        </c:rich>
      </c:tx>
      <c:layout>
        <c:manualLayout>
          <c:xMode val="edge"/>
          <c:yMode val="edge"/>
          <c:x val="0.2495664208806074"/>
          <c:y val="2.01459876543209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757255640959478E-2"/>
          <c:y val="0.1452074074074074"/>
          <c:w val="0.70265787779506705"/>
          <c:h val="0.770454320987654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'9.1'!$A$20</c:f>
              <c:strCache>
                <c:ptCount val="1"/>
                <c:pt idx="0">
                  <c:v>Dodávka elektřiny ze sítě PPS</c:v>
                </c:pt>
              </c:strCache>
            </c:strRef>
          </c:tx>
          <c:invertIfNegative val="0"/>
          <c:val>
            <c:numRef>
              <c:f>'9.1'!$B$20:$M$20</c:f>
              <c:numCache>
                <c:formatCode>#,##0.0</c:formatCode>
                <c:ptCount val="12"/>
                <c:pt idx="0">
                  <c:v>3904.3806560000003</c:v>
                </c:pt>
                <c:pt idx="1">
                  <c:v>3361.311866</c:v>
                </c:pt>
                <c:pt idx="2">
                  <c:v>3527.8936819999999</c:v>
                </c:pt>
                <c:pt idx="3">
                  <c:v>3081.2739800000004</c:v>
                </c:pt>
                <c:pt idx="4">
                  <c:v>3356.8606939999995</c:v>
                </c:pt>
                <c:pt idx="5">
                  <c:v>3263.5092719999998</c:v>
                </c:pt>
                <c:pt idx="6">
                  <c:v>3203.5706600000003</c:v>
                </c:pt>
                <c:pt idx="7">
                  <c:v>3269.4294790000004</c:v>
                </c:pt>
                <c:pt idx="8">
                  <c:v>3278.0838839999997</c:v>
                </c:pt>
                <c:pt idx="9">
                  <c:v>3473.6256830000002</c:v>
                </c:pt>
                <c:pt idx="10">
                  <c:v>3725.3297969999999</c:v>
                </c:pt>
                <c:pt idx="11">
                  <c:v>3607.089892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E8-4B5E-B557-BEE9A0307BBE}"/>
            </c:ext>
          </c:extLst>
        </c:ser>
        <c:ser>
          <c:idx val="1"/>
          <c:order val="1"/>
          <c:tx>
            <c:strRef>
              <c:f>'9.1'!$A$21</c:f>
              <c:strCache>
                <c:ptCount val="1"/>
                <c:pt idx="0">
                  <c:v>Dodávka elektřiny ze sousedních regionálních PDS</c:v>
                </c:pt>
              </c:strCache>
            </c:strRef>
          </c:tx>
          <c:invertIfNegative val="0"/>
          <c:val>
            <c:numRef>
              <c:f>'9.1'!$B$21:$M$21</c:f>
              <c:numCache>
                <c:formatCode>#,##0.0</c:formatCode>
                <c:ptCount val="12"/>
                <c:pt idx="0">
                  <c:v>754.1267039999999</c:v>
                </c:pt>
                <c:pt idx="1">
                  <c:v>631.25943200000006</c:v>
                </c:pt>
                <c:pt idx="2">
                  <c:v>596.85756499999991</c:v>
                </c:pt>
                <c:pt idx="3">
                  <c:v>544.08849299999997</c:v>
                </c:pt>
                <c:pt idx="4">
                  <c:v>591.47457300000008</c:v>
                </c:pt>
                <c:pt idx="5">
                  <c:v>506.37788900000004</c:v>
                </c:pt>
                <c:pt idx="6">
                  <c:v>503.81834299999997</c:v>
                </c:pt>
                <c:pt idx="7">
                  <c:v>545.01119600000004</c:v>
                </c:pt>
                <c:pt idx="8">
                  <c:v>546.690833</c:v>
                </c:pt>
                <c:pt idx="9">
                  <c:v>610.67856299999994</c:v>
                </c:pt>
                <c:pt idx="10">
                  <c:v>650.36836100000005</c:v>
                </c:pt>
                <c:pt idx="11">
                  <c:v>685.41539599999999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E8-4B5E-B557-BEE9A0307BBE}"/>
            </c:ext>
          </c:extLst>
        </c:ser>
        <c:ser>
          <c:idx val="2"/>
          <c:order val="2"/>
          <c:tx>
            <c:strRef>
              <c:f>'9.1'!$A$22</c:f>
              <c:strCache>
                <c:ptCount val="1"/>
                <c:pt idx="0">
                  <c:v>Dodávka elektřiny od výrobců</c:v>
                </c:pt>
              </c:strCache>
            </c:strRef>
          </c:tx>
          <c:invertIfNegative val="0"/>
          <c:val>
            <c:numRef>
              <c:f>'9.1'!$B$22:$M$22</c:f>
              <c:numCache>
                <c:formatCode>#,##0.0</c:formatCode>
                <c:ptCount val="12"/>
                <c:pt idx="0">
                  <c:v>1690.403646</c:v>
                </c:pt>
                <c:pt idx="1">
                  <c:v>1519.2062060000001</c:v>
                </c:pt>
                <c:pt idx="2">
                  <c:v>1481.548935</c:v>
                </c:pt>
                <c:pt idx="3">
                  <c:v>1391.3453610000001</c:v>
                </c:pt>
                <c:pt idx="4">
                  <c:v>1219.7263290000019</c:v>
                </c:pt>
                <c:pt idx="5">
                  <c:v>1060.912662</c:v>
                </c:pt>
                <c:pt idx="6">
                  <c:v>993.23118899999997</c:v>
                </c:pt>
                <c:pt idx="7">
                  <c:v>1011.3770549999999</c:v>
                </c:pt>
                <c:pt idx="8">
                  <c:v>1023.3475080000001</c:v>
                </c:pt>
                <c:pt idx="9">
                  <c:v>1249.0559230000001</c:v>
                </c:pt>
                <c:pt idx="10">
                  <c:v>1229.7711704472699</c:v>
                </c:pt>
                <c:pt idx="11">
                  <c:v>1353.9772516601208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E8-4B5E-B557-BEE9A0307BBE}"/>
            </c:ext>
          </c:extLst>
        </c:ser>
        <c:ser>
          <c:idx val="3"/>
          <c:order val="3"/>
          <c:tx>
            <c:strRef>
              <c:f>'9.1'!$A$23</c:f>
              <c:strCache>
                <c:ptCount val="1"/>
                <c:pt idx="0">
                  <c:v>Dodávka elektřiny z LDS</c:v>
                </c:pt>
              </c:strCache>
            </c:strRef>
          </c:tx>
          <c:invertIfNegative val="0"/>
          <c:val>
            <c:numRef>
              <c:f>'9.1'!$B$23:$M$23</c:f>
              <c:numCache>
                <c:formatCode>#,##0.0</c:formatCode>
                <c:ptCount val="12"/>
                <c:pt idx="0">
                  <c:v>296.728791</c:v>
                </c:pt>
                <c:pt idx="1">
                  <c:v>260.55943500000001</c:v>
                </c:pt>
                <c:pt idx="2">
                  <c:v>278.671221</c:v>
                </c:pt>
                <c:pt idx="3">
                  <c:v>249.88617700000003</c:v>
                </c:pt>
                <c:pt idx="4">
                  <c:v>252.72297599999999</c:v>
                </c:pt>
                <c:pt idx="5">
                  <c:v>151.973218</c:v>
                </c:pt>
                <c:pt idx="6">
                  <c:v>186.74587400000001</c:v>
                </c:pt>
                <c:pt idx="7">
                  <c:v>173.82238800000002</c:v>
                </c:pt>
                <c:pt idx="8">
                  <c:v>203.01345699999999</c:v>
                </c:pt>
                <c:pt idx="9">
                  <c:v>280.89666499999998</c:v>
                </c:pt>
                <c:pt idx="10">
                  <c:v>283.99605659225</c:v>
                </c:pt>
                <c:pt idx="11">
                  <c:v>301.41907936669003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E8-4B5E-B557-BEE9A0307BBE}"/>
            </c:ext>
          </c:extLst>
        </c:ser>
        <c:ser>
          <c:idx val="4"/>
          <c:order val="4"/>
          <c:tx>
            <c:strRef>
              <c:f>'9.1'!$A$24</c:f>
              <c:strCache>
                <c:ptCount val="1"/>
                <c:pt idx="0">
                  <c:v>Import elektřiny (dodávka ze zahraničí)</c:v>
                </c:pt>
              </c:strCache>
            </c:strRef>
          </c:tx>
          <c:invertIfNegative val="0"/>
          <c:val>
            <c:numRef>
              <c:f>'9.1'!$B$24:$M$24</c:f>
              <c:numCache>
                <c:formatCode>#,##0.0</c:formatCode>
                <c:ptCount val="12"/>
                <c:pt idx="0">
                  <c:v>1.813974</c:v>
                </c:pt>
                <c:pt idx="1">
                  <c:v>0.56587699999999996</c:v>
                </c:pt>
                <c:pt idx="2">
                  <c:v>0.12507399999999999</c:v>
                </c:pt>
                <c:pt idx="3">
                  <c:v>7.6308000000000001E-2</c:v>
                </c:pt>
                <c:pt idx="4">
                  <c:v>0.166238</c:v>
                </c:pt>
                <c:pt idx="5">
                  <c:v>0.110939</c:v>
                </c:pt>
                <c:pt idx="6">
                  <c:v>8.6461999999999997E-2</c:v>
                </c:pt>
                <c:pt idx="7">
                  <c:v>1.0201999999999999E-2</c:v>
                </c:pt>
                <c:pt idx="8">
                  <c:v>0.15100899999999998</c:v>
                </c:pt>
                <c:pt idx="9">
                  <c:v>8.8772999999999991E-2</c:v>
                </c:pt>
                <c:pt idx="10">
                  <c:v>8.3492999999999998E-2</c:v>
                </c:pt>
                <c:pt idx="11">
                  <c:v>0.15954300000000002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E8-4B5E-B557-BEE9A0307BBE}"/>
            </c:ext>
          </c:extLst>
        </c:ser>
        <c:ser>
          <c:idx val="5"/>
          <c:order val="5"/>
          <c:tx>
            <c:strRef>
              <c:f>'9.1'!$A$26</c:f>
              <c:strCache>
                <c:ptCount val="1"/>
                <c:pt idx="0">
                  <c:v>Dodávka elektřiny do sítě PPS</c:v>
                </c:pt>
              </c:strCache>
            </c:strRef>
          </c:tx>
          <c:invertIfNegative val="0"/>
          <c:val>
            <c:numRef>
              <c:f>'9.1'!$B$26:$M$26</c:f>
              <c:numCache>
                <c:formatCode>#,##0.0</c:formatCode>
                <c:ptCount val="12"/>
                <c:pt idx="0">
                  <c:v>-24.262924999999996</c:v>
                </c:pt>
                <c:pt idx="1">
                  <c:v>-22.262177999999999</c:v>
                </c:pt>
                <c:pt idx="2">
                  <c:v>-14.022742999999998</c:v>
                </c:pt>
                <c:pt idx="3">
                  <c:v>-14.05588</c:v>
                </c:pt>
                <c:pt idx="4">
                  <c:v>-9.3031909999999982</c:v>
                </c:pt>
                <c:pt idx="5">
                  <c:v>-9.057720999999999</c:v>
                </c:pt>
                <c:pt idx="6">
                  <c:v>-8.7751300000000008</c:v>
                </c:pt>
                <c:pt idx="7">
                  <c:v>-9.1669589999999985</c:v>
                </c:pt>
                <c:pt idx="8">
                  <c:v>-14.905923999999999</c:v>
                </c:pt>
                <c:pt idx="9">
                  <c:v>-30.607113000000002</c:v>
                </c:pt>
                <c:pt idx="10">
                  <c:v>-24.414343999999996</c:v>
                </c:pt>
                <c:pt idx="11">
                  <c:v>-9.933644000000001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E8-4B5E-B557-BEE9A0307BBE}"/>
            </c:ext>
          </c:extLst>
        </c:ser>
        <c:ser>
          <c:idx val="6"/>
          <c:order val="6"/>
          <c:tx>
            <c:strRef>
              <c:f>'9.1'!$A$27</c:f>
              <c:strCache>
                <c:ptCount val="1"/>
                <c:pt idx="0">
                  <c:v>Dodávka elektřiny sousedním regionálním PDS</c:v>
                </c:pt>
              </c:strCache>
            </c:strRef>
          </c:tx>
          <c:invertIfNegative val="0"/>
          <c:val>
            <c:numRef>
              <c:f>'9.1'!$B$27:$M$27</c:f>
              <c:numCache>
                <c:formatCode>#,##0.0</c:formatCode>
                <c:ptCount val="12"/>
                <c:pt idx="0">
                  <c:v>-754.12670400000013</c:v>
                </c:pt>
                <c:pt idx="1">
                  <c:v>-631.25943199999995</c:v>
                </c:pt>
                <c:pt idx="2">
                  <c:v>-596.85756499999991</c:v>
                </c:pt>
                <c:pt idx="3">
                  <c:v>-544.08849299999986</c:v>
                </c:pt>
                <c:pt idx="4">
                  <c:v>-591.47457299999996</c:v>
                </c:pt>
                <c:pt idx="5">
                  <c:v>-506.37788899999998</c:v>
                </c:pt>
                <c:pt idx="6">
                  <c:v>-503.81834299999997</c:v>
                </c:pt>
                <c:pt idx="7">
                  <c:v>-545.01119600000004</c:v>
                </c:pt>
                <c:pt idx="8">
                  <c:v>-546.690833</c:v>
                </c:pt>
                <c:pt idx="9">
                  <c:v>-610.67856300000005</c:v>
                </c:pt>
                <c:pt idx="10">
                  <c:v>-650.36836099999994</c:v>
                </c:pt>
                <c:pt idx="11">
                  <c:v>-685.41539599999999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E8-4B5E-B557-BEE9A0307BBE}"/>
            </c:ext>
          </c:extLst>
        </c:ser>
        <c:ser>
          <c:idx val="7"/>
          <c:order val="7"/>
          <c:tx>
            <c:strRef>
              <c:f>'9.1'!$A$28</c:f>
              <c:strCache>
                <c:ptCount val="1"/>
                <c:pt idx="0">
                  <c:v>Export elektřiny (dodávka do zahraničí)</c:v>
                </c:pt>
              </c:strCache>
            </c:strRef>
          </c:tx>
          <c:invertIfNegative val="0"/>
          <c:val>
            <c:numRef>
              <c:f>'9.1'!$B$28:$M$28</c:f>
              <c:numCache>
                <c:formatCode>#,##0.0</c:formatCode>
                <c:ptCount val="12"/>
                <c:pt idx="0">
                  <c:v>-4.0096629999999998</c:v>
                </c:pt>
                <c:pt idx="1">
                  <c:v>-8.7249829999999999</c:v>
                </c:pt>
                <c:pt idx="2">
                  <c:v>-44.206943000000003</c:v>
                </c:pt>
                <c:pt idx="3">
                  <c:v>-47.726877999999999</c:v>
                </c:pt>
                <c:pt idx="4">
                  <c:v>-42.148272999999996</c:v>
                </c:pt>
                <c:pt idx="5">
                  <c:v>-38.61759</c:v>
                </c:pt>
                <c:pt idx="6">
                  <c:v>-22.739350000000002</c:v>
                </c:pt>
                <c:pt idx="7">
                  <c:v>-29.804055999999999</c:v>
                </c:pt>
                <c:pt idx="8">
                  <c:v>-32.885418000000001</c:v>
                </c:pt>
                <c:pt idx="9">
                  <c:v>-45.921430000000001</c:v>
                </c:pt>
                <c:pt idx="10">
                  <c:v>-47.237769</c:v>
                </c:pt>
                <c:pt idx="11">
                  <c:v>-43.929190999999996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AE8-4B5E-B557-BEE9A0307BBE}"/>
            </c:ext>
          </c:extLst>
        </c:ser>
        <c:ser>
          <c:idx val="8"/>
          <c:order val="8"/>
          <c:tx>
            <c:strRef>
              <c:f>'9.1'!$A$29</c:f>
              <c:strCache>
                <c:ptCount val="1"/>
                <c:pt idx="0">
                  <c:v>Dodávka elektřiny do LDS</c:v>
                </c:pt>
              </c:strCache>
            </c:strRef>
          </c:tx>
          <c:invertIfNegative val="0"/>
          <c:val>
            <c:numRef>
              <c:f>'9.1'!$B$29:$M$29</c:f>
              <c:numCache>
                <c:formatCode>#,##0.0</c:formatCode>
                <c:ptCount val="12"/>
                <c:pt idx="0">
                  <c:v>-656.78868199999988</c:v>
                </c:pt>
                <c:pt idx="1">
                  <c:v>-583.13016199999993</c:v>
                </c:pt>
                <c:pt idx="2">
                  <c:v>-643.61796499999991</c:v>
                </c:pt>
                <c:pt idx="3">
                  <c:v>-621.44999499999994</c:v>
                </c:pt>
                <c:pt idx="4">
                  <c:v>-659.6579650000001</c:v>
                </c:pt>
                <c:pt idx="5">
                  <c:v>-641.14572799999996</c:v>
                </c:pt>
                <c:pt idx="6">
                  <c:v>-642.33705099999997</c:v>
                </c:pt>
                <c:pt idx="7">
                  <c:v>-649.7696279999999</c:v>
                </c:pt>
                <c:pt idx="8">
                  <c:v>-648.68325800000002</c:v>
                </c:pt>
                <c:pt idx="9">
                  <c:v>-662.6376140000001</c:v>
                </c:pt>
                <c:pt idx="10">
                  <c:v>-648.89312149287002</c:v>
                </c:pt>
                <c:pt idx="11">
                  <c:v>-598.21183554012021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AE8-4B5E-B557-BEE9A0307BBE}"/>
            </c:ext>
          </c:extLst>
        </c:ser>
        <c:ser>
          <c:idx val="9"/>
          <c:order val="9"/>
          <c:tx>
            <c:strRef>
              <c:f>'9.1'!$A$30</c:f>
              <c:strCache>
                <c:ptCount val="1"/>
                <c:pt idx="0">
                  <c:v>Dodávka elektřiny výrobcům (kromě PVE)</c:v>
                </c:pt>
              </c:strCache>
            </c:strRef>
          </c:tx>
          <c:invertIfNegative val="0"/>
          <c:val>
            <c:numRef>
              <c:f>'9.1'!$B$30:$M$30</c:f>
              <c:numCache>
                <c:formatCode>#,##0.0</c:formatCode>
                <c:ptCount val="12"/>
                <c:pt idx="0">
                  <c:v>-237.07600199999999</c:v>
                </c:pt>
                <c:pt idx="1">
                  <c:v>-220.46969599999997</c:v>
                </c:pt>
                <c:pt idx="2">
                  <c:v>-235.45044100000001</c:v>
                </c:pt>
                <c:pt idx="3">
                  <c:v>-205.85493700000001</c:v>
                </c:pt>
                <c:pt idx="4">
                  <c:v>-216.86589200000003</c:v>
                </c:pt>
                <c:pt idx="5">
                  <c:v>-231.55219399999999</c:v>
                </c:pt>
                <c:pt idx="6">
                  <c:v>-210.95374899999999</c:v>
                </c:pt>
                <c:pt idx="7">
                  <c:v>-228.24538800000002</c:v>
                </c:pt>
                <c:pt idx="8">
                  <c:v>-210.86406700000001</c:v>
                </c:pt>
                <c:pt idx="9">
                  <c:v>-222.39945399999948</c:v>
                </c:pt>
                <c:pt idx="10">
                  <c:v>-257.90472735950055</c:v>
                </c:pt>
                <c:pt idx="11">
                  <c:v>-207.35957457148953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AE8-4B5E-B557-BEE9A0307BBE}"/>
            </c:ext>
          </c:extLst>
        </c:ser>
        <c:ser>
          <c:idx val="10"/>
          <c:order val="10"/>
          <c:tx>
            <c:strRef>
              <c:f>'9.1'!$A$31</c:f>
              <c:strCache>
                <c:ptCount val="1"/>
                <c:pt idx="0">
                  <c:v>Odběr elektřiny PVE v režimu čerpání </c:v>
                </c:pt>
              </c:strCache>
            </c:strRef>
          </c:tx>
          <c:invertIfNegative val="0"/>
          <c:val>
            <c:numRef>
              <c:f>'9.1'!$B$31:$M$31</c:f>
              <c:numCache>
                <c:formatCode>#,##0.0</c:formatCode>
                <c:ptCount val="12"/>
                <c:pt idx="0">
                  <c:v>-6.7205330000000005</c:v>
                </c:pt>
                <c:pt idx="1">
                  <c:v>-4.9996679999999998</c:v>
                </c:pt>
                <c:pt idx="2">
                  <c:v>-7.3046809999999995</c:v>
                </c:pt>
                <c:pt idx="3">
                  <c:v>-6.6648480000000001</c:v>
                </c:pt>
                <c:pt idx="4">
                  <c:v>-6.598338</c:v>
                </c:pt>
                <c:pt idx="5">
                  <c:v>-5.7595460000000003</c:v>
                </c:pt>
                <c:pt idx="6">
                  <c:v>-3.2291930000000004</c:v>
                </c:pt>
                <c:pt idx="7">
                  <c:v>-5.4004129999999995</c:v>
                </c:pt>
                <c:pt idx="8">
                  <c:v>-6.7517500000000004</c:v>
                </c:pt>
                <c:pt idx="9">
                  <c:v>-5.85534</c:v>
                </c:pt>
                <c:pt idx="10">
                  <c:v>-5.8680699999999995</c:v>
                </c:pt>
                <c:pt idx="11">
                  <c:v>-7.6715200000000001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AE8-4B5E-B557-BEE9A0307BBE}"/>
            </c:ext>
          </c:extLst>
        </c:ser>
        <c:ser>
          <c:idx val="11"/>
          <c:order val="11"/>
          <c:tx>
            <c:strRef>
              <c:f>'9.1'!$A$32</c:f>
              <c:strCache>
                <c:ptCount val="1"/>
                <c:pt idx="0">
                  <c:v>Dodávka elektřiny zákazníkům VO na hladině vvn</c:v>
                </c:pt>
              </c:strCache>
            </c:strRef>
          </c:tx>
          <c:invertIfNegative val="0"/>
          <c:val>
            <c:numRef>
              <c:f>'9.1'!$B$32:$M$32</c:f>
              <c:numCache>
                <c:formatCode>#,##0.0</c:formatCode>
                <c:ptCount val="12"/>
                <c:pt idx="0">
                  <c:v>-128.173382</c:v>
                </c:pt>
                <c:pt idx="1">
                  <c:v>-112.407825</c:v>
                </c:pt>
                <c:pt idx="2">
                  <c:v>-133.60190899999998</c:v>
                </c:pt>
                <c:pt idx="3">
                  <c:v>-130.98327500000002</c:v>
                </c:pt>
                <c:pt idx="4">
                  <c:v>-144.92312600000002</c:v>
                </c:pt>
                <c:pt idx="5">
                  <c:v>-149.85152000000002</c:v>
                </c:pt>
                <c:pt idx="6">
                  <c:v>-152.14728700000001</c:v>
                </c:pt>
                <c:pt idx="7">
                  <c:v>-137.89670199999998</c:v>
                </c:pt>
                <c:pt idx="8">
                  <c:v>-136.89357300000009</c:v>
                </c:pt>
                <c:pt idx="9">
                  <c:v>-143.672515</c:v>
                </c:pt>
                <c:pt idx="10">
                  <c:v>-137.42392070000002</c:v>
                </c:pt>
                <c:pt idx="11">
                  <c:v>-122.00579535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AE8-4B5E-B557-BEE9A0307BBE}"/>
            </c:ext>
          </c:extLst>
        </c:ser>
        <c:ser>
          <c:idx val="12"/>
          <c:order val="12"/>
          <c:tx>
            <c:strRef>
              <c:f>'9.1'!$A$33</c:f>
              <c:strCache>
                <c:ptCount val="1"/>
                <c:pt idx="0">
                  <c:v>Dodávka elektřiny zákazníkům VO na hladině vn</c:v>
                </c:pt>
              </c:strCache>
            </c:strRef>
          </c:tx>
          <c:invertIfNegative val="0"/>
          <c:val>
            <c:numRef>
              <c:f>'9.1'!$B$33:$M$33</c:f>
              <c:numCache>
                <c:formatCode>#,##0.0</c:formatCode>
                <c:ptCount val="12"/>
                <c:pt idx="0">
                  <c:v>-1834.7788889999999</c:v>
                </c:pt>
                <c:pt idx="1">
                  <c:v>-1672.366906</c:v>
                </c:pt>
                <c:pt idx="2">
                  <c:v>-1778.0948679999999</c:v>
                </c:pt>
                <c:pt idx="3">
                  <c:v>-1653.8933919999999</c:v>
                </c:pt>
                <c:pt idx="4">
                  <c:v>-1714.5028370000009</c:v>
                </c:pt>
                <c:pt idx="5">
                  <c:v>-1703.9554109999999</c:v>
                </c:pt>
                <c:pt idx="6">
                  <c:v>-1629.5180650000002</c:v>
                </c:pt>
                <c:pt idx="7">
                  <c:v>-1656.4822904999992</c:v>
                </c:pt>
                <c:pt idx="8">
                  <c:v>-1661.1037809999991</c:v>
                </c:pt>
                <c:pt idx="9">
                  <c:v>-1754.739993000001</c:v>
                </c:pt>
                <c:pt idx="10">
                  <c:v>-1711.1499696476301</c:v>
                </c:pt>
                <c:pt idx="11">
                  <c:v>-1498.93282450839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AE8-4B5E-B557-BEE9A0307BBE}"/>
            </c:ext>
          </c:extLst>
        </c:ser>
        <c:ser>
          <c:idx val="13"/>
          <c:order val="13"/>
          <c:tx>
            <c:strRef>
              <c:f>'9.1'!$A$34</c:f>
              <c:strCache>
                <c:ptCount val="1"/>
                <c:pt idx="0">
                  <c:v>Dodávka elektřiny zákazníkům MOP</c:v>
                </c:pt>
              </c:strCache>
            </c:strRef>
          </c:tx>
          <c:invertIfNegative val="0"/>
          <c:val>
            <c:numRef>
              <c:f>'9.1'!$B$34:$M$34</c:f>
              <c:numCache>
                <c:formatCode>#,##0.0</c:formatCode>
                <c:ptCount val="12"/>
                <c:pt idx="0">
                  <c:v>-861.98245134667809</c:v>
                </c:pt>
                <c:pt idx="1">
                  <c:v>-744.38225986139696</c:v>
                </c:pt>
                <c:pt idx="2">
                  <c:v>-730.29199182744003</c:v>
                </c:pt>
                <c:pt idx="3">
                  <c:v>-627.16538731430205</c:v>
                </c:pt>
                <c:pt idx="4">
                  <c:v>-610.25775655041116</c:v>
                </c:pt>
                <c:pt idx="5">
                  <c:v>-536.15689958858002</c:v>
                </c:pt>
                <c:pt idx="6">
                  <c:v>-537.25227486902497</c:v>
                </c:pt>
                <c:pt idx="7">
                  <c:v>-561.07883226354306</c:v>
                </c:pt>
                <c:pt idx="8">
                  <c:v>-569.49654119111904</c:v>
                </c:pt>
                <c:pt idx="9">
                  <c:v>-669.13916051007698</c:v>
                </c:pt>
                <c:pt idx="10">
                  <c:v>-733.11143118909308</c:v>
                </c:pt>
                <c:pt idx="11">
                  <c:v>-760.732164102914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AE8-4B5E-B557-BEE9A0307BBE}"/>
            </c:ext>
          </c:extLst>
        </c:ser>
        <c:ser>
          <c:idx val="14"/>
          <c:order val="14"/>
          <c:tx>
            <c:strRef>
              <c:f>'9.1'!$A$35</c:f>
              <c:strCache>
                <c:ptCount val="1"/>
                <c:pt idx="0">
                  <c:v>Dodávka elektřiny zákazníkům MOO</c:v>
                </c:pt>
              </c:strCache>
            </c:strRef>
          </c:tx>
          <c:invertIfNegative val="0"/>
          <c:val>
            <c:numRef>
              <c:f>'9.1'!$B$35:$M$35</c:f>
              <c:numCache>
                <c:formatCode>#,##0.0</c:formatCode>
                <c:ptCount val="12"/>
                <c:pt idx="0">
                  <c:v>-1792.9765356533221</c:v>
                </c:pt>
                <c:pt idx="1">
                  <c:v>-1476.2559741386031</c:v>
                </c:pt>
                <c:pt idx="2">
                  <c:v>-1413.87066817256</c:v>
                </c:pt>
                <c:pt idx="3">
                  <c:v>-1163.029967685698</c:v>
                </c:pt>
                <c:pt idx="4">
                  <c:v>-1174.8553774495879</c:v>
                </c:pt>
                <c:pt idx="5">
                  <c:v>-937.56172841142006</c:v>
                </c:pt>
                <c:pt idx="6">
                  <c:v>-956.24536113097508</c:v>
                </c:pt>
                <c:pt idx="7">
                  <c:v>-964.81621123645789</c:v>
                </c:pt>
                <c:pt idx="8">
                  <c:v>-981.607925765912</c:v>
                </c:pt>
                <c:pt idx="9">
                  <c:v>-1221.9366125328918</c:v>
                </c:pt>
                <c:pt idx="10">
                  <c:v>-1396.9877536109068</c:v>
                </c:pt>
                <c:pt idx="11">
                  <c:v>-1717.8766309270868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AE8-4B5E-B557-BEE9A0307BBE}"/>
            </c:ext>
          </c:extLst>
        </c:ser>
        <c:ser>
          <c:idx val="15"/>
          <c:order val="15"/>
          <c:tx>
            <c:strRef>
              <c:f>'9.1'!$A$36</c:f>
              <c:strCache>
                <c:ptCount val="1"/>
                <c:pt idx="0">
                  <c:v>Ostatní spotřeba elektřiny PDS</c:v>
                </c:pt>
              </c:strCache>
            </c:strRef>
          </c:tx>
          <c:invertIfNegative val="0"/>
          <c:val>
            <c:numRef>
              <c:f>'9.1'!$B$36:$M$36</c:f>
              <c:numCache>
                <c:formatCode>#,##0.0</c:formatCode>
                <c:ptCount val="12"/>
                <c:pt idx="0">
                  <c:v>-11.845804999999999</c:v>
                </c:pt>
                <c:pt idx="1">
                  <c:v>-9.7263539999999988</c:v>
                </c:pt>
                <c:pt idx="2">
                  <c:v>-5.3854600000000001</c:v>
                </c:pt>
                <c:pt idx="3">
                  <c:v>-5.5025979999999999</c:v>
                </c:pt>
                <c:pt idx="4">
                  <c:v>-4.7173040000000004</c:v>
                </c:pt>
                <c:pt idx="5">
                  <c:v>-3.3476319999999999</c:v>
                </c:pt>
                <c:pt idx="6">
                  <c:v>-3.3252180000000005</c:v>
                </c:pt>
                <c:pt idx="7">
                  <c:v>-3.3076420000000004</c:v>
                </c:pt>
                <c:pt idx="8">
                  <c:v>-3.5340579999999999</c:v>
                </c:pt>
                <c:pt idx="9">
                  <c:v>-5.1718590000000004</c:v>
                </c:pt>
                <c:pt idx="10">
                  <c:v>-7.3234309999999994</c:v>
                </c:pt>
                <c:pt idx="11">
                  <c:v>-9.3145790000000002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AE8-4B5E-B557-BEE9A0307BBE}"/>
            </c:ext>
          </c:extLst>
        </c:ser>
        <c:ser>
          <c:idx val="16"/>
          <c:order val="16"/>
          <c:tx>
            <c:strRef>
              <c:f>'9.1'!$A$37</c:f>
              <c:strCache>
                <c:ptCount val="1"/>
                <c:pt idx="0">
                  <c:v>Celkové ztráty v sítích</c:v>
                </c:pt>
              </c:strCache>
            </c:strRef>
          </c:tx>
          <c:invertIfNegative val="0"/>
          <c:val>
            <c:numRef>
              <c:f>'9.1'!$B$37:$M$37</c:f>
              <c:numCache>
                <c:formatCode>#,##0.0</c:formatCode>
                <c:ptCount val="12"/>
                <c:pt idx="0">
                  <c:v>-334.712199</c:v>
                </c:pt>
                <c:pt idx="1">
                  <c:v>-286.91737799999999</c:v>
                </c:pt>
                <c:pt idx="2">
                  <c:v>-282.39124200000003</c:v>
                </c:pt>
                <c:pt idx="3">
                  <c:v>-246.25466799999998</c:v>
                </c:pt>
                <c:pt idx="4">
                  <c:v>-245.64617699999999</c:v>
                </c:pt>
                <c:pt idx="5">
                  <c:v>-219.50012100000001</c:v>
                </c:pt>
                <c:pt idx="6">
                  <c:v>-217.11150599999999</c:v>
                </c:pt>
                <c:pt idx="7">
                  <c:v>-208.67100199999999</c:v>
                </c:pt>
                <c:pt idx="8">
                  <c:v>-237.86960300000001</c:v>
                </c:pt>
                <c:pt idx="9">
                  <c:v>-241.585871</c:v>
                </c:pt>
                <c:pt idx="10">
                  <c:v>-268.86597900000004</c:v>
                </c:pt>
                <c:pt idx="11">
                  <c:v>-286.67800699999998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AE8-4B5E-B557-BEE9A0307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44342528"/>
        <c:axId val="344344064"/>
      </c:barChart>
      <c:catAx>
        <c:axId val="344342528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344344064"/>
        <c:crosses val="autoZero"/>
        <c:auto val="1"/>
        <c:lblAlgn val="ctr"/>
        <c:lblOffset val="100"/>
        <c:noMultiLvlLbl val="0"/>
      </c:catAx>
      <c:valAx>
        <c:axId val="3443440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4342528"/>
        <c:crosses val="autoZero"/>
        <c:crossBetween val="between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72777173955539565"/>
          <c:y val="0"/>
          <c:w val="0.27090836584850925"/>
          <c:h val="0.99216049382716054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000"/>
          </a:pPr>
          <a:endParaRPr lang="cs-CZ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'3.9'!$A$5</c:f>
              <c:strCache>
                <c:ptCount val="1"/>
                <c:pt idx="0">
                  <c:v>Velkoodběr elektřiny z vvn (VO z vvn)</c:v>
                </c:pt>
              </c:strCache>
            </c:strRef>
          </c:tx>
          <c:invertIfNegative val="0"/>
          <c:cat>
            <c:numRef>
              <c:f>'3.9'!$B$3:$K$3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'3.9'!$B$5:$K$5</c:f>
              <c:numCache>
                <c:formatCode>#,##0.0</c:formatCode>
                <c:ptCount val="10"/>
                <c:pt idx="0">
                  <c:v>6551.1604043000007</c:v>
                </c:pt>
                <c:pt idx="1">
                  <c:v>6985.9340275999994</c:v>
                </c:pt>
                <c:pt idx="2">
                  <c:v>7343.5561584000006</c:v>
                </c:pt>
                <c:pt idx="3">
                  <c:v>6791</c:v>
                </c:pt>
                <c:pt idx="4">
                  <c:v>7266.0689099999991</c:v>
                </c:pt>
                <c:pt idx="5">
                  <c:v>7296.3916309999995</c:v>
                </c:pt>
                <c:pt idx="6">
                  <c:v>7616.3942520000019</c:v>
                </c:pt>
                <c:pt idx="7">
                  <c:v>7821.7731399999984</c:v>
                </c:pt>
                <c:pt idx="8">
                  <c:v>7897.8453989999989</c:v>
                </c:pt>
                <c:pt idx="9">
                  <c:v>7921.7291990000003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BB-4DFE-985E-9FCE6E525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3674624"/>
        <c:axId val="233676160"/>
      </c:barChart>
      <c:catAx>
        <c:axId val="233674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3676160"/>
        <c:crosses val="autoZero"/>
        <c:auto val="1"/>
        <c:lblAlgn val="ctr"/>
        <c:lblOffset val="100"/>
        <c:noMultiLvlLbl val="0"/>
      </c:catAx>
      <c:valAx>
        <c:axId val="233676160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36746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000"/>
          </a:pPr>
          <a:endParaRPr lang="cs-CZ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'3.9'!$A$6</c:f>
              <c:strCache>
                <c:ptCount val="1"/>
                <c:pt idx="0">
                  <c:v>Velkoodběr elektřiny z vn (VO z vn)</c:v>
                </c:pt>
              </c:strCache>
            </c:strRef>
          </c:tx>
          <c:invertIfNegative val="0"/>
          <c:cat>
            <c:numRef>
              <c:f>'3.9'!$B$3:$K$3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'3.9'!$B$6:$K$6</c:f>
              <c:numCache>
                <c:formatCode>#,##0.0</c:formatCode>
                <c:ptCount val="10"/>
                <c:pt idx="0">
                  <c:v>23013.190617676155</c:v>
                </c:pt>
                <c:pt idx="1">
                  <c:v>23724.327102500793</c:v>
                </c:pt>
                <c:pt idx="2">
                  <c:v>23057.143252435442</c:v>
                </c:pt>
                <c:pt idx="3">
                  <c:v>23896</c:v>
                </c:pt>
                <c:pt idx="4">
                  <c:v>22587.474303000003</c:v>
                </c:pt>
                <c:pt idx="5">
                  <c:v>23354.063148999998</c:v>
                </c:pt>
                <c:pt idx="6">
                  <c:v>23607.415766000002</c:v>
                </c:pt>
                <c:pt idx="7">
                  <c:v>24171.760386000002</c:v>
                </c:pt>
                <c:pt idx="8">
                  <c:v>24626.621251</c:v>
                </c:pt>
                <c:pt idx="9">
                  <c:v>24236.447301000004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47-49BA-8675-8A7EF0A2C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3909632"/>
        <c:axId val="233927808"/>
      </c:barChart>
      <c:catAx>
        <c:axId val="233909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3927808"/>
        <c:crosses val="autoZero"/>
        <c:auto val="1"/>
        <c:lblAlgn val="ctr"/>
        <c:lblOffset val="100"/>
        <c:noMultiLvlLbl val="0"/>
      </c:catAx>
      <c:valAx>
        <c:axId val="233927808"/>
        <c:scaling>
          <c:orientation val="minMax"/>
          <c:max val="2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39096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000"/>
          </a:pPr>
          <a:endParaRPr lang="cs-CZ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'3.9'!$A$7</c:f>
              <c:strCache>
                <c:ptCount val="1"/>
                <c:pt idx="0">
                  <c:v>Maloodběr elektřiny podnikatelé (MOP)</c:v>
                </c:pt>
              </c:strCache>
            </c:strRef>
          </c:tx>
          <c:invertIfNegative val="0"/>
          <c:cat>
            <c:numRef>
              <c:f>'3.9'!$B$3:$K$3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'3.9'!$B$7:$K$7</c:f>
              <c:numCache>
                <c:formatCode>#,##0.0</c:formatCode>
                <c:ptCount val="10"/>
                <c:pt idx="0">
                  <c:v>8478.2450033599998</c:v>
                </c:pt>
                <c:pt idx="1">
                  <c:v>8050.5446979999997</c:v>
                </c:pt>
                <c:pt idx="2">
                  <c:v>8100.5941914499999</c:v>
                </c:pt>
                <c:pt idx="3">
                  <c:v>8172</c:v>
                </c:pt>
                <c:pt idx="4">
                  <c:v>7733.6518859999951</c:v>
                </c:pt>
                <c:pt idx="5">
                  <c:v>7799.6960982280152</c:v>
                </c:pt>
                <c:pt idx="6">
                  <c:v>8027.331462632178</c:v>
                </c:pt>
                <c:pt idx="7">
                  <c:v>8109.0458493779433</c:v>
                </c:pt>
                <c:pt idx="8">
                  <c:v>8063.9737788096891</c:v>
                </c:pt>
                <c:pt idx="9">
                  <c:v>8019.5178024495781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61-4A3D-856E-487B918D5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3956480"/>
        <c:axId val="233958016"/>
      </c:barChart>
      <c:catAx>
        <c:axId val="23395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3958016"/>
        <c:crosses val="autoZero"/>
        <c:auto val="1"/>
        <c:lblAlgn val="ctr"/>
        <c:lblOffset val="100"/>
        <c:noMultiLvlLbl val="0"/>
      </c:catAx>
      <c:valAx>
        <c:axId val="2339580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39564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000"/>
          </a:pPr>
          <a:endParaRPr lang="cs-CZ"/>
        </a:p>
      </c:txPr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'3.9'!$A$8</c:f>
              <c:strCache>
                <c:ptCount val="1"/>
                <c:pt idx="0">
                  <c:v>Maloodběr elektřiny obyvatelstvo (MOO)</c:v>
                </c:pt>
              </c:strCache>
            </c:strRef>
          </c:tx>
          <c:invertIfNegative val="0"/>
          <c:cat>
            <c:numRef>
              <c:f>'3.9'!$B$3:$K$3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'3.9'!$B$8:$K$8</c:f>
              <c:numCache>
                <c:formatCode>#,##0.0</c:formatCode>
                <c:ptCount val="10"/>
                <c:pt idx="0">
                  <c:v>15027.527759339999</c:v>
                </c:pt>
                <c:pt idx="1">
                  <c:v>14200.292177999998</c:v>
                </c:pt>
                <c:pt idx="2">
                  <c:v>14580.653367999997</c:v>
                </c:pt>
                <c:pt idx="3">
                  <c:v>14716</c:v>
                </c:pt>
                <c:pt idx="4">
                  <c:v>14124.609541999998</c:v>
                </c:pt>
                <c:pt idx="5">
                  <c:v>14381.897262471988</c:v>
                </c:pt>
                <c:pt idx="6">
                  <c:v>14819.115177367823</c:v>
                </c:pt>
                <c:pt idx="7">
                  <c:v>15211.270073622063</c:v>
                </c:pt>
                <c:pt idx="8">
                  <c:v>15049.535590190309</c:v>
                </c:pt>
                <c:pt idx="9">
                  <c:v>15256.833951550425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15-4355-9833-C34075501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3990784"/>
        <c:axId val="234008960"/>
      </c:barChart>
      <c:catAx>
        <c:axId val="23399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4008960"/>
        <c:crosses val="autoZero"/>
        <c:auto val="1"/>
        <c:lblAlgn val="ctr"/>
        <c:lblOffset val="100"/>
        <c:noMultiLvlLbl val="0"/>
      </c:catAx>
      <c:valAx>
        <c:axId val="2340089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39907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'3.9'!$A$11</c:f>
              <c:strCache>
                <c:ptCount val="1"/>
              </c:strCache>
            </c:strRef>
          </c:tx>
          <c:invertIfNegative val="0"/>
          <c:cat>
            <c:numRef>
              <c:f>'3.9'!$B$10</c:f>
              <c:numCache>
                <c:formatCode>General</c:formatCode>
                <c:ptCount val="1"/>
              </c:numCache>
            </c:numRef>
          </c:cat>
          <c:val>
            <c:numRef>
              <c:f>'3.9'!$B$11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5236-4E18-A73D-09B8F3DFF92D}"/>
            </c:ext>
          </c:extLst>
        </c:ser>
        <c:ser>
          <c:idx val="1"/>
          <c:order val="1"/>
          <c:tx>
            <c:strRef>
              <c:f>'3.9'!$A$12</c:f>
              <c:strCache>
                <c:ptCount val="1"/>
              </c:strCache>
            </c:strRef>
          </c:tx>
          <c:invertIfNegative val="0"/>
          <c:cat>
            <c:numRef>
              <c:f>'3.9'!$B$10</c:f>
              <c:numCache>
                <c:formatCode>General</c:formatCode>
                <c:ptCount val="1"/>
              </c:numCache>
            </c:numRef>
          </c:cat>
          <c:val>
            <c:numRef>
              <c:f>'3.9'!$B$12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5236-4E18-A73D-09B8F3DFF92D}"/>
            </c:ext>
          </c:extLst>
        </c:ser>
        <c:ser>
          <c:idx val="2"/>
          <c:order val="2"/>
          <c:tx>
            <c:strRef>
              <c:f>'3.9'!$A$13</c:f>
              <c:strCache>
                <c:ptCount val="1"/>
              </c:strCache>
            </c:strRef>
          </c:tx>
          <c:invertIfNegative val="0"/>
          <c:cat>
            <c:numRef>
              <c:f>'3.9'!$B$10</c:f>
              <c:numCache>
                <c:formatCode>General</c:formatCode>
                <c:ptCount val="1"/>
              </c:numCache>
            </c:numRef>
          </c:cat>
          <c:val>
            <c:numRef>
              <c:f>'3.9'!$B$13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5236-4E18-A73D-09B8F3DFF92D}"/>
            </c:ext>
          </c:extLst>
        </c:ser>
        <c:ser>
          <c:idx val="3"/>
          <c:order val="3"/>
          <c:tx>
            <c:strRef>
              <c:f>'3.9'!$A$14</c:f>
              <c:strCache>
                <c:ptCount val="1"/>
              </c:strCache>
            </c:strRef>
          </c:tx>
          <c:invertIfNegative val="0"/>
          <c:cat>
            <c:numRef>
              <c:f>'3.9'!$B$10</c:f>
              <c:numCache>
                <c:formatCode>General</c:formatCode>
                <c:ptCount val="1"/>
              </c:numCache>
            </c:numRef>
          </c:cat>
          <c:val>
            <c:numRef>
              <c:f>'3.9'!$B$14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5236-4E18-A73D-09B8F3DFF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352640"/>
        <c:axId val="234354176"/>
      </c:barChart>
      <c:catAx>
        <c:axId val="234352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4354176"/>
        <c:crosses val="autoZero"/>
        <c:auto val="1"/>
        <c:lblAlgn val="ctr"/>
        <c:lblOffset val="100"/>
        <c:noMultiLvlLbl val="0"/>
      </c:catAx>
      <c:valAx>
        <c:axId val="2343541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3435264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Spotřeba elektřiny</a:t>
            </a:r>
            <a:r>
              <a:rPr lang="cs-CZ" sz="1000"/>
              <a:t> netto</a:t>
            </a:r>
            <a:r>
              <a:rPr lang="en-US" sz="1000"/>
              <a:t> v krajích ČR (GWh)</a:t>
            </a:r>
          </a:p>
        </c:rich>
      </c:tx>
      <c:layout>
        <c:manualLayout>
          <c:xMode val="edge"/>
          <c:yMode val="edge"/>
          <c:x val="0.2125463494781985"/>
          <c:y val="4.474271354340800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1540584054212153E-2"/>
          <c:y val="0.11864957330600386"/>
          <c:w val="0.92056986959470299"/>
          <c:h val="0.52647870264450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'4.1,4.2'!$B$24</c:f>
              <c:strCache>
                <c:ptCount val="1"/>
                <c:pt idx="0">
                  <c:v>VO z vvn</c:v>
                </c:pt>
              </c:strCache>
            </c:strRef>
          </c:tx>
          <c:invertIfNegative val="0"/>
          <c:cat>
            <c:strRef>
              <c:f>'4.1,4.2'!$A$26:$A$39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'4.1,4.2'!$B$26:$B$39</c:f>
              <c:numCache>
                <c:formatCode>#,##0.0</c:formatCode>
                <c:ptCount val="14"/>
                <c:pt idx="0">
                  <c:v>178058.89730576001</c:v>
                </c:pt>
                <c:pt idx="1">
                  <c:v>570897.38221041637</c:v>
                </c:pt>
                <c:pt idx="2">
                  <c:v>119057.405</c:v>
                </c:pt>
                <c:pt idx="3">
                  <c:v>500218.446</c:v>
                </c:pt>
                <c:pt idx="4">
                  <c:v>77075.402000000002</c:v>
                </c:pt>
                <c:pt idx="5">
                  <c:v>1762340.77</c:v>
                </c:pt>
                <c:pt idx="6">
                  <c:v>367395.30940319574</c:v>
                </c:pt>
                <c:pt idx="7">
                  <c:v>277968.31400000001</c:v>
                </c:pt>
                <c:pt idx="8">
                  <c:v>202798.50500000003</c:v>
                </c:pt>
                <c:pt idx="9">
                  <c:v>100775.474</c:v>
                </c:pt>
                <c:pt idx="10">
                  <c:v>873955.39600000007</c:v>
                </c:pt>
                <c:pt idx="11">
                  <c:v>2096433.7559999998</c:v>
                </c:pt>
                <c:pt idx="12">
                  <c:v>244651.39995367307</c:v>
                </c:pt>
                <c:pt idx="13">
                  <c:v>550102.74212695472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29-4D4C-98F7-1302F18530E5}"/>
            </c:ext>
          </c:extLst>
        </c:ser>
        <c:ser>
          <c:idx val="1"/>
          <c:order val="1"/>
          <c:tx>
            <c:strRef>
              <c:f>'4.1,4.2'!$C$24</c:f>
              <c:strCache>
                <c:ptCount val="1"/>
                <c:pt idx="0">
                  <c:v>VO z vn</c:v>
                </c:pt>
              </c:strCache>
            </c:strRef>
          </c:tx>
          <c:invertIfNegative val="0"/>
          <c:cat>
            <c:strRef>
              <c:f>'4.1,4.2'!$A$26:$A$39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'4.1,4.2'!$C$26:$C$39</c:f>
              <c:numCache>
                <c:formatCode>#,##0.0</c:formatCode>
                <c:ptCount val="14"/>
                <c:pt idx="0">
                  <c:v>1002276.3188595356</c:v>
                </c:pt>
                <c:pt idx="1">
                  <c:v>2783869.4567513061</c:v>
                </c:pt>
                <c:pt idx="2">
                  <c:v>534686.78800000006</c:v>
                </c:pt>
                <c:pt idx="3">
                  <c:v>1445266.0170000002</c:v>
                </c:pt>
                <c:pt idx="4">
                  <c:v>1356635.9010000003</c:v>
                </c:pt>
                <c:pt idx="5">
                  <c:v>2641885.6339999996</c:v>
                </c:pt>
                <c:pt idx="6">
                  <c:v>1634046.9793906871</c:v>
                </c:pt>
                <c:pt idx="7">
                  <c:v>1024608.48</c:v>
                </c:pt>
                <c:pt idx="8">
                  <c:v>1484610.6300000001</c:v>
                </c:pt>
                <c:pt idx="9">
                  <c:v>3327419.7750000004</c:v>
                </c:pt>
                <c:pt idx="10">
                  <c:v>2914841.1929999995</c:v>
                </c:pt>
                <c:pt idx="11">
                  <c:v>1687685.4479999999</c:v>
                </c:pt>
                <c:pt idx="12">
                  <c:v>1307194.1020552986</c:v>
                </c:pt>
                <c:pt idx="13">
                  <c:v>1091420.5779431742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29-4D4C-98F7-1302F18530E5}"/>
            </c:ext>
          </c:extLst>
        </c:ser>
        <c:ser>
          <c:idx val="2"/>
          <c:order val="2"/>
          <c:tx>
            <c:strRef>
              <c:f>'4.1,4.2'!$D$24</c:f>
              <c:strCache>
                <c:ptCount val="1"/>
                <c:pt idx="0">
                  <c:v>MOP</c:v>
                </c:pt>
              </c:strCache>
            </c:strRef>
          </c:tx>
          <c:invertIfNegative val="0"/>
          <c:cat>
            <c:strRef>
              <c:f>'4.1,4.2'!$A$26:$A$39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'4.1,4.2'!$D$26:$D$39</c:f>
              <c:numCache>
                <c:formatCode>#,##0.0</c:formatCode>
                <c:ptCount val="14"/>
                <c:pt idx="0">
                  <c:v>707324.96927442111</c:v>
                </c:pt>
                <c:pt idx="1">
                  <c:v>703532.78176097048</c:v>
                </c:pt>
                <c:pt idx="2">
                  <c:v>264547.00699999998</c:v>
                </c:pt>
                <c:pt idx="3">
                  <c:v>497483.11199999996</c:v>
                </c:pt>
                <c:pt idx="4">
                  <c:v>363566.658</c:v>
                </c:pt>
                <c:pt idx="5">
                  <c:v>698512.99199999997</c:v>
                </c:pt>
                <c:pt idx="6">
                  <c:v>385097.89274192136</c:v>
                </c:pt>
                <c:pt idx="7">
                  <c:v>401067.70899999997</c:v>
                </c:pt>
                <c:pt idx="8">
                  <c:v>474149.17799999996</c:v>
                </c:pt>
                <c:pt idx="9">
                  <c:v>1139400</c:v>
                </c:pt>
                <c:pt idx="10">
                  <c:v>1016437.5420000001</c:v>
                </c:pt>
                <c:pt idx="11">
                  <c:v>565061</c:v>
                </c:pt>
                <c:pt idx="12">
                  <c:v>369698.46537757793</c:v>
                </c:pt>
                <c:pt idx="13">
                  <c:v>433638.49529468676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29-4D4C-98F7-1302F18530E5}"/>
            </c:ext>
          </c:extLst>
        </c:ser>
        <c:ser>
          <c:idx val="3"/>
          <c:order val="3"/>
          <c:tx>
            <c:strRef>
              <c:f>'4.1,4.2'!$E$24</c:f>
              <c:strCache>
                <c:ptCount val="1"/>
                <c:pt idx="0">
                  <c:v>MOO</c:v>
                </c:pt>
              </c:strCache>
            </c:strRef>
          </c:tx>
          <c:invertIfNegative val="0"/>
          <c:cat>
            <c:strRef>
              <c:f>'4.1,4.2'!$A$26:$A$39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'4.1,4.2'!$E$26:$E$39</c:f>
              <c:numCache>
                <c:formatCode>#,##0.0</c:formatCode>
                <c:ptCount val="14"/>
                <c:pt idx="0">
                  <c:v>1245254.6934273047</c:v>
                </c:pt>
                <c:pt idx="1">
                  <c:v>1306591.9322039003</c:v>
                </c:pt>
                <c:pt idx="2">
                  <c:v>369700.36299999995</c:v>
                </c:pt>
                <c:pt idx="3">
                  <c:v>961724.16500000004</c:v>
                </c:pt>
                <c:pt idx="4">
                  <c:v>739647.92099999997</c:v>
                </c:pt>
                <c:pt idx="5">
                  <c:v>1338068.662</c:v>
                </c:pt>
                <c:pt idx="6">
                  <c:v>803330.00132049352</c:v>
                </c:pt>
                <c:pt idx="7">
                  <c:v>722530.57900000003</c:v>
                </c:pt>
                <c:pt idx="8">
                  <c:v>865403.4310000001</c:v>
                </c:pt>
                <c:pt idx="9">
                  <c:v>1473881.1429999997</c:v>
                </c:pt>
                <c:pt idx="10">
                  <c:v>2742107.7869999995</c:v>
                </c:pt>
                <c:pt idx="11">
                  <c:v>1034242.802</c:v>
                </c:pt>
                <c:pt idx="12">
                  <c:v>736924.38729634578</c:v>
                </c:pt>
                <c:pt idx="13">
                  <c:v>917426.08430237905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29-4D4C-98F7-1302F1853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4952576"/>
        <c:axId val="234954112"/>
      </c:barChart>
      <c:catAx>
        <c:axId val="2349525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4954112"/>
        <c:crosses val="autoZero"/>
        <c:auto val="1"/>
        <c:lblAlgn val="ctr"/>
        <c:lblOffset val="100"/>
        <c:noMultiLvlLbl val="0"/>
      </c:catAx>
      <c:valAx>
        <c:axId val="2349541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4952576"/>
        <c:crosses val="autoZero"/>
        <c:crossBetween val="between"/>
        <c:dispUnits>
          <c:builtInUnit val="thousands"/>
        </c:dispUnits>
      </c:valAx>
    </c:plotArea>
    <c:legend>
      <c:legendPos val="b"/>
      <c:layout>
        <c:manualLayout>
          <c:xMode val="edge"/>
          <c:yMode val="edge"/>
          <c:x val="4.0229188858024048E-3"/>
          <c:y val="0.91107332837523003"/>
          <c:w val="0.9884171905567507"/>
          <c:h val="7.5503857561747587E-2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Bilance elektřiny (GWh)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8853763440860221E-2"/>
          <c:y val="0.14531021045682174"/>
          <c:w val="0.90114623655913983"/>
          <c:h val="0.584709273304027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'3.1'!$A$5</c:f>
              <c:strCache>
                <c:ptCount val="1"/>
                <c:pt idx="0">
                  <c:v>Výroba elektřiny brutto</c:v>
                </c:pt>
              </c:strCache>
            </c:strRef>
          </c:tx>
          <c:invertIfNegative val="0"/>
          <c:val>
            <c:numRef>
              <c:f>'3.1'!$B$5:$M$5</c:f>
              <c:numCache>
                <c:formatCode>#,##0.0</c:formatCode>
                <c:ptCount val="12"/>
                <c:pt idx="0">
                  <c:v>8557.2214054271481</c:v>
                </c:pt>
                <c:pt idx="1">
                  <c:v>7746.9592763071532</c:v>
                </c:pt>
                <c:pt idx="2">
                  <c:v>7507.3895745421278</c:v>
                </c:pt>
                <c:pt idx="3">
                  <c:v>6892.0018709239102</c:v>
                </c:pt>
                <c:pt idx="4">
                  <c:v>7165.8269445226661</c:v>
                </c:pt>
                <c:pt idx="5">
                  <c:v>6149.6972667632308</c:v>
                </c:pt>
                <c:pt idx="6">
                  <c:v>5728.7304360027319</c:v>
                </c:pt>
                <c:pt idx="7">
                  <c:v>6517.1266551382087</c:v>
                </c:pt>
                <c:pt idx="8">
                  <c:v>6994.1336000509318</c:v>
                </c:pt>
                <c:pt idx="9">
                  <c:v>8010.9858387983186</c:v>
                </c:pt>
                <c:pt idx="10">
                  <c:v>7838.2916632477463</c:v>
                </c:pt>
                <c:pt idx="11">
                  <c:v>7880.3572222758266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50-4679-833D-B190DE31E35E}"/>
            </c:ext>
          </c:extLst>
        </c:ser>
        <c:ser>
          <c:idx val="1"/>
          <c:order val="1"/>
          <c:tx>
            <c:strRef>
              <c:f>'3.2'!$A$45</c:f>
              <c:strCache>
                <c:ptCount val="1"/>
                <c:pt idx="0">
                  <c:v>Tuzemská netto spotřeba (TNS)</c:v>
                </c:pt>
              </c:strCache>
            </c:strRef>
          </c:tx>
          <c:invertIfNegative val="0"/>
          <c:val>
            <c:numRef>
              <c:f>'3.2'!$B$45:$M$45</c:f>
              <c:numCache>
                <c:formatCode>#,##0.0</c:formatCode>
                <c:ptCount val="12"/>
                <c:pt idx="0">
                  <c:v>-6201.8692554271538</c:v>
                </c:pt>
                <c:pt idx="1">
                  <c:v>-5429.2120073071555</c:v>
                </c:pt>
                <c:pt idx="2">
                  <c:v>-5576.2975695421237</c:v>
                </c:pt>
                <c:pt idx="3">
                  <c:v>-5017.943636923912</c:v>
                </c:pt>
                <c:pt idx="4">
                  <c:v>-5100.8461215226644</c:v>
                </c:pt>
                <c:pt idx="5">
                  <c:v>-4680.528395153231</c:v>
                </c:pt>
                <c:pt idx="6">
                  <c:v>-4621.1465330027313</c:v>
                </c:pt>
                <c:pt idx="7">
                  <c:v>-4700.7831731382175</c:v>
                </c:pt>
                <c:pt idx="8">
                  <c:v>-4730.1596100509287</c:v>
                </c:pt>
                <c:pt idx="9">
                  <c:v>-5218.6164037983181</c:v>
                </c:pt>
                <c:pt idx="10">
                  <c:v>-5452.4449016601684</c:v>
                </c:pt>
                <c:pt idx="11">
                  <c:v>-5537.322147275825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50-4679-833D-B190DE31E35E}"/>
            </c:ext>
          </c:extLst>
        </c:ser>
        <c:ser>
          <c:idx val="2"/>
          <c:order val="2"/>
          <c:tx>
            <c:strRef>
              <c:f>'3.2'!$A$27</c:f>
              <c:strCache>
                <c:ptCount val="1"/>
                <c:pt idx="0">
                  <c:v>Tech. vl. spotřeba el. na výrobu elektřiny</c:v>
                </c:pt>
              </c:strCache>
            </c:strRef>
          </c:tx>
          <c:invertIfNegative val="0"/>
          <c:val>
            <c:numRef>
              <c:f>'3.2'!$B$27:$M$27</c:f>
              <c:numCache>
                <c:formatCode>#,##0.0</c:formatCode>
                <c:ptCount val="12"/>
                <c:pt idx="0">
                  <c:v>-556.21496800000011</c:v>
                </c:pt>
                <c:pt idx="1">
                  <c:v>-508.9096209999999</c:v>
                </c:pt>
                <c:pt idx="2">
                  <c:v>-503.44507299999992</c:v>
                </c:pt>
                <c:pt idx="3">
                  <c:v>-469.94306099999989</c:v>
                </c:pt>
                <c:pt idx="4">
                  <c:v>-479.23383699999994</c:v>
                </c:pt>
                <c:pt idx="5">
                  <c:v>-423.7997279999999</c:v>
                </c:pt>
                <c:pt idx="6">
                  <c:v>-409.44054699999998</c:v>
                </c:pt>
                <c:pt idx="7">
                  <c:v>-459.12978000000015</c:v>
                </c:pt>
                <c:pt idx="8">
                  <c:v>-469.04432900000006</c:v>
                </c:pt>
                <c:pt idx="9">
                  <c:v>-525.65786100000025</c:v>
                </c:pt>
                <c:pt idx="10">
                  <c:v>-514.18561299999988</c:v>
                </c:pt>
                <c:pt idx="11">
                  <c:v>-524.91618399999959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50-4679-833D-B190DE31E35E}"/>
            </c:ext>
          </c:extLst>
        </c:ser>
        <c:ser>
          <c:idx val="3"/>
          <c:order val="3"/>
          <c:tx>
            <c:strRef>
              <c:f>'3.2'!$A$32</c:f>
              <c:strCache>
                <c:ptCount val="1"/>
                <c:pt idx="0">
                  <c:v>Celkové ztráty</c:v>
                </c:pt>
              </c:strCache>
            </c:strRef>
          </c:tx>
          <c:invertIfNegative val="0"/>
          <c:val>
            <c:numRef>
              <c:f>'3.2'!$B$32:$M$32</c:f>
              <c:numCache>
                <c:formatCode>#,##0.0</c:formatCode>
                <c:ptCount val="12"/>
                <c:pt idx="0">
                  <c:v>-459.49519900000001</c:v>
                </c:pt>
                <c:pt idx="1">
                  <c:v>-383.91537799999998</c:v>
                </c:pt>
                <c:pt idx="2">
                  <c:v>-362.79224200000004</c:v>
                </c:pt>
                <c:pt idx="3">
                  <c:v>-324.94966799999997</c:v>
                </c:pt>
                <c:pt idx="4">
                  <c:v>-325.54717699999998</c:v>
                </c:pt>
                <c:pt idx="5">
                  <c:v>-303.19212099999999</c:v>
                </c:pt>
                <c:pt idx="6">
                  <c:v>-307.11150599999996</c:v>
                </c:pt>
                <c:pt idx="7">
                  <c:v>-310.96700199999998</c:v>
                </c:pt>
                <c:pt idx="8">
                  <c:v>-373.87160300000005</c:v>
                </c:pt>
                <c:pt idx="9">
                  <c:v>-382.92387099999996</c:v>
                </c:pt>
                <c:pt idx="10">
                  <c:v>-358.65797900000007</c:v>
                </c:pt>
                <c:pt idx="11">
                  <c:v>-406.545007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50-4679-833D-B190DE31E35E}"/>
            </c:ext>
          </c:extLst>
        </c:ser>
        <c:ser>
          <c:idx val="4"/>
          <c:order val="4"/>
          <c:tx>
            <c:strRef>
              <c:f>'3.2'!$A$43</c:f>
              <c:strCache>
                <c:ptCount val="1"/>
                <c:pt idx="0">
                  <c:v>Spotřeba na přečerpávání PVE</c:v>
                </c:pt>
              </c:strCache>
            </c:strRef>
          </c:tx>
          <c:invertIfNegative val="0"/>
          <c:val>
            <c:numRef>
              <c:f>'3.2'!$B$43:$M$43</c:f>
              <c:numCache>
                <c:formatCode>#,##0.0</c:formatCode>
                <c:ptCount val="12"/>
                <c:pt idx="0">
                  <c:v>-142.17053299999998</c:v>
                </c:pt>
                <c:pt idx="1">
                  <c:v>-104.60866799999999</c:v>
                </c:pt>
                <c:pt idx="2">
                  <c:v>-121.68668100000001</c:v>
                </c:pt>
                <c:pt idx="3">
                  <c:v>-114.782848</c:v>
                </c:pt>
                <c:pt idx="4">
                  <c:v>-122.88633799999999</c:v>
                </c:pt>
                <c:pt idx="5">
                  <c:v>-85.227546000000004</c:v>
                </c:pt>
                <c:pt idx="6">
                  <c:v>-113.42119299999999</c:v>
                </c:pt>
                <c:pt idx="7">
                  <c:v>-128.65441300000001</c:v>
                </c:pt>
                <c:pt idx="8">
                  <c:v>-133.59674999999999</c:v>
                </c:pt>
                <c:pt idx="9">
                  <c:v>-146.61334000000002</c:v>
                </c:pt>
                <c:pt idx="10">
                  <c:v>-127.47007000000001</c:v>
                </c:pt>
                <c:pt idx="11">
                  <c:v>-178.86251999999999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50-4679-833D-B190DE31E35E}"/>
            </c:ext>
          </c:extLst>
        </c:ser>
        <c:ser>
          <c:idx val="5"/>
          <c:order val="5"/>
          <c:tx>
            <c:strRef>
              <c:f>'3.2'!$A$4</c:f>
              <c:strCache>
                <c:ptCount val="1"/>
                <c:pt idx="0">
                  <c:v>Přeshraniční saldo *)</c:v>
                </c:pt>
              </c:strCache>
            </c:strRef>
          </c:tx>
          <c:invertIfNegative val="0"/>
          <c:val>
            <c:numRef>
              <c:f>'3.2'!$B$4:$M$4</c:f>
              <c:numCache>
                <c:formatCode>#,##0.0</c:formatCode>
                <c:ptCount val="12"/>
                <c:pt idx="0">
                  <c:v>-1168.7747120000001</c:v>
                </c:pt>
                <c:pt idx="1">
                  <c:v>-1303.6256420000004</c:v>
                </c:pt>
                <c:pt idx="2">
                  <c:v>-931.51438100000007</c:v>
                </c:pt>
                <c:pt idx="3">
                  <c:v>-994.47257000000013</c:v>
                </c:pt>
                <c:pt idx="4">
                  <c:v>-1156.5836959999997</c:v>
                </c:pt>
                <c:pt idx="5">
                  <c:v>-662.66865100000007</c:v>
                </c:pt>
                <c:pt idx="6">
                  <c:v>-314.53588799999983</c:v>
                </c:pt>
                <c:pt idx="7">
                  <c:v>-954.50282600000003</c:v>
                </c:pt>
                <c:pt idx="8">
                  <c:v>-1292.3874089999997</c:v>
                </c:pt>
                <c:pt idx="9">
                  <c:v>-1731.3656570000001</c:v>
                </c:pt>
                <c:pt idx="10">
                  <c:v>-1356.4152759999999</c:v>
                </c:pt>
                <c:pt idx="11">
                  <c:v>-1229.756648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C50-4679-833D-B190DE31E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4"/>
        <c:overlap val="100"/>
        <c:axId val="223693440"/>
        <c:axId val="223716864"/>
      </c:barChart>
      <c:catAx>
        <c:axId val="223693440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223716864"/>
        <c:crosses val="autoZero"/>
        <c:auto val="1"/>
        <c:lblAlgn val="ctr"/>
        <c:lblOffset val="100"/>
        <c:noMultiLvlLbl val="0"/>
      </c:catAx>
      <c:valAx>
        <c:axId val="2237168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236934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5873004699811581E-2"/>
          <c:y val="0.84866721414424429"/>
          <c:w val="0.9441269953001884"/>
          <c:h val="0.15133278585575577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</a:t>
            </a:r>
            <a:r>
              <a:rPr lang="cs-CZ" sz="1000" baseline="0"/>
              <a:t> jednotlivých sektorů národního hospodářství na celkové spotřebě elektřiny v ČR</a:t>
            </a:r>
            <a:endParaRPr lang="cs-CZ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927700577390216E-2"/>
          <c:y val="0.24209982582827749"/>
          <c:w val="0.51995159049486872"/>
          <c:h val="0.61107711787524643"/>
        </c:manualLayout>
      </c:layout>
      <c:doughnutChart>
        <c:varyColors val="1"/>
        <c:ser>
          <c:idx val="0"/>
          <c:order val="0"/>
          <c:dLbls>
            <c:dLbl>
              <c:idx val="2"/>
              <c:layout>
                <c:manualLayout>
                  <c:x val="0.12267371112357428"/>
                  <c:y val="7.327715821451495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4C-4DA2-9C7B-44A2CD9A2E22}"/>
                </c:ext>
              </c:extLst>
            </c:dLbl>
            <c:dLbl>
              <c:idx val="3"/>
              <c:layout>
                <c:manualLayout>
                  <c:x val="0.13231102800161859"/>
                  <c:y val="0.12420732347256039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4C-4DA2-9C7B-44A2CD9A2E22}"/>
                </c:ext>
              </c:extLst>
            </c:dLbl>
            <c:dLbl>
              <c:idx val="4"/>
              <c:layout>
                <c:manualLayout>
                  <c:x val="8.6528647637065928E-2"/>
                  <c:y val="0.1425659339120575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4C-4DA2-9C7B-44A2CD9A2E2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'4.3'!$B$3:$I$3</c:f>
              <c:strCache>
                <c:ptCount val="8"/>
                <c:pt idx="0">
                  <c:v>Průmysl</c:v>
                </c:pt>
                <c:pt idx="1">
                  <c:v>Energetika</c:v>
                </c:pt>
                <c:pt idx="2">
                  <c:v>Doprava</c:v>
                </c:pt>
                <c:pt idx="3">
                  <c:v>Stavebnictví</c:v>
                </c:pt>
                <c:pt idx="4">
                  <c:v>Zemědělství a lesnictví</c:v>
                </c:pt>
                <c:pt idx="5">
                  <c:v>Domácnosti</c:v>
                </c:pt>
                <c:pt idx="6">
                  <c:v>Obchod, služby, školství, zdravotnictví</c:v>
                </c:pt>
                <c:pt idx="7">
                  <c:v>Ostatní</c:v>
                </c:pt>
              </c:strCache>
            </c:strRef>
          </c:cat>
          <c:val>
            <c:numRef>
              <c:f>'4.3'!$B$4:$I$4</c:f>
              <c:numCache>
                <c:formatCode>#,##0.0</c:formatCode>
                <c:ptCount val="8"/>
                <c:pt idx="0">
                  <c:v>18391483.374780156</c:v>
                </c:pt>
                <c:pt idx="1">
                  <c:v>4422690.3628694061</c:v>
                </c:pt>
                <c:pt idx="2">
                  <c:v>669363.97889792023</c:v>
                </c:pt>
                <c:pt idx="3">
                  <c:v>483931.92997021932</c:v>
                </c:pt>
                <c:pt idx="4">
                  <c:v>871794.1623964695</c:v>
                </c:pt>
                <c:pt idx="5">
                  <c:v>15257923.383550422</c:v>
                </c:pt>
                <c:pt idx="6">
                  <c:v>12527076.935361339</c:v>
                </c:pt>
                <c:pt idx="7">
                  <c:v>6777623.8395640673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4C-4DA2-9C7B-44A2CD9A2E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0.63743730978713486"/>
          <c:y val="0.26026550933135545"/>
          <c:w val="0.36256277592095376"/>
          <c:h val="0.69947672860402854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Spotřeba elektřiny netto v krajích ČR podle sektorů národního hospodářství (GWh)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6339433836471937E-2"/>
          <c:y val="0.14640605169467286"/>
          <c:w val="0.92705449405022411"/>
          <c:h val="0.575031153924100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'4.3'!$B$3</c:f>
              <c:strCache>
                <c:ptCount val="1"/>
                <c:pt idx="0">
                  <c:v>Průmysl</c:v>
                </c:pt>
              </c:strCache>
            </c:strRef>
          </c:tx>
          <c:invertIfNegative val="0"/>
          <c:cat>
            <c:strRef>
              <c:f>'4.3'!$A$5:$A$18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'4.3'!$B$5:$B$18</c:f>
              <c:numCache>
                <c:formatCode>#,##0.0</c:formatCode>
                <c:ptCount val="14"/>
                <c:pt idx="0">
                  <c:v>526823.81232051726</c:v>
                </c:pt>
                <c:pt idx="1">
                  <c:v>387455.01126936509</c:v>
                </c:pt>
                <c:pt idx="2">
                  <c:v>456915.19</c:v>
                </c:pt>
                <c:pt idx="3">
                  <c:v>1340264.666</c:v>
                </c:pt>
                <c:pt idx="4">
                  <c:v>1130620.165</c:v>
                </c:pt>
                <c:pt idx="5">
                  <c:v>3575931.6509999996</c:v>
                </c:pt>
                <c:pt idx="6">
                  <c:v>1312936.4423382559</c:v>
                </c:pt>
                <c:pt idx="7">
                  <c:v>1039101.7069999999</c:v>
                </c:pt>
                <c:pt idx="8">
                  <c:v>1120001.1950000001</c:v>
                </c:pt>
                <c:pt idx="9">
                  <c:v>379435.46699999995</c:v>
                </c:pt>
                <c:pt idx="10">
                  <c:v>2914111.7419999996</c:v>
                </c:pt>
                <c:pt idx="11">
                  <c:v>2868336.2760000001</c:v>
                </c:pt>
                <c:pt idx="12">
                  <c:v>634632.93818342267</c:v>
                </c:pt>
                <c:pt idx="13">
                  <c:v>704917.11166859581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9-4EFC-88D4-41ED6C062432}"/>
            </c:ext>
          </c:extLst>
        </c:ser>
        <c:ser>
          <c:idx val="1"/>
          <c:order val="1"/>
          <c:tx>
            <c:strRef>
              <c:f>'4.3'!$C$3</c:f>
              <c:strCache>
                <c:ptCount val="1"/>
                <c:pt idx="0">
                  <c:v>Energetika</c:v>
                </c:pt>
              </c:strCache>
            </c:strRef>
          </c:tx>
          <c:invertIfNegative val="0"/>
          <c:cat>
            <c:strRef>
              <c:f>'4.3'!$A$5:$A$18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'4.3'!$C$5:$C$18</c:f>
              <c:numCache>
                <c:formatCode>#,##0.0</c:formatCode>
                <c:ptCount val="14"/>
                <c:pt idx="0">
                  <c:v>25316.057291106805</c:v>
                </c:pt>
                <c:pt idx="1">
                  <c:v>107451.5604101155</c:v>
                </c:pt>
                <c:pt idx="2">
                  <c:v>283463.21500000003</c:v>
                </c:pt>
                <c:pt idx="3">
                  <c:v>281981.00799999997</c:v>
                </c:pt>
                <c:pt idx="4">
                  <c:v>114081.60100000001</c:v>
                </c:pt>
                <c:pt idx="5">
                  <c:v>1531981.8070000003</c:v>
                </c:pt>
                <c:pt idx="6">
                  <c:v>144649.94242409698</c:v>
                </c:pt>
                <c:pt idx="7">
                  <c:v>92272.695000000007</c:v>
                </c:pt>
                <c:pt idx="8">
                  <c:v>127830.08</c:v>
                </c:pt>
                <c:pt idx="9">
                  <c:v>233280.617</c:v>
                </c:pt>
                <c:pt idx="10">
                  <c:v>469752.69799999997</c:v>
                </c:pt>
                <c:pt idx="11">
                  <c:v>472761.45199999993</c:v>
                </c:pt>
                <c:pt idx="12">
                  <c:v>42771.810704141935</c:v>
                </c:pt>
                <c:pt idx="13">
                  <c:v>495095.81903994473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9-4EFC-88D4-41ED6C062432}"/>
            </c:ext>
          </c:extLst>
        </c:ser>
        <c:ser>
          <c:idx val="2"/>
          <c:order val="2"/>
          <c:tx>
            <c:strRef>
              <c:f>'4.3'!$D$3</c:f>
              <c:strCache>
                <c:ptCount val="1"/>
                <c:pt idx="0">
                  <c:v>Doprava</c:v>
                </c:pt>
              </c:strCache>
            </c:strRef>
          </c:tx>
          <c:invertIfNegative val="0"/>
          <c:cat>
            <c:strRef>
              <c:f>'4.3'!$A$5:$A$18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'4.3'!$D$5:$D$18</c:f>
              <c:numCache>
                <c:formatCode>#,##0.0</c:formatCode>
                <c:ptCount val="14"/>
                <c:pt idx="0">
                  <c:v>14270.625206031491</c:v>
                </c:pt>
                <c:pt idx="1">
                  <c:v>27012.984998756248</c:v>
                </c:pt>
                <c:pt idx="2">
                  <c:v>3681.0660000000003</c:v>
                </c:pt>
                <c:pt idx="3">
                  <c:v>26055.822999999997</c:v>
                </c:pt>
                <c:pt idx="4">
                  <c:v>17139.654000000002</c:v>
                </c:pt>
                <c:pt idx="5">
                  <c:v>53831.331999999988</c:v>
                </c:pt>
                <c:pt idx="6">
                  <c:v>14594.196193515012</c:v>
                </c:pt>
                <c:pt idx="7">
                  <c:v>20362.238000000001</c:v>
                </c:pt>
                <c:pt idx="8">
                  <c:v>29395.370000000003</c:v>
                </c:pt>
                <c:pt idx="9">
                  <c:v>376281.58100000001</c:v>
                </c:pt>
                <c:pt idx="10">
                  <c:v>41946.794999999998</c:v>
                </c:pt>
                <c:pt idx="11">
                  <c:v>31529.681000000004</c:v>
                </c:pt>
                <c:pt idx="12">
                  <c:v>7592.3932902724528</c:v>
                </c:pt>
                <c:pt idx="13">
                  <c:v>5670.2392093449398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F9-4EFC-88D4-41ED6C062432}"/>
            </c:ext>
          </c:extLst>
        </c:ser>
        <c:ser>
          <c:idx val="3"/>
          <c:order val="3"/>
          <c:tx>
            <c:strRef>
              <c:f>'4.3'!$E$3</c:f>
              <c:strCache>
                <c:ptCount val="1"/>
                <c:pt idx="0">
                  <c:v>Stavebnictví</c:v>
                </c:pt>
              </c:strCache>
            </c:strRef>
          </c:tx>
          <c:invertIfNegative val="0"/>
          <c:cat>
            <c:strRef>
              <c:f>'4.3'!$A$5:$A$18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'4.3'!$E$5:$E$18</c:f>
              <c:numCache>
                <c:formatCode>#,##0.0</c:formatCode>
                <c:ptCount val="14"/>
                <c:pt idx="0">
                  <c:v>6133.5234945908642</c:v>
                </c:pt>
                <c:pt idx="1">
                  <c:v>41088.76570970413</c:v>
                </c:pt>
                <c:pt idx="2">
                  <c:v>23356.677000000003</c:v>
                </c:pt>
                <c:pt idx="3">
                  <c:v>24539.599000000006</c:v>
                </c:pt>
                <c:pt idx="4">
                  <c:v>24244.728000000003</c:v>
                </c:pt>
                <c:pt idx="5">
                  <c:v>45354.241999999991</c:v>
                </c:pt>
                <c:pt idx="6">
                  <c:v>24291.810563406412</c:v>
                </c:pt>
                <c:pt idx="7">
                  <c:v>19123.611000000001</c:v>
                </c:pt>
                <c:pt idx="8">
                  <c:v>44776.546999999991</c:v>
                </c:pt>
                <c:pt idx="9">
                  <c:v>89130.7</c:v>
                </c:pt>
                <c:pt idx="10">
                  <c:v>80900.510999999999</c:v>
                </c:pt>
                <c:pt idx="11">
                  <c:v>40657.633000000002</c:v>
                </c:pt>
                <c:pt idx="12">
                  <c:v>7776.6699740255099</c:v>
                </c:pt>
                <c:pt idx="13">
                  <c:v>12556.912228492447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F9-4EFC-88D4-41ED6C062432}"/>
            </c:ext>
          </c:extLst>
        </c:ser>
        <c:ser>
          <c:idx val="4"/>
          <c:order val="4"/>
          <c:tx>
            <c:strRef>
              <c:f>'4.3'!$F$3</c:f>
              <c:strCache>
                <c:ptCount val="1"/>
                <c:pt idx="0">
                  <c:v>Zemědělství a lesnictví</c:v>
                </c:pt>
              </c:strCache>
            </c:strRef>
          </c:tx>
          <c:invertIfNegative val="0"/>
          <c:cat>
            <c:strRef>
              <c:f>'4.3'!$A$5:$A$18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'4.3'!$F$5:$F$18</c:f>
              <c:numCache>
                <c:formatCode>#,##0.0</c:formatCode>
                <c:ptCount val="14"/>
                <c:pt idx="0">
                  <c:v>65537.015964312377</c:v>
                </c:pt>
                <c:pt idx="1">
                  <c:v>93440.756811122061</c:v>
                </c:pt>
                <c:pt idx="2">
                  <c:v>16698.78</c:v>
                </c:pt>
                <c:pt idx="3">
                  <c:v>74067.311000000002</c:v>
                </c:pt>
                <c:pt idx="4">
                  <c:v>21665.095999999998</c:v>
                </c:pt>
                <c:pt idx="5">
                  <c:v>48781.112000000008</c:v>
                </c:pt>
                <c:pt idx="6">
                  <c:v>72088.560820323139</c:v>
                </c:pt>
                <c:pt idx="7">
                  <c:v>83821.709000000003</c:v>
                </c:pt>
                <c:pt idx="8">
                  <c:v>74903.410999999993</c:v>
                </c:pt>
                <c:pt idx="9">
                  <c:v>5144.1740000000009</c:v>
                </c:pt>
                <c:pt idx="10">
                  <c:v>144570.53</c:v>
                </c:pt>
                <c:pt idx="11">
                  <c:v>40269.223000000005</c:v>
                </c:pt>
                <c:pt idx="12">
                  <c:v>94501.174132420536</c:v>
                </c:pt>
                <c:pt idx="13">
                  <c:v>36305.308668291284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F9-4EFC-88D4-41ED6C062432}"/>
            </c:ext>
          </c:extLst>
        </c:ser>
        <c:ser>
          <c:idx val="5"/>
          <c:order val="5"/>
          <c:tx>
            <c:strRef>
              <c:f>'4.3'!$G$3</c:f>
              <c:strCache>
                <c:ptCount val="1"/>
                <c:pt idx="0">
                  <c:v>Domácnosti</c:v>
                </c:pt>
              </c:strCache>
            </c:strRef>
          </c:tx>
          <c:invertIfNegative val="0"/>
          <c:cat>
            <c:strRef>
              <c:f>'4.3'!$A$5:$A$18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'4.3'!$G$5:$G$18</c:f>
              <c:numCache>
                <c:formatCode>#,##0.0</c:formatCode>
                <c:ptCount val="14"/>
                <c:pt idx="0">
                  <c:v>1245254.6934273047</c:v>
                </c:pt>
                <c:pt idx="1">
                  <c:v>1306591.9322039003</c:v>
                </c:pt>
                <c:pt idx="2">
                  <c:v>369726.74499999994</c:v>
                </c:pt>
                <c:pt idx="3">
                  <c:v>961751.06500000006</c:v>
                </c:pt>
                <c:pt idx="4">
                  <c:v>739647.92099999997</c:v>
                </c:pt>
                <c:pt idx="5">
                  <c:v>1338103.7660000001</c:v>
                </c:pt>
                <c:pt idx="6">
                  <c:v>803330.00132049352</c:v>
                </c:pt>
                <c:pt idx="7">
                  <c:v>722541.48200000008</c:v>
                </c:pt>
                <c:pt idx="8">
                  <c:v>865403.4310000001</c:v>
                </c:pt>
                <c:pt idx="9">
                  <c:v>1474734.1569999999</c:v>
                </c:pt>
                <c:pt idx="10">
                  <c:v>2742202.5309999995</c:v>
                </c:pt>
                <c:pt idx="11">
                  <c:v>1034246.868</c:v>
                </c:pt>
                <c:pt idx="12">
                  <c:v>736951.31229634583</c:v>
                </c:pt>
                <c:pt idx="13">
                  <c:v>917437.47830237902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2F9-4EFC-88D4-41ED6C062432}"/>
            </c:ext>
          </c:extLst>
        </c:ser>
        <c:ser>
          <c:idx val="6"/>
          <c:order val="6"/>
          <c:tx>
            <c:strRef>
              <c:f>'4.3'!$H$3</c:f>
              <c:strCache>
                <c:ptCount val="1"/>
                <c:pt idx="0">
                  <c:v>Obchod, služby, školství, zdravotnictví</c:v>
                </c:pt>
              </c:strCache>
            </c:strRef>
          </c:tx>
          <c:invertIfNegative val="0"/>
          <c:cat>
            <c:strRef>
              <c:f>'4.3'!$A$5:$A$18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'4.3'!$H$5:$H$18</c:f>
              <c:numCache>
                <c:formatCode>#,##0.0</c:formatCode>
                <c:ptCount val="14"/>
                <c:pt idx="0">
                  <c:v>219536.4728254565</c:v>
                </c:pt>
                <c:pt idx="1">
                  <c:v>321723.87337343686</c:v>
                </c:pt>
                <c:pt idx="2">
                  <c:v>392042.95300000004</c:v>
                </c:pt>
                <c:pt idx="3">
                  <c:v>878187.59600000002</c:v>
                </c:pt>
                <c:pt idx="4">
                  <c:v>512694.79600000009</c:v>
                </c:pt>
                <c:pt idx="5">
                  <c:v>1476571.959</c:v>
                </c:pt>
                <c:pt idx="6">
                  <c:v>631257.38357682037</c:v>
                </c:pt>
                <c:pt idx="7">
                  <c:v>486536.65500000003</c:v>
                </c:pt>
                <c:pt idx="8">
                  <c:v>770038.70699999994</c:v>
                </c:pt>
                <c:pt idx="9">
                  <c:v>3399775.4790000012</c:v>
                </c:pt>
                <c:pt idx="10">
                  <c:v>1855431.5229999996</c:v>
                </c:pt>
                <c:pt idx="11">
                  <c:v>1164346.872</c:v>
                </c:pt>
                <c:pt idx="12">
                  <c:v>208708.61602252815</c:v>
                </c:pt>
                <c:pt idx="13">
                  <c:v>210224.04956309657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2F9-4EFC-88D4-41ED6C062432}"/>
            </c:ext>
          </c:extLst>
        </c:ser>
        <c:ser>
          <c:idx val="7"/>
          <c:order val="7"/>
          <c:tx>
            <c:strRef>
              <c:f>'4.3'!$I$3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'4.3'!$A$5:$A$18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'4.3'!$I$5:$I$18</c:f>
              <c:numCache>
                <c:formatCode>#,##0.0</c:formatCode>
                <c:ptCount val="14"/>
                <c:pt idx="0">
                  <c:v>1054421.4873377017</c:v>
                </c:pt>
                <c:pt idx="1">
                  <c:v>3099749.7595401909</c:v>
                </c:pt>
                <c:pt idx="2">
                  <c:v>34.436</c:v>
                </c:pt>
                <c:pt idx="3">
                  <c:v>1889.6730000000005</c:v>
                </c:pt>
                <c:pt idx="4">
                  <c:v>0</c:v>
                </c:pt>
                <c:pt idx="5">
                  <c:v>17002.561000000002</c:v>
                </c:pt>
                <c:pt idx="6">
                  <c:v>189654.66261938639</c:v>
                </c:pt>
                <c:pt idx="7">
                  <c:v>4381.7709999999997</c:v>
                </c:pt>
                <c:pt idx="8">
                  <c:v>410.47200000000004</c:v>
                </c:pt>
                <c:pt idx="9">
                  <c:v>89653.293000000005</c:v>
                </c:pt>
                <c:pt idx="10">
                  <c:v>2252.0040000000004</c:v>
                </c:pt>
                <c:pt idx="11">
                  <c:v>428416.16600000003</c:v>
                </c:pt>
                <c:pt idx="12">
                  <c:v>938520.50307973882</c:v>
                </c:pt>
                <c:pt idx="13">
                  <c:v>951237.05098704959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2F9-4EFC-88D4-41ED6C062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5108608"/>
        <c:axId val="235130880"/>
      </c:barChart>
      <c:catAx>
        <c:axId val="2351086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5130880"/>
        <c:crosses val="autoZero"/>
        <c:auto val="1"/>
        <c:lblAlgn val="ctr"/>
        <c:lblOffset val="100"/>
        <c:noMultiLvlLbl val="0"/>
      </c:catAx>
      <c:valAx>
        <c:axId val="2351308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5108608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Spotřeba elektřiny netto (GWh)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7974693461824719E-2"/>
          <c:y val="0.10019670222975828"/>
          <c:w val="0.86471187370235436"/>
          <c:h val="0.563064749449485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'4.4'!$A$16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93A9CF"/>
              </a:solidFill>
            </c:spPr>
            <c:extLst>
              <c:ext xmlns:c16="http://schemas.microsoft.com/office/drawing/2014/chart" uri="{C3380CC4-5D6E-409C-BE32-E72D297353CC}">
                <c16:uniqueId val="{00000001-C2DA-4E4C-95A7-4A810C13B7CF}"/>
              </c:ext>
            </c:extLst>
          </c:dPt>
          <c:dPt>
            <c:idx val="1"/>
            <c:invertIfNegative val="0"/>
            <c:bubble3D val="0"/>
            <c:spPr>
              <a:solidFill>
                <a:srgbClr val="D19392"/>
              </a:solidFill>
            </c:spPr>
            <c:extLst>
              <c:ext xmlns:c16="http://schemas.microsoft.com/office/drawing/2014/chart" uri="{C3380CC4-5D6E-409C-BE32-E72D297353CC}">
                <c16:uniqueId val="{00000003-C2DA-4E4C-95A7-4A810C13B7CF}"/>
              </c:ext>
            </c:extLst>
          </c:dPt>
          <c:dPt>
            <c:idx val="2"/>
            <c:invertIfNegative val="0"/>
            <c:bubble3D val="0"/>
            <c:spPr>
              <a:solidFill>
                <a:srgbClr val="B9CD96"/>
              </a:solidFill>
            </c:spPr>
            <c:extLst>
              <c:ext xmlns:c16="http://schemas.microsoft.com/office/drawing/2014/chart" uri="{C3380CC4-5D6E-409C-BE32-E72D297353CC}">
                <c16:uniqueId val="{00000005-C2DA-4E4C-95A7-4A810C13B7CF}"/>
              </c:ext>
            </c:extLst>
          </c:dPt>
          <c:dPt>
            <c:idx val="3"/>
            <c:invertIfNegative val="0"/>
            <c:bubble3D val="0"/>
            <c:spPr>
              <a:solidFill>
                <a:srgbClr val="A99BBD"/>
              </a:solidFill>
            </c:spPr>
            <c:extLst>
              <c:ext xmlns:c16="http://schemas.microsoft.com/office/drawing/2014/chart" uri="{C3380CC4-5D6E-409C-BE32-E72D297353CC}">
                <c16:uniqueId val="{00000007-C2DA-4E4C-95A7-4A810C13B7CF}"/>
              </c:ext>
            </c:extLst>
          </c:dPt>
          <c:dPt>
            <c:idx val="4"/>
            <c:invertIfNegative val="0"/>
            <c:bubble3D val="0"/>
            <c:spPr>
              <a:solidFill>
                <a:srgbClr val="91C3D5"/>
              </a:solidFill>
            </c:spPr>
            <c:extLst>
              <c:ext xmlns:c16="http://schemas.microsoft.com/office/drawing/2014/chart" uri="{C3380CC4-5D6E-409C-BE32-E72D297353CC}">
                <c16:uniqueId val="{00000009-C2DA-4E4C-95A7-4A810C13B7CF}"/>
              </c:ext>
            </c:extLst>
          </c:dPt>
          <c:dPt>
            <c:idx val="5"/>
            <c:invertIfNegative val="0"/>
            <c:bubble3D val="0"/>
            <c:spPr>
              <a:solidFill>
                <a:srgbClr val="F9B590"/>
              </a:solidFill>
            </c:spPr>
            <c:extLst>
              <c:ext xmlns:c16="http://schemas.microsoft.com/office/drawing/2014/chart" uri="{C3380CC4-5D6E-409C-BE32-E72D297353CC}">
                <c16:uniqueId val="{0000000B-C2DA-4E4C-95A7-4A810C13B7CF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C2DA-4E4C-95A7-4A810C13B7CF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C2DA-4E4C-95A7-4A810C13B7CF}"/>
              </c:ext>
            </c:extLst>
          </c:dPt>
          <c:cat>
            <c:strRef>
              <c:f>'4.4'!$B$15:$I$15</c:f>
              <c:strCache>
                <c:ptCount val="8"/>
                <c:pt idx="0">
                  <c:v>Průmysl</c:v>
                </c:pt>
                <c:pt idx="1">
                  <c:v>Energetika</c:v>
                </c:pt>
                <c:pt idx="2">
                  <c:v>Doprava</c:v>
                </c:pt>
                <c:pt idx="3">
                  <c:v>Stavebnictví</c:v>
                </c:pt>
                <c:pt idx="4">
                  <c:v>Zemědělství a lesnictví</c:v>
                </c:pt>
                <c:pt idx="5">
                  <c:v>Domácnosti</c:v>
                </c:pt>
                <c:pt idx="6">
                  <c:v>Obchod, služby, školství, zdravotnictví</c:v>
                </c:pt>
                <c:pt idx="7">
                  <c:v>Ostatní</c:v>
                </c:pt>
              </c:strCache>
            </c:strRef>
          </c:cat>
          <c:val>
            <c:numRef>
              <c:f>'4.4'!$B$16:$I$16</c:f>
              <c:numCache>
                <c:formatCode>#,##0.0</c:formatCode>
                <c:ptCount val="8"/>
                <c:pt idx="0">
                  <c:v>18604.05818307032</c:v>
                </c:pt>
                <c:pt idx="1">
                  <c:v>4442.7291432626616</c:v>
                </c:pt>
                <c:pt idx="2">
                  <c:v>674.09198532729295</c:v>
                </c:pt>
                <c:pt idx="3">
                  <c:v>504.9144724024755</c:v>
                </c:pt>
                <c:pt idx="4">
                  <c:v>928.70228556282223</c:v>
                </c:pt>
                <c:pt idx="5">
                  <c:v>15212.835739622062</c:v>
                </c:pt>
                <c:pt idx="6">
                  <c:v>12494.854147507964</c:v>
                </c:pt>
                <c:pt idx="7">
                  <c:v>6150.5860962444003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2DA-4E4C-95A7-4A810C13B7CF}"/>
            </c:ext>
          </c:extLst>
        </c:ser>
        <c:ser>
          <c:idx val="0"/>
          <c:order val="1"/>
          <c:tx>
            <c:strRef>
              <c:f>'4.4'!$A$17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4572A7"/>
              </a:solidFill>
            </c:spPr>
            <c:extLst>
              <c:ext xmlns:c16="http://schemas.microsoft.com/office/drawing/2014/chart" uri="{C3380CC4-5D6E-409C-BE32-E72D297353CC}">
                <c16:uniqueId val="{00000012-C2DA-4E4C-95A7-4A810C13B7CF}"/>
              </c:ext>
            </c:extLst>
          </c:dPt>
          <c:dPt>
            <c:idx val="1"/>
            <c:invertIfNegative val="0"/>
            <c:bubble3D val="0"/>
            <c:spPr>
              <a:solidFill>
                <a:srgbClr val="AA4643"/>
              </a:solidFill>
            </c:spPr>
            <c:extLst>
              <c:ext xmlns:c16="http://schemas.microsoft.com/office/drawing/2014/chart" uri="{C3380CC4-5D6E-409C-BE32-E72D297353CC}">
                <c16:uniqueId val="{00000014-C2DA-4E4C-95A7-4A810C13B7CF}"/>
              </c:ext>
            </c:extLst>
          </c:dPt>
          <c:dPt>
            <c:idx val="2"/>
            <c:invertIfNegative val="0"/>
            <c:bubble3D val="0"/>
            <c:spPr>
              <a:solidFill>
                <a:srgbClr val="89A54E"/>
              </a:solidFill>
            </c:spPr>
            <c:extLst>
              <c:ext xmlns:c16="http://schemas.microsoft.com/office/drawing/2014/chart" uri="{C3380CC4-5D6E-409C-BE32-E72D297353CC}">
                <c16:uniqueId val="{00000016-C2DA-4E4C-95A7-4A810C13B7CF}"/>
              </c:ext>
            </c:extLst>
          </c:dPt>
          <c:dPt>
            <c:idx val="3"/>
            <c:invertIfNegative val="0"/>
            <c:bubble3D val="0"/>
            <c:spPr>
              <a:solidFill>
                <a:srgbClr val="71588F"/>
              </a:solidFill>
            </c:spPr>
            <c:extLst>
              <c:ext xmlns:c16="http://schemas.microsoft.com/office/drawing/2014/chart" uri="{C3380CC4-5D6E-409C-BE32-E72D297353CC}">
                <c16:uniqueId val="{00000018-C2DA-4E4C-95A7-4A810C13B7CF}"/>
              </c:ext>
            </c:extLst>
          </c:dPt>
          <c:dPt>
            <c:idx val="4"/>
            <c:invertIfNegative val="0"/>
            <c:bubble3D val="0"/>
            <c:spPr>
              <a:solidFill>
                <a:srgbClr val="4198AF"/>
              </a:solidFill>
            </c:spPr>
            <c:extLst>
              <c:ext xmlns:c16="http://schemas.microsoft.com/office/drawing/2014/chart" uri="{C3380CC4-5D6E-409C-BE32-E72D297353CC}">
                <c16:uniqueId val="{0000001A-C2DA-4E4C-95A7-4A810C13B7CF}"/>
              </c:ext>
            </c:extLst>
          </c:dPt>
          <c:dPt>
            <c:idx val="5"/>
            <c:invertIfNegative val="0"/>
            <c:bubble3D val="0"/>
            <c:spPr>
              <a:solidFill>
                <a:srgbClr val="DB843D"/>
              </a:solidFill>
            </c:spPr>
            <c:extLst>
              <c:ext xmlns:c16="http://schemas.microsoft.com/office/drawing/2014/chart" uri="{C3380CC4-5D6E-409C-BE32-E72D297353CC}">
                <c16:uniqueId val="{0000001C-C2DA-4E4C-95A7-4A810C13B7CF}"/>
              </c:ext>
            </c:extLst>
          </c:dPt>
          <c:dPt>
            <c:idx val="6"/>
            <c:invertIfNegative val="0"/>
            <c:bubble3D val="0"/>
            <c:spPr>
              <a:solidFill>
                <a:srgbClr val="93A9CF"/>
              </a:solidFill>
            </c:spPr>
            <c:extLst>
              <c:ext xmlns:c16="http://schemas.microsoft.com/office/drawing/2014/chart" uri="{C3380CC4-5D6E-409C-BE32-E72D297353CC}">
                <c16:uniqueId val="{0000001E-C2DA-4E4C-95A7-4A810C13B7CF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0-C2DA-4E4C-95A7-4A810C13B7CF}"/>
              </c:ext>
            </c:extLst>
          </c:dPt>
          <c:cat>
            <c:strRef>
              <c:f>'4.4'!$B$15:$I$15</c:f>
              <c:strCache>
                <c:ptCount val="8"/>
                <c:pt idx="0">
                  <c:v>Průmysl</c:v>
                </c:pt>
                <c:pt idx="1">
                  <c:v>Energetika</c:v>
                </c:pt>
                <c:pt idx="2">
                  <c:v>Doprava</c:v>
                </c:pt>
                <c:pt idx="3">
                  <c:v>Stavebnictví</c:v>
                </c:pt>
                <c:pt idx="4">
                  <c:v>Zemědělství a lesnictví</c:v>
                </c:pt>
                <c:pt idx="5">
                  <c:v>Domácnosti</c:v>
                </c:pt>
                <c:pt idx="6">
                  <c:v>Obchod, služby, školství, zdravotnictví</c:v>
                </c:pt>
                <c:pt idx="7">
                  <c:v>Ostatní</c:v>
                </c:pt>
              </c:strCache>
            </c:strRef>
          </c:cat>
          <c:val>
            <c:numRef>
              <c:f>'4.4'!$B$17:$I$17</c:f>
              <c:numCache>
                <c:formatCode>#,##0.0</c:formatCode>
                <c:ptCount val="8"/>
                <c:pt idx="0">
                  <c:v>18391.483374780157</c:v>
                </c:pt>
                <c:pt idx="1">
                  <c:v>4422.6903628694063</c:v>
                </c:pt>
                <c:pt idx="2">
                  <c:v>669.36397889792022</c:v>
                </c:pt>
                <c:pt idx="3">
                  <c:v>483.9319299702193</c:v>
                </c:pt>
                <c:pt idx="4">
                  <c:v>871.79416239646946</c:v>
                </c:pt>
                <c:pt idx="5">
                  <c:v>15257.923383550422</c:v>
                </c:pt>
                <c:pt idx="6">
                  <c:v>12527.07693536134</c:v>
                </c:pt>
                <c:pt idx="7">
                  <c:v>6777.6238395640676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C2DA-4E4C-95A7-4A810C13B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387904"/>
        <c:axId val="235393792"/>
      </c:barChart>
      <c:catAx>
        <c:axId val="235387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5393792"/>
        <c:crosses val="autoZero"/>
        <c:auto val="1"/>
        <c:lblAlgn val="ctr"/>
        <c:lblOffset val="100"/>
        <c:noMultiLvlLbl val="0"/>
      </c:catAx>
      <c:valAx>
        <c:axId val="2353937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5387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1180067786119806"/>
          <c:y val="0.95886626478644865"/>
          <c:w val="0.17639864427760374"/>
          <c:h val="4.113373521355132E-2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Meziroční změna</a:t>
            </a:r>
            <a:r>
              <a:rPr lang="cs-CZ" sz="1000"/>
              <a:t> (%)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589133399547047E-2"/>
          <c:y val="0.1013469142018049"/>
          <c:w val="0.88274092261865555"/>
          <c:h val="0.570853610562762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'4.4'!$A$7</c:f>
              <c:strCache>
                <c:ptCount val="1"/>
                <c:pt idx="0">
                  <c:v>Meziroční změna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2.9512470349004295E-3"/>
                  <c:y val="-7.57172073173247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43-41D5-A774-CD08C39AC7D0}"/>
                </c:ext>
              </c:extLst>
            </c:dLbl>
            <c:dLbl>
              <c:idx val="1"/>
              <c:layout>
                <c:manualLayout>
                  <c:x val="2.777980557214438E-3"/>
                  <c:y val="-0.150774343756511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43-41D5-A774-CD08C39AC7D0}"/>
                </c:ext>
              </c:extLst>
            </c:dLbl>
            <c:dLbl>
              <c:idx val="2"/>
              <c:layout>
                <c:manualLayout>
                  <c:x val="0"/>
                  <c:y val="-2.9928374947980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43-41D5-A774-CD08C39AC7D0}"/>
                </c:ext>
              </c:extLst>
            </c:dLbl>
            <c:dLbl>
              <c:idx val="3"/>
              <c:layout>
                <c:manualLayout>
                  <c:x val="1.6333885699683069E-4"/>
                  <c:y val="-7.97204369963647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43-41D5-A774-CD08C39AC7D0}"/>
                </c:ext>
              </c:extLst>
            </c:dLbl>
            <c:dLbl>
              <c:idx val="4"/>
              <c:layout>
                <c:manualLayout>
                  <c:x val="2.9512470349004421E-3"/>
                  <c:y val="-0.123457287755893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43-41D5-A774-CD08C39AC7D0}"/>
                </c:ext>
              </c:extLst>
            </c:dLbl>
            <c:dLbl>
              <c:idx val="5"/>
              <c:layout>
                <c:manualLayout>
                  <c:x val="0"/>
                  <c:y val="-5.5705712067211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43-41D5-A774-CD08C39AC7D0}"/>
                </c:ext>
              </c:extLst>
            </c:dLbl>
            <c:dLbl>
              <c:idx val="6"/>
              <c:layout>
                <c:manualLayout>
                  <c:x val="0"/>
                  <c:y val="-2.86677940659170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F43-41D5-A774-CD08C39AC7D0}"/>
                </c:ext>
              </c:extLst>
            </c:dLbl>
            <c:dLbl>
              <c:idx val="7"/>
              <c:layout>
                <c:manualLayout>
                  <c:x val="-3.1102212269905195E-3"/>
                  <c:y val="-0.135909312922609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F43-41D5-A774-CD08C39AC7D0}"/>
                </c:ext>
              </c:extLst>
            </c:dLbl>
            <c:dLbl>
              <c:idx val="8"/>
              <c:layout>
                <c:manualLayout>
                  <c:x val="1.023902170641401E-16"/>
                  <c:y val="-3.0536793936582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F43-41D5-A774-CD08C39AC7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'4.4'!$B$3:$J$3</c:f>
              <c:strCache>
                <c:ptCount val="9"/>
                <c:pt idx="0">
                  <c:v>Průmysl</c:v>
                </c:pt>
                <c:pt idx="1">
                  <c:v>Energetika</c:v>
                </c:pt>
                <c:pt idx="2">
                  <c:v>Doprava</c:v>
                </c:pt>
                <c:pt idx="3">
                  <c:v>Stavebnictví</c:v>
                </c:pt>
                <c:pt idx="4">
                  <c:v>Zemědělství a lesnictví</c:v>
                </c:pt>
                <c:pt idx="5">
                  <c:v>Domácnosti</c:v>
                </c:pt>
                <c:pt idx="6">
                  <c:v>Obchod, služby, školství, zdravotnictví</c:v>
                </c:pt>
                <c:pt idx="7">
                  <c:v>Ostatní</c:v>
                </c:pt>
                <c:pt idx="8">
                  <c:v>Celkem</c:v>
                </c:pt>
              </c:strCache>
            </c:strRef>
          </c:cat>
          <c:val>
            <c:numRef>
              <c:f>'4.4'!$B$7:$J$7</c:f>
              <c:numCache>
                <c:formatCode>0.0%</c:formatCode>
                <c:ptCount val="9"/>
                <c:pt idx="0">
                  <c:v>-1.6704409468373004E-2</c:v>
                </c:pt>
                <c:pt idx="1">
                  <c:v>-4.9216123386695815E-2</c:v>
                </c:pt>
                <c:pt idx="2">
                  <c:v>-3.6830862757847535E-3</c:v>
                </c:pt>
                <c:pt idx="3">
                  <c:v>-2.4018274623448767E-2</c:v>
                </c:pt>
                <c:pt idx="4">
                  <c:v>-4.0119985402527938E-2</c:v>
                </c:pt>
                <c:pt idx="5">
                  <c:v>1.3792803225802688E-2</c:v>
                </c:pt>
                <c:pt idx="6">
                  <c:v>2.2595868365127563E-3</c:v>
                </c:pt>
                <c:pt idx="7">
                  <c:v>3.774800461703922E-2</c:v>
                </c:pt>
                <c:pt idx="8">
                  <c:v>-1.8455322563533214E-3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F43-41D5-A774-CD08C39AC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5431040"/>
        <c:axId val="235432576"/>
      </c:barChart>
      <c:catAx>
        <c:axId val="2354310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235432576"/>
        <c:crosses val="autoZero"/>
        <c:auto val="1"/>
        <c:lblAlgn val="ctr"/>
        <c:lblOffset val="100"/>
        <c:noMultiLvlLbl val="0"/>
      </c:catAx>
      <c:valAx>
        <c:axId val="235432576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54310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21727483452113"/>
          <c:y val="3.8108032214958697E-2"/>
          <c:w val="0.58211164753582201"/>
          <c:h val="0.835629302894254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'4.5'!$A$5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6E4932"/>
              </a:solidFill>
            </c:spPr>
            <c:extLst>
              <c:ext xmlns:c16="http://schemas.microsoft.com/office/drawing/2014/chart" uri="{C3380CC4-5D6E-409C-BE32-E72D297353CC}">
                <c16:uniqueId val="{00000001-853B-4D94-BC22-BF88F96E49C0}"/>
              </c:ext>
            </c:extLst>
          </c:dPt>
          <c:cat>
            <c:strRef>
              <c:f>'4.5'!$B$2</c:f>
              <c:strCache>
                <c:ptCount val="1"/>
                <c:pt idx="0">
                  <c:v>Jihočeský (JHČ)</c:v>
                </c:pt>
              </c:strCache>
            </c:strRef>
          </c:cat>
          <c:val>
            <c:numRef>
              <c:f>'4.5'!$B$5</c:f>
              <c:numCache>
                <c:formatCode>#,##0.0</c:formatCode>
                <c:ptCount val="1"/>
                <c:pt idx="0">
                  <c:v>273.91112000000004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3B-4D94-BC22-BF88F96E49C0}"/>
            </c:ext>
          </c:extLst>
        </c:ser>
        <c:ser>
          <c:idx val="1"/>
          <c:order val="1"/>
          <c:tx>
            <c:strRef>
              <c:f>'4.5'!$A$6</c:f>
              <c:strCache>
                <c:ptCount val="1"/>
                <c:pt idx="0">
                  <c:v>Jaderné palivo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'4.5'!$B$2</c:f>
              <c:strCache>
                <c:ptCount val="1"/>
                <c:pt idx="0">
                  <c:v>Jihočeský (JHČ)</c:v>
                </c:pt>
              </c:strCache>
            </c:strRef>
          </c:cat>
          <c:val>
            <c:numRef>
              <c:f>'4.5'!$B$6</c:f>
              <c:numCache>
                <c:formatCode>#,##0.0</c:formatCode>
                <c:ptCount val="1"/>
                <c:pt idx="0">
                  <c:v>15764.5885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3B-4D94-BC22-BF88F96E49C0}"/>
            </c:ext>
          </c:extLst>
        </c:ser>
        <c:ser>
          <c:idx val="2"/>
          <c:order val="2"/>
          <c:tx>
            <c:strRef>
              <c:f>'4.5'!$A$7</c:f>
              <c:strCache>
                <c:ptCount val="1"/>
                <c:pt idx="0">
                  <c:v>Zemní plyn</c:v>
                </c:pt>
              </c:strCache>
            </c:strRef>
          </c:tx>
          <c:spPr>
            <a:solidFill>
              <a:srgbClr val="EBE600"/>
            </a:solidFill>
          </c:spPr>
          <c:invertIfNegative val="0"/>
          <c:cat>
            <c:strRef>
              <c:f>'4.5'!$B$2</c:f>
              <c:strCache>
                <c:ptCount val="1"/>
                <c:pt idx="0">
                  <c:v>Jihočeský (JHČ)</c:v>
                </c:pt>
              </c:strCache>
            </c:strRef>
          </c:cat>
          <c:val>
            <c:numRef>
              <c:f>'4.5'!$B$7</c:f>
              <c:numCache>
                <c:formatCode>#,##0.0</c:formatCode>
                <c:ptCount val="1"/>
                <c:pt idx="0">
                  <c:v>39.72580500000003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3B-4D94-BC22-BF88F96E49C0}"/>
            </c:ext>
          </c:extLst>
        </c:ser>
        <c:ser>
          <c:idx val="3"/>
          <c:order val="3"/>
          <c:tx>
            <c:strRef>
              <c:f>'4.5'!$A$8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'4.5'!$B$2</c:f>
              <c:strCache>
                <c:ptCount val="1"/>
                <c:pt idx="0">
                  <c:v>Jihočeský (JHČ)</c:v>
                </c:pt>
              </c:strCache>
            </c:strRef>
          </c:cat>
          <c:val>
            <c:numRef>
              <c:f>'4.5'!$B$8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3B-4D94-BC22-BF88F96E49C0}"/>
            </c:ext>
          </c:extLst>
        </c:ser>
        <c:ser>
          <c:idx val="4"/>
          <c:order val="4"/>
          <c:tx>
            <c:strRef>
              <c:f>'4.5'!$A$9</c:f>
              <c:strCache>
                <c:ptCount val="1"/>
                <c:pt idx="0">
                  <c:v>Ostatní plyny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'4.5'!$B$2</c:f>
              <c:strCache>
                <c:ptCount val="1"/>
                <c:pt idx="0">
                  <c:v>Jihočeský (JHČ)</c:v>
                </c:pt>
              </c:strCache>
            </c:strRef>
          </c:cat>
          <c:val>
            <c:numRef>
              <c:f>'4.5'!$B$9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3B-4D94-BC22-BF88F96E49C0}"/>
            </c:ext>
          </c:extLst>
        </c:ser>
        <c:ser>
          <c:idx val="5"/>
          <c:order val="5"/>
          <c:tx>
            <c:strRef>
              <c:f>'4.5'!$A$10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'4.5'!$B$2</c:f>
              <c:strCache>
                <c:ptCount val="1"/>
                <c:pt idx="0">
                  <c:v>Jihočeský (JHČ)</c:v>
                </c:pt>
              </c:strCache>
            </c:strRef>
          </c:cat>
          <c:val>
            <c:numRef>
              <c:f>'4.5'!$B$10</c:f>
              <c:numCache>
                <c:formatCode>#,##0.0</c:formatCode>
                <c:ptCount val="1"/>
                <c:pt idx="0">
                  <c:v>244.03853700000013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53B-4D94-BC22-BF88F96E49C0}"/>
            </c:ext>
          </c:extLst>
        </c:ser>
        <c:ser>
          <c:idx val="6"/>
          <c:order val="6"/>
          <c:tx>
            <c:strRef>
              <c:f>'4.5'!$A$11</c:f>
              <c:strCache>
                <c:ptCount val="1"/>
                <c:pt idx="0">
                  <c:v>Fotovoltaické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'4.5'!$B$2</c:f>
              <c:strCache>
                <c:ptCount val="1"/>
                <c:pt idx="0">
                  <c:v>Jihočeský (JHČ)</c:v>
                </c:pt>
              </c:strCache>
            </c:strRef>
          </c:cat>
          <c:val>
            <c:numRef>
              <c:f>'4.5'!$B$11</c:f>
              <c:numCache>
                <c:formatCode>#,##0.0</c:formatCode>
                <c:ptCount val="1"/>
                <c:pt idx="0">
                  <c:v>271.62671200000375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53B-4D94-BC22-BF88F96E49C0}"/>
            </c:ext>
          </c:extLst>
        </c:ser>
        <c:ser>
          <c:idx val="7"/>
          <c:order val="7"/>
          <c:tx>
            <c:strRef>
              <c:f>'4.5'!$A$12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'4.5'!$B$2</c:f>
              <c:strCache>
                <c:ptCount val="1"/>
                <c:pt idx="0">
                  <c:v>Jihočeský (JHČ)</c:v>
                </c:pt>
              </c:strCache>
            </c:strRef>
          </c:cat>
          <c:val>
            <c:numRef>
              <c:f>'4.5'!$B$12</c:f>
              <c:numCache>
                <c:formatCode>#,##0.0</c:formatCode>
                <c:ptCount val="1"/>
                <c:pt idx="0">
                  <c:v>194.69315700000001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53B-4D94-BC22-BF88F96E49C0}"/>
            </c:ext>
          </c:extLst>
        </c:ser>
        <c:ser>
          <c:idx val="8"/>
          <c:order val="8"/>
          <c:tx>
            <c:strRef>
              <c:f>'4.5'!$A$13</c:f>
              <c:strCache>
                <c:ptCount val="1"/>
                <c:pt idx="0">
                  <c:v>Vodní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'4.5'!$B$2</c:f>
              <c:strCache>
                <c:ptCount val="1"/>
                <c:pt idx="0">
                  <c:v>Jihočeský (JHČ)</c:v>
                </c:pt>
              </c:strCache>
            </c:strRef>
          </c:cat>
          <c:val>
            <c:numRef>
              <c:f>'4.5'!$B$13</c:f>
              <c:numCache>
                <c:formatCode>#,##0.0</c:formatCode>
                <c:ptCount val="1"/>
                <c:pt idx="0">
                  <c:v>240.47967399999982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53B-4D94-BC22-BF88F96E49C0}"/>
            </c:ext>
          </c:extLst>
        </c:ser>
        <c:ser>
          <c:idx val="9"/>
          <c:order val="9"/>
          <c:tx>
            <c:strRef>
              <c:f>'4.5'!$A$14</c:f>
              <c:strCache>
                <c:ptCount val="1"/>
                <c:pt idx="0">
                  <c:v>Přečerpávací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'4.5'!$B$2</c:f>
              <c:strCache>
                <c:ptCount val="1"/>
                <c:pt idx="0">
                  <c:v>Jihočeský (JHČ)</c:v>
                </c:pt>
              </c:strCache>
            </c:strRef>
          </c:cat>
          <c:val>
            <c:numRef>
              <c:f>'4.5'!$B$14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53B-4D94-BC22-BF88F96E49C0}"/>
            </c:ext>
          </c:extLst>
        </c:ser>
        <c:ser>
          <c:idx val="10"/>
          <c:order val="10"/>
          <c:tx>
            <c:strRef>
              <c:f>'4.5'!$A$15</c:f>
              <c:strCache>
                <c:ptCount val="1"/>
                <c:pt idx="0">
                  <c:v>Větrné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strRef>
              <c:f>'4.5'!$B$2</c:f>
              <c:strCache>
                <c:ptCount val="1"/>
                <c:pt idx="0">
                  <c:v>Jihočeský (JHČ)</c:v>
                </c:pt>
              </c:strCache>
            </c:strRef>
          </c:cat>
          <c:val>
            <c:numRef>
              <c:f>'4.5'!$B$15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53B-4D94-BC22-BF88F96E49C0}"/>
            </c:ext>
          </c:extLst>
        </c:ser>
        <c:ser>
          <c:idx val="11"/>
          <c:order val="11"/>
          <c:tx>
            <c:strRef>
              <c:f>'4.5'!$A$16</c:f>
              <c:strCache>
                <c:ptCount val="1"/>
                <c:pt idx="0">
                  <c:v>BRKO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cat>
            <c:strRef>
              <c:f>'4.5'!$B$2</c:f>
              <c:strCache>
                <c:ptCount val="1"/>
                <c:pt idx="0">
                  <c:v>Jihočeský (JHČ)</c:v>
                </c:pt>
              </c:strCache>
            </c:strRef>
          </c:cat>
          <c:val>
            <c:numRef>
              <c:f>'4.5'!$B$16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53B-4D94-BC22-BF88F96E49C0}"/>
            </c:ext>
          </c:extLst>
        </c:ser>
        <c:ser>
          <c:idx val="12"/>
          <c:order val="12"/>
          <c:tx>
            <c:strRef>
              <c:f>'4.5'!$A$17</c:f>
              <c:strCache>
                <c:ptCount val="1"/>
                <c:pt idx="0">
                  <c:v>Ostatní pevná paliva (mimo BRKO)</c:v>
                </c:pt>
              </c:strCache>
            </c:strRef>
          </c:tx>
          <c:invertIfNegative val="0"/>
          <c:cat>
            <c:strRef>
              <c:f>'4.5'!$B$2</c:f>
              <c:strCache>
                <c:ptCount val="1"/>
                <c:pt idx="0">
                  <c:v>Jihočeský (JHČ)</c:v>
                </c:pt>
              </c:strCache>
            </c:strRef>
          </c:cat>
          <c:val>
            <c:numRef>
              <c:f>'4.5'!$B$17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53B-4D94-BC22-BF88F96E49C0}"/>
            </c:ext>
          </c:extLst>
        </c:ser>
        <c:ser>
          <c:idx val="13"/>
          <c:order val="13"/>
          <c:tx>
            <c:strRef>
              <c:f>'4.5'!$A$18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'4.5'!$B$2</c:f>
              <c:strCache>
                <c:ptCount val="1"/>
                <c:pt idx="0">
                  <c:v>Jihočeský (JHČ)</c:v>
                </c:pt>
              </c:strCache>
            </c:strRef>
          </c:cat>
          <c:val>
            <c:numRef>
              <c:f>'4.5'!$B$18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53B-4D94-BC22-BF88F96E49C0}"/>
            </c:ext>
          </c:extLst>
        </c:ser>
        <c:ser>
          <c:idx val="14"/>
          <c:order val="14"/>
          <c:tx>
            <c:strRef>
              <c:f>'4.5'!$A$19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'4.5'!$B$2</c:f>
              <c:strCache>
                <c:ptCount val="1"/>
                <c:pt idx="0">
                  <c:v>Jihočeský (JHČ)</c:v>
                </c:pt>
              </c:strCache>
            </c:strRef>
          </c:cat>
          <c:val>
            <c:numRef>
              <c:f>'4.5'!$B$19</c:f>
              <c:numCache>
                <c:formatCode>#,##0.0</c:formatCode>
                <c:ptCount val="1"/>
                <c:pt idx="0">
                  <c:v>0.93416799999999978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53B-4D94-BC22-BF88F96E49C0}"/>
            </c:ext>
          </c:extLst>
        </c:ser>
        <c:ser>
          <c:idx val="15"/>
          <c:order val="15"/>
          <c:tx>
            <c:strRef>
              <c:f>'4.5'!$A$20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strRef>
              <c:f>'4.5'!$B$2</c:f>
              <c:strCache>
                <c:ptCount val="1"/>
                <c:pt idx="0">
                  <c:v>Jihočeský (JHČ)</c:v>
                </c:pt>
              </c:strCache>
            </c:strRef>
          </c:cat>
          <c:val>
            <c:numRef>
              <c:f>'4.5'!$B$20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53B-4D94-BC22-BF88F96E49C0}"/>
            </c:ext>
          </c:extLst>
        </c:ser>
        <c:ser>
          <c:idx val="16"/>
          <c:order val="16"/>
          <c:tx>
            <c:strRef>
              <c:f>'4.5'!$A$21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'4.5'!$B$2</c:f>
              <c:strCache>
                <c:ptCount val="1"/>
                <c:pt idx="0">
                  <c:v>Jihočeský (JHČ)</c:v>
                </c:pt>
              </c:strCache>
            </c:strRef>
          </c:cat>
          <c:val>
            <c:numRef>
              <c:f>'4.5'!$B$21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53B-4D94-BC22-BF88F96E49C0}"/>
            </c:ext>
          </c:extLst>
        </c:ser>
        <c:ser>
          <c:idx val="17"/>
          <c:order val="17"/>
          <c:tx>
            <c:strRef>
              <c:f>'4.5'!$A$22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'4.5'!$B$2</c:f>
              <c:strCache>
                <c:ptCount val="1"/>
                <c:pt idx="0">
                  <c:v>Jihočeský (JHČ)</c:v>
                </c:pt>
              </c:strCache>
            </c:strRef>
          </c:cat>
          <c:val>
            <c:numRef>
              <c:f>'4.5'!$B$22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853B-4D94-BC22-BF88F96E4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8225536"/>
        <c:axId val="328227072"/>
      </c:barChart>
      <c:catAx>
        <c:axId val="32822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cs-CZ"/>
          </a:p>
        </c:txPr>
        <c:crossAx val="328227072"/>
        <c:crosses val="autoZero"/>
        <c:auto val="1"/>
        <c:lblAlgn val="ctr"/>
        <c:lblOffset val="100"/>
        <c:noMultiLvlLbl val="0"/>
      </c:catAx>
      <c:valAx>
        <c:axId val="3282270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282255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021727483452113"/>
          <c:y val="3.8108032214958697E-2"/>
          <c:w val="0.58211164753582201"/>
          <c:h val="0.835629302894254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'4.5'!$A$5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6E4932"/>
              </a:solidFill>
            </c:spPr>
            <c:extLst>
              <c:ext xmlns:c16="http://schemas.microsoft.com/office/drawing/2014/chart" uri="{C3380CC4-5D6E-409C-BE32-E72D297353CC}">
                <c16:uniqueId val="{00000001-1329-4711-917C-E364A2A36121}"/>
              </c:ext>
            </c:extLst>
          </c:dPt>
          <c:cat>
            <c:strRef>
              <c:f>'4.5'!$C$2</c:f>
              <c:strCache>
                <c:ptCount val="1"/>
                <c:pt idx="0">
                  <c:v>Jihomoravský (JHM)</c:v>
                </c:pt>
              </c:strCache>
            </c:strRef>
          </c:cat>
          <c:val>
            <c:numRef>
              <c:f>'4.5'!$C$5</c:f>
              <c:numCache>
                <c:formatCode>#,##0.0</c:formatCode>
                <c:ptCount val="1"/>
                <c:pt idx="0">
                  <c:v>29.95157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29-4711-917C-E364A2A36121}"/>
            </c:ext>
          </c:extLst>
        </c:ser>
        <c:ser>
          <c:idx val="1"/>
          <c:order val="1"/>
          <c:tx>
            <c:strRef>
              <c:f>'4.5'!$A$6</c:f>
              <c:strCache>
                <c:ptCount val="1"/>
                <c:pt idx="0">
                  <c:v>Jaderné palivo</c:v>
                </c:pt>
              </c:strCache>
            </c:strRef>
          </c:tx>
          <c:invertIfNegative val="0"/>
          <c:cat>
            <c:strRef>
              <c:f>'4.5'!$C$2</c:f>
              <c:strCache>
                <c:ptCount val="1"/>
                <c:pt idx="0">
                  <c:v>Jihomoravský (JHM)</c:v>
                </c:pt>
              </c:strCache>
            </c:strRef>
          </c:cat>
          <c:val>
            <c:numRef>
              <c:f>'4.5'!$C$6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329-4711-917C-E364A2A36121}"/>
            </c:ext>
          </c:extLst>
        </c:ser>
        <c:ser>
          <c:idx val="2"/>
          <c:order val="2"/>
          <c:tx>
            <c:strRef>
              <c:f>'4.5'!$A$7</c:f>
              <c:strCache>
                <c:ptCount val="1"/>
                <c:pt idx="0">
                  <c:v>Zemní plyn</c:v>
                </c:pt>
              </c:strCache>
            </c:strRef>
          </c:tx>
          <c:spPr>
            <a:solidFill>
              <a:srgbClr val="EBE600"/>
            </a:solidFill>
          </c:spPr>
          <c:invertIfNegative val="0"/>
          <c:cat>
            <c:strRef>
              <c:f>'4.5'!$C$2</c:f>
              <c:strCache>
                <c:ptCount val="1"/>
                <c:pt idx="0">
                  <c:v>Jihomoravský (JHM)</c:v>
                </c:pt>
              </c:strCache>
            </c:strRef>
          </c:cat>
          <c:val>
            <c:numRef>
              <c:f>'4.5'!$C$7</c:f>
              <c:numCache>
                <c:formatCode>#,##0.0</c:formatCode>
                <c:ptCount val="1"/>
                <c:pt idx="0">
                  <c:v>482.16182700000024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29-4711-917C-E364A2A36121}"/>
            </c:ext>
          </c:extLst>
        </c:ser>
        <c:ser>
          <c:idx val="3"/>
          <c:order val="3"/>
          <c:tx>
            <c:strRef>
              <c:f>'4.5'!$A$8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'4.5'!$C$2</c:f>
              <c:strCache>
                <c:ptCount val="1"/>
                <c:pt idx="0">
                  <c:v>Jihomoravský (JHM)</c:v>
                </c:pt>
              </c:strCache>
            </c:strRef>
          </c:cat>
          <c:val>
            <c:numRef>
              <c:f>'4.5'!$C$8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329-4711-917C-E364A2A36121}"/>
            </c:ext>
          </c:extLst>
        </c:ser>
        <c:ser>
          <c:idx val="4"/>
          <c:order val="4"/>
          <c:tx>
            <c:strRef>
              <c:f>'4.5'!$A$9</c:f>
              <c:strCache>
                <c:ptCount val="1"/>
                <c:pt idx="0">
                  <c:v>Ostatní plyny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'4.5'!$C$2</c:f>
              <c:strCache>
                <c:ptCount val="1"/>
                <c:pt idx="0">
                  <c:v>Jihomoravský (JHM)</c:v>
                </c:pt>
              </c:strCache>
            </c:strRef>
          </c:cat>
          <c:val>
            <c:numRef>
              <c:f>'4.5'!$C$9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329-4711-917C-E364A2A36121}"/>
            </c:ext>
          </c:extLst>
        </c:ser>
        <c:ser>
          <c:idx val="5"/>
          <c:order val="5"/>
          <c:tx>
            <c:strRef>
              <c:f>'4.5'!$A$10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'4.5'!$C$2</c:f>
              <c:strCache>
                <c:ptCount val="1"/>
                <c:pt idx="0">
                  <c:v>Jihomoravský (JHM)</c:v>
                </c:pt>
              </c:strCache>
            </c:strRef>
          </c:cat>
          <c:val>
            <c:numRef>
              <c:f>'4.5'!$C$10</c:f>
              <c:numCache>
                <c:formatCode>#,##0.0</c:formatCode>
                <c:ptCount val="1"/>
                <c:pt idx="0">
                  <c:v>246.35847999999993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329-4711-917C-E364A2A36121}"/>
            </c:ext>
          </c:extLst>
        </c:ser>
        <c:ser>
          <c:idx val="6"/>
          <c:order val="6"/>
          <c:tx>
            <c:strRef>
              <c:f>'4.5'!$A$11</c:f>
              <c:strCache>
                <c:ptCount val="1"/>
                <c:pt idx="0">
                  <c:v>Fotovoltaické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'4.5'!$C$2</c:f>
              <c:strCache>
                <c:ptCount val="1"/>
                <c:pt idx="0">
                  <c:v>Jihomoravský (JHM)</c:v>
                </c:pt>
              </c:strCache>
            </c:strRef>
          </c:cat>
          <c:val>
            <c:numRef>
              <c:f>'4.5'!$C$11</c:f>
              <c:numCache>
                <c:formatCode>#,##0.0</c:formatCode>
                <c:ptCount val="1"/>
                <c:pt idx="0">
                  <c:v>527.5513790000042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329-4711-917C-E364A2A36121}"/>
            </c:ext>
          </c:extLst>
        </c:ser>
        <c:ser>
          <c:idx val="7"/>
          <c:order val="7"/>
          <c:tx>
            <c:strRef>
              <c:f>'4.5'!$A$12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'4.5'!$C$2</c:f>
              <c:strCache>
                <c:ptCount val="1"/>
                <c:pt idx="0">
                  <c:v>Jihomoravský (JHM)</c:v>
                </c:pt>
              </c:strCache>
            </c:strRef>
          </c:cat>
          <c:val>
            <c:numRef>
              <c:f>'4.5'!$C$12</c:f>
              <c:numCache>
                <c:formatCode>#,##0.0</c:formatCode>
                <c:ptCount val="1"/>
                <c:pt idx="0">
                  <c:v>341.70766999999995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329-4711-917C-E364A2A36121}"/>
            </c:ext>
          </c:extLst>
        </c:ser>
        <c:ser>
          <c:idx val="8"/>
          <c:order val="8"/>
          <c:tx>
            <c:strRef>
              <c:f>'4.5'!$A$13</c:f>
              <c:strCache>
                <c:ptCount val="1"/>
                <c:pt idx="0">
                  <c:v>Vodní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'4.5'!$C$2</c:f>
              <c:strCache>
                <c:ptCount val="1"/>
                <c:pt idx="0">
                  <c:v>Jihomoravský (JHM)</c:v>
                </c:pt>
              </c:strCache>
            </c:strRef>
          </c:cat>
          <c:val>
            <c:numRef>
              <c:f>'4.5'!$C$13</c:f>
              <c:numCache>
                <c:formatCode>#,##0.0</c:formatCode>
                <c:ptCount val="1"/>
                <c:pt idx="0">
                  <c:v>55.455219999999919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329-4711-917C-E364A2A36121}"/>
            </c:ext>
          </c:extLst>
        </c:ser>
        <c:ser>
          <c:idx val="9"/>
          <c:order val="9"/>
          <c:tx>
            <c:strRef>
              <c:f>'4.5'!$A$14</c:f>
              <c:strCache>
                <c:ptCount val="1"/>
                <c:pt idx="0">
                  <c:v>Přečerpávací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'4.5'!$C$2</c:f>
              <c:strCache>
                <c:ptCount val="1"/>
                <c:pt idx="0">
                  <c:v>Jihomoravský (JHM)</c:v>
                </c:pt>
              </c:strCache>
            </c:strRef>
          </c:cat>
          <c:val>
            <c:numRef>
              <c:f>'4.5'!$C$14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329-4711-917C-E364A2A36121}"/>
            </c:ext>
          </c:extLst>
        </c:ser>
        <c:ser>
          <c:idx val="10"/>
          <c:order val="10"/>
          <c:tx>
            <c:strRef>
              <c:f>'4.5'!$A$15</c:f>
              <c:strCache>
                <c:ptCount val="1"/>
                <c:pt idx="0">
                  <c:v>Větrné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strRef>
              <c:f>'4.5'!$C$2</c:f>
              <c:strCache>
                <c:ptCount val="1"/>
                <c:pt idx="0">
                  <c:v>Jihomoravský (JHM)</c:v>
                </c:pt>
              </c:strCache>
            </c:strRef>
          </c:cat>
          <c:val>
            <c:numRef>
              <c:f>'4.5'!$C$15</c:f>
              <c:numCache>
                <c:formatCode>#,##0.0</c:formatCode>
                <c:ptCount val="1"/>
                <c:pt idx="0">
                  <c:v>14.943701999999991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329-4711-917C-E364A2A36121}"/>
            </c:ext>
          </c:extLst>
        </c:ser>
        <c:ser>
          <c:idx val="11"/>
          <c:order val="11"/>
          <c:tx>
            <c:strRef>
              <c:f>'4.5'!$A$16</c:f>
              <c:strCache>
                <c:ptCount val="1"/>
                <c:pt idx="0">
                  <c:v>BRKO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cat>
            <c:strRef>
              <c:f>'4.5'!$C$2</c:f>
              <c:strCache>
                <c:ptCount val="1"/>
                <c:pt idx="0">
                  <c:v>Jihomoravský (JHM)</c:v>
                </c:pt>
              </c:strCache>
            </c:strRef>
          </c:cat>
          <c:val>
            <c:numRef>
              <c:f>'4.5'!$C$16</c:f>
              <c:numCache>
                <c:formatCode>#,##0.0</c:formatCode>
                <c:ptCount val="1"/>
                <c:pt idx="0">
                  <c:v>37.976315999999997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329-4711-917C-E364A2A36121}"/>
            </c:ext>
          </c:extLst>
        </c:ser>
        <c:ser>
          <c:idx val="12"/>
          <c:order val="12"/>
          <c:tx>
            <c:strRef>
              <c:f>'4.5'!$A$17</c:f>
              <c:strCache>
                <c:ptCount val="1"/>
                <c:pt idx="0">
                  <c:v>Ostatní pevná paliva (mimo BRKO)</c:v>
                </c:pt>
              </c:strCache>
            </c:strRef>
          </c:tx>
          <c:invertIfNegative val="0"/>
          <c:cat>
            <c:strRef>
              <c:f>'4.5'!$C$2</c:f>
              <c:strCache>
                <c:ptCount val="1"/>
                <c:pt idx="0">
                  <c:v>Jihomoravský (JHM)</c:v>
                </c:pt>
              </c:strCache>
            </c:strRef>
          </c:cat>
          <c:val>
            <c:numRef>
              <c:f>'4.5'!$C$17</c:f>
              <c:numCache>
                <c:formatCode>#,##0.0</c:formatCode>
                <c:ptCount val="1"/>
                <c:pt idx="0">
                  <c:v>31.449180999999999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329-4711-917C-E364A2A36121}"/>
            </c:ext>
          </c:extLst>
        </c:ser>
        <c:ser>
          <c:idx val="13"/>
          <c:order val="13"/>
          <c:tx>
            <c:strRef>
              <c:f>'4.5'!$A$18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'4.5'!$C$2</c:f>
              <c:strCache>
                <c:ptCount val="1"/>
                <c:pt idx="0">
                  <c:v>Jihomoravský (JHM)</c:v>
                </c:pt>
              </c:strCache>
            </c:strRef>
          </c:cat>
          <c:val>
            <c:numRef>
              <c:f>'4.5'!$C$18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329-4711-917C-E364A2A36121}"/>
            </c:ext>
          </c:extLst>
        </c:ser>
        <c:ser>
          <c:idx val="14"/>
          <c:order val="14"/>
          <c:tx>
            <c:strRef>
              <c:f>'4.5'!$A$19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'4.5'!$C$2</c:f>
              <c:strCache>
                <c:ptCount val="1"/>
                <c:pt idx="0">
                  <c:v>Jihomoravský (JHM)</c:v>
                </c:pt>
              </c:strCache>
            </c:strRef>
          </c:cat>
          <c:val>
            <c:numRef>
              <c:f>'4.5'!$C$19</c:f>
              <c:numCache>
                <c:formatCode>#,##0.0</c:formatCode>
                <c:ptCount val="1"/>
                <c:pt idx="0">
                  <c:v>1.210356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329-4711-917C-E364A2A36121}"/>
            </c:ext>
          </c:extLst>
        </c:ser>
        <c:ser>
          <c:idx val="15"/>
          <c:order val="15"/>
          <c:tx>
            <c:strRef>
              <c:f>'4.5'!$A$20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strRef>
              <c:f>'4.5'!$C$2</c:f>
              <c:strCache>
                <c:ptCount val="1"/>
                <c:pt idx="0">
                  <c:v>Jihomoravský (JHM)</c:v>
                </c:pt>
              </c:strCache>
            </c:strRef>
          </c:cat>
          <c:val>
            <c:numRef>
              <c:f>'4.5'!$C$20</c:f>
              <c:numCache>
                <c:formatCode>#,##0.0</c:formatCode>
                <c:ptCount val="1"/>
                <c:pt idx="0">
                  <c:v>1.0939999999999999E-3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329-4711-917C-E364A2A36121}"/>
            </c:ext>
          </c:extLst>
        </c:ser>
        <c:ser>
          <c:idx val="16"/>
          <c:order val="16"/>
          <c:tx>
            <c:strRef>
              <c:f>'4.5'!$A$21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'4.5'!$C$2</c:f>
              <c:strCache>
                <c:ptCount val="1"/>
                <c:pt idx="0">
                  <c:v>Jihomoravský (JHM)</c:v>
                </c:pt>
              </c:strCache>
            </c:strRef>
          </c:cat>
          <c:val>
            <c:numRef>
              <c:f>'4.5'!$C$21</c:f>
              <c:numCache>
                <c:formatCode>#,##0.0</c:formatCode>
                <c:ptCount val="1"/>
                <c:pt idx="0">
                  <c:v>1.0303399999999998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329-4711-917C-E364A2A36121}"/>
            </c:ext>
          </c:extLst>
        </c:ser>
        <c:ser>
          <c:idx val="17"/>
          <c:order val="17"/>
          <c:tx>
            <c:strRef>
              <c:f>'4.5'!$A$22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'4.5'!$C$2</c:f>
              <c:strCache>
                <c:ptCount val="1"/>
                <c:pt idx="0">
                  <c:v>Jihomoravský (JHM)</c:v>
                </c:pt>
              </c:strCache>
            </c:strRef>
          </c:cat>
          <c:val>
            <c:numRef>
              <c:f>'4.5'!$C$22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1329-4711-917C-E364A2A36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8383872"/>
        <c:axId val="328393856"/>
      </c:barChart>
      <c:catAx>
        <c:axId val="32838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cs-CZ"/>
          </a:p>
        </c:txPr>
        <c:crossAx val="328393856"/>
        <c:crosses val="autoZero"/>
        <c:auto val="1"/>
        <c:lblAlgn val="ctr"/>
        <c:lblOffset val="100"/>
        <c:noMultiLvlLbl val="0"/>
      </c:catAx>
      <c:valAx>
        <c:axId val="3283938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283838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021727483452113"/>
          <c:y val="3.8108032214958697E-2"/>
          <c:w val="0.58211164753582201"/>
          <c:h val="0.835629302894254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'4.5'!$A$5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6E4932"/>
              </a:solidFill>
            </c:spPr>
            <c:extLst>
              <c:ext xmlns:c16="http://schemas.microsoft.com/office/drawing/2014/chart" uri="{C3380CC4-5D6E-409C-BE32-E72D297353CC}">
                <c16:uniqueId val="{00000001-0B20-405A-9467-C02FF1213D7F}"/>
              </c:ext>
            </c:extLst>
          </c:dPt>
          <c:cat>
            <c:strRef>
              <c:f>'4.5'!$D$2</c:f>
              <c:strCache>
                <c:ptCount val="1"/>
                <c:pt idx="0">
                  <c:v>Karlovarský (KVK)</c:v>
                </c:pt>
              </c:strCache>
            </c:strRef>
          </c:cat>
          <c:val>
            <c:numRef>
              <c:f>'4.5'!$D$5</c:f>
              <c:numCache>
                <c:formatCode>#,##0.0</c:formatCode>
                <c:ptCount val="1"/>
                <c:pt idx="0">
                  <c:v>2128.0897950000003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20-405A-9467-C02FF1213D7F}"/>
            </c:ext>
          </c:extLst>
        </c:ser>
        <c:ser>
          <c:idx val="1"/>
          <c:order val="1"/>
          <c:tx>
            <c:strRef>
              <c:f>'4.5'!$A$6</c:f>
              <c:strCache>
                <c:ptCount val="1"/>
                <c:pt idx="0">
                  <c:v>Jaderné palivo</c:v>
                </c:pt>
              </c:strCache>
            </c:strRef>
          </c:tx>
          <c:invertIfNegative val="0"/>
          <c:cat>
            <c:strRef>
              <c:f>'4.5'!$D$2</c:f>
              <c:strCache>
                <c:ptCount val="1"/>
                <c:pt idx="0">
                  <c:v>Karlovarský (KVK)</c:v>
                </c:pt>
              </c:strCache>
            </c:strRef>
          </c:cat>
          <c:val>
            <c:numRef>
              <c:f>'4.5'!$D$6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20-405A-9467-C02FF1213D7F}"/>
            </c:ext>
          </c:extLst>
        </c:ser>
        <c:ser>
          <c:idx val="2"/>
          <c:order val="2"/>
          <c:tx>
            <c:strRef>
              <c:f>'4.5'!$A$7</c:f>
              <c:strCache>
                <c:ptCount val="1"/>
                <c:pt idx="0">
                  <c:v>Zemní plyn</c:v>
                </c:pt>
              </c:strCache>
            </c:strRef>
          </c:tx>
          <c:spPr>
            <a:solidFill>
              <a:srgbClr val="EBE600"/>
            </a:solidFill>
          </c:spPr>
          <c:invertIfNegative val="0"/>
          <c:cat>
            <c:strRef>
              <c:f>'4.5'!$D$2</c:f>
              <c:strCache>
                <c:ptCount val="1"/>
                <c:pt idx="0">
                  <c:v>Karlovarský (KVK)</c:v>
                </c:pt>
              </c:strCache>
            </c:strRef>
          </c:cat>
          <c:val>
            <c:numRef>
              <c:f>'4.5'!$D$7</c:f>
              <c:numCache>
                <c:formatCode>#,##0.0</c:formatCode>
                <c:ptCount val="1"/>
                <c:pt idx="0">
                  <c:v>54.754375000000032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20-405A-9467-C02FF1213D7F}"/>
            </c:ext>
          </c:extLst>
        </c:ser>
        <c:ser>
          <c:idx val="3"/>
          <c:order val="3"/>
          <c:tx>
            <c:strRef>
              <c:f>'4.5'!$A$8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'4.5'!$D$2</c:f>
              <c:strCache>
                <c:ptCount val="1"/>
                <c:pt idx="0">
                  <c:v>Karlovarský (KVK)</c:v>
                </c:pt>
              </c:strCache>
            </c:strRef>
          </c:cat>
          <c:val>
            <c:numRef>
              <c:f>'4.5'!$D$8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B20-405A-9467-C02FF1213D7F}"/>
            </c:ext>
          </c:extLst>
        </c:ser>
        <c:ser>
          <c:idx val="4"/>
          <c:order val="4"/>
          <c:tx>
            <c:strRef>
              <c:f>'4.5'!$A$9</c:f>
              <c:strCache>
                <c:ptCount val="1"/>
                <c:pt idx="0">
                  <c:v>Ostatní plyny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'4.5'!$D$2</c:f>
              <c:strCache>
                <c:ptCount val="1"/>
                <c:pt idx="0">
                  <c:v>Karlovarský (KVK)</c:v>
                </c:pt>
              </c:strCache>
            </c:strRef>
          </c:cat>
          <c:val>
            <c:numRef>
              <c:f>'4.5'!$D$9</c:f>
              <c:numCache>
                <c:formatCode>#,##0.0</c:formatCode>
                <c:ptCount val="1"/>
                <c:pt idx="0">
                  <c:v>1549.0315499999999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B20-405A-9467-C02FF1213D7F}"/>
            </c:ext>
          </c:extLst>
        </c:ser>
        <c:ser>
          <c:idx val="5"/>
          <c:order val="5"/>
          <c:tx>
            <c:strRef>
              <c:f>'4.5'!$A$10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'4.5'!$D$2</c:f>
              <c:strCache>
                <c:ptCount val="1"/>
                <c:pt idx="0">
                  <c:v>Karlovarský (KVK)</c:v>
                </c:pt>
              </c:strCache>
            </c:strRef>
          </c:cat>
          <c:val>
            <c:numRef>
              <c:f>'4.5'!$D$10</c:f>
              <c:numCache>
                <c:formatCode>#,##0.0</c:formatCode>
                <c:ptCount val="1"/>
                <c:pt idx="0">
                  <c:v>35.702186000000005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B20-405A-9467-C02FF1213D7F}"/>
            </c:ext>
          </c:extLst>
        </c:ser>
        <c:ser>
          <c:idx val="6"/>
          <c:order val="6"/>
          <c:tx>
            <c:strRef>
              <c:f>'4.5'!$A$11</c:f>
              <c:strCache>
                <c:ptCount val="1"/>
                <c:pt idx="0">
                  <c:v>Fotovoltaické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'4.5'!$D$2</c:f>
              <c:strCache>
                <c:ptCount val="1"/>
                <c:pt idx="0">
                  <c:v>Karlovarský (KVK)</c:v>
                </c:pt>
              </c:strCache>
            </c:strRef>
          </c:cat>
          <c:val>
            <c:numRef>
              <c:f>'4.5'!$D$11</c:f>
              <c:numCache>
                <c:formatCode>#,##0.0</c:formatCode>
                <c:ptCount val="1"/>
                <c:pt idx="0">
                  <c:v>13.322910000000006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B20-405A-9467-C02FF1213D7F}"/>
            </c:ext>
          </c:extLst>
        </c:ser>
        <c:ser>
          <c:idx val="7"/>
          <c:order val="7"/>
          <c:tx>
            <c:strRef>
              <c:f>'4.5'!$A$12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'4.5'!$D$2</c:f>
              <c:strCache>
                <c:ptCount val="1"/>
                <c:pt idx="0">
                  <c:v>Karlovarský (KVK)</c:v>
                </c:pt>
              </c:strCache>
            </c:strRef>
          </c:cat>
          <c:val>
            <c:numRef>
              <c:f>'4.5'!$D$12</c:f>
              <c:numCache>
                <c:formatCode>#,##0.0</c:formatCode>
                <c:ptCount val="1"/>
                <c:pt idx="0">
                  <c:v>5.6894969999999994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B20-405A-9467-C02FF1213D7F}"/>
            </c:ext>
          </c:extLst>
        </c:ser>
        <c:ser>
          <c:idx val="8"/>
          <c:order val="8"/>
          <c:tx>
            <c:strRef>
              <c:f>'4.5'!$A$13</c:f>
              <c:strCache>
                <c:ptCount val="1"/>
                <c:pt idx="0">
                  <c:v>Vodní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'4.5'!$D$2</c:f>
              <c:strCache>
                <c:ptCount val="1"/>
                <c:pt idx="0">
                  <c:v>Karlovarský (KVK)</c:v>
                </c:pt>
              </c:strCache>
            </c:strRef>
          </c:cat>
          <c:val>
            <c:numRef>
              <c:f>'4.5'!$D$13</c:f>
              <c:numCache>
                <c:formatCode>#,##0.0</c:formatCode>
                <c:ptCount val="1"/>
                <c:pt idx="0">
                  <c:v>22.855943000000003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B20-405A-9467-C02FF1213D7F}"/>
            </c:ext>
          </c:extLst>
        </c:ser>
        <c:ser>
          <c:idx val="9"/>
          <c:order val="9"/>
          <c:tx>
            <c:strRef>
              <c:f>'4.5'!$A$14</c:f>
              <c:strCache>
                <c:ptCount val="1"/>
                <c:pt idx="0">
                  <c:v>Přečerpávací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'4.5'!$D$2</c:f>
              <c:strCache>
                <c:ptCount val="1"/>
                <c:pt idx="0">
                  <c:v>Karlovarský (KVK)</c:v>
                </c:pt>
              </c:strCache>
            </c:strRef>
          </c:cat>
          <c:val>
            <c:numRef>
              <c:f>'4.5'!$D$14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B20-405A-9467-C02FF1213D7F}"/>
            </c:ext>
          </c:extLst>
        </c:ser>
        <c:ser>
          <c:idx val="10"/>
          <c:order val="10"/>
          <c:tx>
            <c:strRef>
              <c:f>'4.5'!$A$15</c:f>
              <c:strCache>
                <c:ptCount val="1"/>
                <c:pt idx="0">
                  <c:v>Větrné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strRef>
              <c:f>'4.5'!$D$2</c:f>
              <c:strCache>
                <c:ptCount val="1"/>
                <c:pt idx="0">
                  <c:v>Karlovarský (KVK)</c:v>
                </c:pt>
              </c:strCache>
            </c:strRef>
          </c:cat>
          <c:val>
            <c:numRef>
              <c:f>'4.5'!$D$15</c:f>
              <c:numCache>
                <c:formatCode>#,##0.0</c:formatCode>
                <c:ptCount val="1"/>
                <c:pt idx="0">
                  <c:v>114.91238600000007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B20-405A-9467-C02FF1213D7F}"/>
            </c:ext>
          </c:extLst>
        </c:ser>
        <c:ser>
          <c:idx val="11"/>
          <c:order val="11"/>
          <c:tx>
            <c:strRef>
              <c:f>'4.5'!$A$16</c:f>
              <c:strCache>
                <c:ptCount val="1"/>
                <c:pt idx="0">
                  <c:v>BRKO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cat>
            <c:strRef>
              <c:f>'4.5'!$D$2</c:f>
              <c:strCache>
                <c:ptCount val="1"/>
                <c:pt idx="0">
                  <c:v>Karlovarský (KVK)</c:v>
                </c:pt>
              </c:strCache>
            </c:strRef>
          </c:cat>
          <c:val>
            <c:numRef>
              <c:f>'4.5'!$D$16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B20-405A-9467-C02FF1213D7F}"/>
            </c:ext>
          </c:extLst>
        </c:ser>
        <c:ser>
          <c:idx val="12"/>
          <c:order val="12"/>
          <c:tx>
            <c:strRef>
              <c:f>'4.5'!$A$17</c:f>
              <c:strCache>
                <c:ptCount val="1"/>
                <c:pt idx="0">
                  <c:v>Ostatní pevná paliva (mimo BRKO)</c:v>
                </c:pt>
              </c:strCache>
            </c:strRef>
          </c:tx>
          <c:invertIfNegative val="0"/>
          <c:cat>
            <c:strRef>
              <c:f>'4.5'!$D$2</c:f>
              <c:strCache>
                <c:ptCount val="1"/>
                <c:pt idx="0">
                  <c:v>Karlovarský (KVK)</c:v>
                </c:pt>
              </c:strCache>
            </c:strRef>
          </c:cat>
          <c:val>
            <c:numRef>
              <c:f>'4.5'!$D$17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B20-405A-9467-C02FF1213D7F}"/>
            </c:ext>
          </c:extLst>
        </c:ser>
        <c:ser>
          <c:idx val="13"/>
          <c:order val="13"/>
          <c:tx>
            <c:strRef>
              <c:f>'4.5'!$A$18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'4.5'!$D$2</c:f>
              <c:strCache>
                <c:ptCount val="1"/>
                <c:pt idx="0">
                  <c:v>Karlovarský (KVK)</c:v>
                </c:pt>
              </c:strCache>
            </c:strRef>
          </c:cat>
          <c:val>
            <c:numRef>
              <c:f>'4.5'!$D$18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B20-405A-9467-C02FF1213D7F}"/>
            </c:ext>
          </c:extLst>
        </c:ser>
        <c:ser>
          <c:idx val="14"/>
          <c:order val="14"/>
          <c:tx>
            <c:strRef>
              <c:f>'4.5'!$A$19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'4.5'!$D$2</c:f>
              <c:strCache>
                <c:ptCount val="1"/>
                <c:pt idx="0">
                  <c:v>Karlovarský (KVK)</c:v>
                </c:pt>
              </c:strCache>
            </c:strRef>
          </c:cat>
          <c:val>
            <c:numRef>
              <c:f>'4.5'!$D$19</c:f>
              <c:numCache>
                <c:formatCode>#,##0.0</c:formatCode>
                <c:ptCount val="1"/>
                <c:pt idx="0">
                  <c:v>0.16981200000000002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B20-405A-9467-C02FF1213D7F}"/>
            </c:ext>
          </c:extLst>
        </c:ser>
        <c:ser>
          <c:idx val="15"/>
          <c:order val="15"/>
          <c:tx>
            <c:strRef>
              <c:f>'4.5'!$A$20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strRef>
              <c:f>'4.5'!$D$2</c:f>
              <c:strCache>
                <c:ptCount val="1"/>
                <c:pt idx="0">
                  <c:v>Karlovarský (KVK)</c:v>
                </c:pt>
              </c:strCache>
            </c:strRef>
          </c:cat>
          <c:val>
            <c:numRef>
              <c:f>'4.5'!$D$20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B20-405A-9467-C02FF1213D7F}"/>
            </c:ext>
          </c:extLst>
        </c:ser>
        <c:ser>
          <c:idx val="16"/>
          <c:order val="16"/>
          <c:tx>
            <c:strRef>
              <c:f>'4.5'!$A$21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'4.5'!$D$2</c:f>
              <c:strCache>
                <c:ptCount val="1"/>
                <c:pt idx="0">
                  <c:v>Karlovarský (KVK)</c:v>
                </c:pt>
              </c:strCache>
            </c:strRef>
          </c:cat>
          <c:val>
            <c:numRef>
              <c:f>'4.5'!$D$21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B20-405A-9467-C02FF1213D7F}"/>
            </c:ext>
          </c:extLst>
        </c:ser>
        <c:ser>
          <c:idx val="17"/>
          <c:order val="17"/>
          <c:tx>
            <c:strRef>
              <c:f>'4.5'!$A$22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'4.5'!$D$2</c:f>
              <c:strCache>
                <c:ptCount val="1"/>
                <c:pt idx="0">
                  <c:v>Karlovarský (KVK)</c:v>
                </c:pt>
              </c:strCache>
            </c:strRef>
          </c:cat>
          <c:val>
            <c:numRef>
              <c:f>'4.5'!$D$22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0B20-405A-9467-C02FF121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8567040"/>
        <c:axId val="328597504"/>
      </c:barChart>
      <c:catAx>
        <c:axId val="32856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cs-CZ"/>
          </a:p>
        </c:txPr>
        <c:crossAx val="328597504"/>
        <c:crosses val="autoZero"/>
        <c:auto val="1"/>
        <c:lblAlgn val="ctr"/>
        <c:lblOffset val="100"/>
        <c:noMultiLvlLbl val="0"/>
      </c:catAx>
      <c:valAx>
        <c:axId val="3285975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285670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5292287649232359"/>
          <c:y val="3.8108032214958697E-2"/>
          <c:w val="0.64467536697402261"/>
          <c:h val="0.835629302894254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'4.5'!$A$5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6E4932"/>
              </a:solidFill>
            </c:spPr>
            <c:extLst>
              <c:ext xmlns:c16="http://schemas.microsoft.com/office/drawing/2014/chart" uri="{C3380CC4-5D6E-409C-BE32-E72D297353CC}">
                <c16:uniqueId val="{00000001-434D-4BBE-9CE2-8D4AAF8FF8AC}"/>
              </c:ext>
            </c:extLst>
          </c:dPt>
          <c:cat>
            <c:strRef>
              <c:f>'4.5'!$E$2</c:f>
              <c:strCache>
                <c:ptCount val="1"/>
                <c:pt idx="0">
                  <c:v>Královéhradecký (HKK)</c:v>
                </c:pt>
              </c:strCache>
            </c:strRef>
          </c:cat>
          <c:val>
            <c:numRef>
              <c:f>'4.5'!$E$5</c:f>
              <c:numCache>
                <c:formatCode>#,##0.0</c:formatCode>
                <c:ptCount val="1"/>
                <c:pt idx="0">
                  <c:v>338.86327800000004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4D-4BBE-9CE2-8D4AAF8FF8AC}"/>
            </c:ext>
          </c:extLst>
        </c:ser>
        <c:ser>
          <c:idx val="1"/>
          <c:order val="1"/>
          <c:tx>
            <c:strRef>
              <c:f>'4.5'!$A$6</c:f>
              <c:strCache>
                <c:ptCount val="1"/>
                <c:pt idx="0">
                  <c:v>Jaderné palivo</c:v>
                </c:pt>
              </c:strCache>
            </c:strRef>
          </c:tx>
          <c:invertIfNegative val="0"/>
          <c:cat>
            <c:strRef>
              <c:f>'4.5'!$E$2</c:f>
              <c:strCache>
                <c:ptCount val="1"/>
                <c:pt idx="0">
                  <c:v>Královéhradecký (HKK)</c:v>
                </c:pt>
              </c:strCache>
            </c:strRef>
          </c:cat>
          <c:val>
            <c:numRef>
              <c:f>'4.5'!$E$6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4D-4BBE-9CE2-8D4AAF8FF8AC}"/>
            </c:ext>
          </c:extLst>
        </c:ser>
        <c:ser>
          <c:idx val="2"/>
          <c:order val="2"/>
          <c:tx>
            <c:strRef>
              <c:f>'4.5'!$A$7</c:f>
              <c:strCache>
                <c:ptCount val="1"/>
                <c:pt idx="0">
                  <c:v>Zemní plyn</c:v>
                </c:pt>
              </c:strCache>
            </c:strRef>
          </c:tx>
          <c:spPr>
            <a:solidFill>
              <a:srgbClr val="EBE600"/>
            </a:solidFill>
          </c:spPr>
          <c:invertIfNegative val="0"/>
          <c:cat>
            <c:strRef>
              <c:f>'4.5'!$E$2</c:f>
              <c:strCache>
                <c:ptCount val="1"/>
                <c:pt idx="0">
                  <c:v>Královéhradecký (HKK)</c:v>
                </c:pt>
              </c:strCache>
            </c:strRef>
          </c:cat>
          <c:val>
            <c:numRef>
              <c:f>'4.5'!$E$7</c:f>
              <c:numCache>
                <c:formatCode>#,##0.0</c:formatCode>
                <c:ptCount val="1"/>
                <c:pt idx="0">
                  <c:v>99.326192000000091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4D-4BBE-9CE2-8D4AAF8FF8AC}"/>
            </c:ext>
          </c:extLst>
        </c:ser>
        <c:ser>
          <c:idx val="3"/>
          <c:order val="3"/>
          <c:tx>
            <c:strRef>
              <c:f>'4.5'!$A$8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'4.5'!$E$2</c:f>
              <c:strCache>
                <c:ptCount val="1"/>
                <c:pt idx="0">
                  <c:v>Královéhradecký (HKK)</c:v>
                </c:pt>
              </c:strCache>
            </c:strRef>
          </c:cat>
          <c:val>
            <c:numRef>
              <c:f>'4.5'!$E$8</c:f>
              <c:numCache>
                <c:formatCode>#,##0.0</c:formatCode>
                <c:ptCount val="1"/>
                <c:pt idx="0">
                  <c:v>20.308250000000001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4D-4BBE-9CE2-8D4AAF8FF8AC}"/>
            </c:ext>
          </c:extLst>
        </c:ser>
        <c:ser>
          <c:idx val="4"/>
          <c:order val="4"/>
          <c:tx>
            <c:strRef>
              <c:f>'4.5'!$A$9</c:f>
              <c:strCache>
                <c:ptCount val="1"/>
                <c:pt idx="0">
                  <c:v>Ostatní plyny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'4.5'!$E$2</c:f>
              <c:strCache>
                <c:ptCount val="1"/>
                <c:pt idx="0">
                  <c:v>Královéhradecký (HKK)</c:v>
                </c:pt>
              </c:strCache>
            </c:strRef>
          </c:cat>
          <c:val>
            <c:numRef>
              <c:f>'4.5'!$E$9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34D-4BBE-9CE2-8D4AAF8FF8AC}"/>
            </c:ext>
          </c:extLst>
        </c:ser>
        <c:ser>
          <c:idx val="5"/>
          <c:order val="5"/>
          <c:tx>
            <c:strRef>
              <c:f>'4.5'!$A$10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'4.5'!$E$2</c:f>
              <c:strCache>
                <c:ptCount val="1"/>
                <c:pt idx="0">
                  <c:v>Královéhradecký (HKK)</c:v>
                </c:pt>
              </c:strCache>
            </c:strRef>
          </c:cat>
          <c:val>
            <c:numRef>
              <c:f>'4.5'!$E$10</c:f>
              <c:numCache>
                <c:formatCode>#,##0.0</c:formatCode>
                <c:ptCount val="1"/>
                <c:pt idx="0">
                  <c:v>226.44352200000003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34D-4BBE-9CE2-8D4AAF8FF8AC}"/>
            </c:ext>
          </c:extLst>
        </c:ser>
        <c:ser>
          <c:idx val="6"/>
          <c:order val="6"/>
          <c:tx>
            <c:strRef>
              <c:f>'4.5'!$A$11</c:f>
              <c:strCache>
                <c:ptCount val="1"/>
                <c:pt idx="0">
                  <c:v>Fotovoltaické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'4.5'!$E$2</c:f>
              <c:strCache>
                <c:ptCount val="1"/>
                <c:pt idx="0">
                  <c:v>Královéhradecký (HKK)</c:v>
                </c:pt>
              </c:strCache>
            </c:strRef>
          </c:cat>
          <c:val>
            <c:numRef>
              <c:f>'4.5'!$E$11</c:f>
              <c:numCache>
                <c:formatCode>#,##0.0</c:formatCode>
                <c:ptCount val="1"/>
                <c:pt idx="0">
                  <c:v>99.467796999999564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34D-4BBE-9CE2-8D4AAF8FF8AC}"/>
            </c:ext>
          </c:extLst>
        </c:ser>
        <c:ser>
          <c:idx val="7"/>
          <c:order val="7"/>
          <c:tx>
            <c:strRef>
              <c:f>'4.5'!$A$12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'4.5'!$E$2</c:f>
              <c:strCache>
                <c:ptCount val="1"/>
                <c:pt idx="0">
                  <c:v>Královéhradecký (HKK)</c:v>
                </c:pt>
              </c:strCache>
            </c:strRef>
          </c:cat>
          <c:val>
            <c:numRef>
              <c:f>'4.5'!$E$12</c:f>
              <c:numCache>
                <c:formatCode>#,##0.0</c:formatCode>
                <c:ptCount val="1"/>
                <c:pt idx="0">
                  <c:v>250.63692600000005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34D-4BBE-9CE2-8D4AAF8FF8AC}"/>
            </c:ext>
          </c:extLst>
        </c:ser>
        <c:ser>
          <c:idx val="8"/>
          <c:order val="8"/>
          <c:tx>
            <c:strRef>
              <c:f>'4.5'!$A$13</c:f>
              <c:strCache>
                <c:ptCount val="1"/>
                <c:pt idx="0">
                  <c:v>Vodní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'4.5'!$E$2</c:f>
              <c:strCache>
                <c:ptCount val="1"/>
                <c:pt idx="0">
                  <c:v>Královéhradecký (HKK)</c:v>
                </c:pt>
              </c:strCache>
            </c:strRef>
          </c:cat>
          <c:val>
            <c:numRef>
              <c:f>'4.5'!$E$13</c:f>
              <c:numCache>
                <c:formatCode>#,##0.0</c:formatCode>
                <c:ptCount val="1"/>
                <c:pt idx="0">
                  <c:v>87.999785000000088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34D-4BBE-9CE2-8D4AAF8FF8AC}"/>
            </c:ext>
          </c:extLst>
        </c:ser>
        <c:ser>
          <c:idx val="9"/>
          <c:order val="9"/>
          <c:tx>
            <c:strRef>
              <c:f>'4.5'!$A$14</c:f>
              <c:strCache>
                <c:ptCount val="1"/>
                <c:pt idx="0">
                  <c:v>Přečerpávací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'4.5'!$E$2</c:f>
              <c:strCache>
                <c:ptCount val="1"/>
                <c:pt idx="0">
                  <c:v>Královéhradecký (HKK)</c:v>
                </c:pt>
              </c:strCache>
            </c:strRef>
          </c:cat>
          <c:val>
            <c:numRef>
              <c:f>'4.5'!$E$14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34D-4BBE-9CE2-8D4AAF8FF8AC}"/>
            </c:ext>
          </c:extLst>
        </c:ser>
        <c:ser>
          <c:idx val="10"/>
          <c:order val="10"/>
          <c:tx>
            <c:strRef>
              <c:f>'4.5'!$A$15</c:f>
              <c:strCache>
                <c:ptCount val="1"/>
                <c:pt idx="0">
                  <c:v>Větrné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strRef>
              <c:f>'4.5'!$E$2</c:f>
              <c:strCache>
                <c:ptCount val="1"/>
                <c:pt idx="0">
                  <c:v>Královéhradecký (HKK)</c:v>
                </c:pt>
              </c:strCache>
            </c:strRef>
          </c:cat>
          <c:val>
            <c:numRef>
              <c:f>'4.5'!$E$15</c:f>
              <c:numCache>
                <c:formatCode>#,##0.0</c:formatCode>
                <c:ptCount val="1"/>
                <c:pt idx="0">
                  <c:v>21.876887000000004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34D-4BBE-9CE2-8D4AAF8FF8AC}"/>
            </c:ext>
          </c:extLst>
        </c:ser>
        <c:ser>
          <c:idx val="11"/>
          <c:order val="11"/>
          <c:tx>
            <c:strRef>
              <c:f>'4.5'!$A$16</c:f>
              <c:strCache>
                <c:ptCount val="1"/>
                <c:pt idx="0">
                  <c:v>BRKO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cat>
            <c:strRef>
              <c:f>'4.5'!$E$2</c:f>
              <c:strCache>
                <c:ptCount val="1"/>
                <c:pt idx="0">
                  <c:v>Královéhradecký (HKK)</c:v>
                </c:pt>
              </c:strCache>
            </c:strRef>
          </c:cat>
          <c:val>
            <c:numRef>
              <c:f>'4.5'!$E$16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34D-4BBE-9CE2-8D4AAF8FF8AC}"/>
            </c:ext>
          </c:extLst>
        </c:ser>
        <c:ser>
          <c:idx val="12"/>
          <c:order val="12"/>
          <c:tx>
            <c:strRef>
              <c:f>'4.5'!$A$17</c:f>
              <c:strCache>
                <c:ptCount val="1"/>
                <c:pt idx="0">
                  <c:v>Ostatní pevná paliva (mimo BRKO)</c:v>
                </c:pt>
              </c:strCache>
            </c:strRef>
          </c:tx>
          <c:invertIfNegative val="0"/>
          <c:cat>
            <c:strRef>
              <c:f>'4.5'!$E$2</c:f>
              <c:strCache>
                <c:ptCount val="1"/>
                <c:pt idx="0">
                  <c:v>Královéhradecký (HKK)</c:v>
                </c:pt>
              </c:strCache>
            </c:strRef>
          </c:cat>
          <c:val>
            <c:numRef>
              <c:f>'4.5'!$E$17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34D-4BBE-9CE2-8D4AAF8FF8AC}"/>
            </c:ext>
          </c:extLst>
        </c:ser>
        <c:ser>
          <c:idx val="13"/>
          <c:order val="13"/>
          <c:tx>
            <c:strRef>
              <c:f>'4.5'!$A$18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'4.5'!$E$2</c:f>
              <c:strCache>
                <c:ptCount val="1"/>
                <c:pt idx="0">
                  <c:v>Královéhradecký (HKK)</c:v>
                </c:pt>
              </c:strCache>
            </c:strRef>
          </c:cat>
          <c:val>
            <c:numRef>
              <c:f>'4.5'!$E$18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34D-4BBE-9CE2-8D4AAF8FF8AC}"/>
            </c:ext>
          </c:extLst>
        </c:ser>
        <c:ser>
          <c:idx val="14"/>
          <c:order val="14"/>
          <c:tx>
            <c:strRef>
              <c:f>'4.5'!$A$19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'4.5'!$E$2</c:f>
              <c:strCache>
                <c:ptCount val="1"/>
                <c:pt idx="0">
                  <c:v>Královéhradecký (HKK)</c:v>
                </c:pt>
              </c:strCache>
            </c:strRef>
          </c:cat>
          <c:val>
            <c:numRef>
              <c:f>'4.5'!$E$19</c:f>
              <c:numCache>
                <c:formatCode>#,##0.0</c:formatCode>
                <c:ptCount val="1"/>
                <c:pt idx="0">
                  <c:v>1.0083100000000003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34D-4BBE-9CE2-8D4AAF8FF8AC}"/>
            </c:ext>
          </c:extLst>
        </c:ser>
        <c:ser>
          <c:idx val="15"/>
          <c:order val="15"/>
          <c:tx>
            <c:strRef>
              <c:f>'4.5'!$A$20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strRef>
              <c:f>'4.5'!$E$2</c:f>
              <c:strCache>
                <c:ptCount val="1"/>
                <c:pt idx="0">
                  <c:v>Královéhradecký (HKK)</c:v>
                </c:pt>
              </c:strCache>
            </c:strRef>
          </c:cat>
          <c:val>
            <c:numRef>
              <c:f>'4.5'!$E$20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34D-4BBE-9CE2-8D4AAF8FF8AC}"/>
            </c:ext>
          </c:extLst>
        </c:ser>
        <c:ser>
          <c:idx val="16"/>
          <c:order val="16"/>
          <c:tx>
            <c:strRef>
              <c:f>'4.5'!$A$21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'4.5'!$E$2</c:f>
              <c:strCache>
                <c:ptCount val="1"/>
                <c:pt idx="0">
                  <c:v>Královéhradecký (HKK)</c:v>
                </c:pt>
              </c:strCache>
            </c:strRef>
          </c:cat>
          <c:val>
            <c:numRef>
              <c:f>'4.5'!$E$21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34D-4BBE-9CE2-8D4AAF8FF8AC}"/>
            </c:ext>
          </c:extLst>
        </c:ser>
        <c:ser>
          <c:idx val="17"/>
          <c:order val="17"/>
          <c:tx>
            <c:strRef>
              <c:f>'4.5'!$A$22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'4.5'!$E$2</c:f>
              <c:strCache>
                <c:ptCount val="1"/>
                <c:pt idx="0">
                  <c:v>Královéhradecký (HKK)</c:v>
                </c:pt>
              </c:strCache>
            </c:strRef>
          </c:cat>
          <c:val>
            <c:numRef>
              <c:f>'4.5'!$E$22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434D-4BBE-9CE2-8D4AAF8FF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8787072"/>
        <c:axId val="328788608"/>
      </c:barChart>
      <c:catAx>
        <c:axId val="32878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cs-CZ"/>
          </a:p>
        </c:txPr>
        <c:crossAx val="328788608"/>
        <c:crosses val="autoZero"/>
        <c:auto val="1"/>
        <c:lblAlgn val="ctr"/>
        <c:lblOffset val="100"/>
        <c:noMultiLvlLbl val="0"/>
      </c:catAx>
      <c:valAx>
        <c:axId val="3287886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287870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5001909564660324"/>
          <c:y val="4.0557118935764455E-2"/>
          <c:w val="0.66395686437163004"/>
          <c:h val="0.835629302894254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'4.5'!$A$5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6E4932"/>
              </a:solidFill>
            </c:spPr>
            <c:extLst>
              <c:ext xmlns:c16="http://schemas.microsoft.com/office/drawing/2014/chart" uri="{C3380CC4-5D6E-409C-BE32-E72D297353CC}">
                <c16:uniqueId val="{00000001-42FD-457E-9C97-D9222BC13C06}"/>
              </c:ext>
            </c:extLst>
          </c:dPt>
          <c:cat>
            <c:strRef>
              <c:f>'4.5'!$F$2</c:f>
              <c:strCache>
                <c:ptCount val="1"/>
                <c:pt idx="0">
                  <c:v>Liberecký (LBK)</c:v>
                </c:pt>
              </c:strCache>
            </c:strRef>
          </c:cat>
          <c:val>
            <c:numRef>
              <c:f>'4.5'!$F$5</c:f>
              <c:numCache>
                <c:formatCode>#,##0.0</c:formatCode>
                <c:ptCount val="1"/>
                <c:pt idx="0">
                  <c:v>0.92345299999999997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FD-457E-9C97-D9222BC13C06}"/>
            </c:ext>
          </c:extLst>
        </c:ser>
        <c:ser>
          <c:idx val="1"/>
          <c:order val="1"/>
          <c:tx>
            <c:strRef>
              <c:f>'4.5'!$A$6</c:f>
              <c:strCache>
                <c:ptCount val="1"/>
                <c:pt idx="0">
                  <c:v>Jaderné palivo</c:v>
                </c:pt>
              </c:strCache>
            </c:strRef>
          </c:tx>
          <c:invertIfNegative val="0"/>
          <c:cat>
            <c:strRef>
              <c:f>'4.5'!$F$2</c:f>
              <c:strCache>
                <c:ptCount val="1"/>
                <c:pt idx="0">
                  <c:v>Liberecký (LBK)</c:v>
                </c:pt>
              </c:strCache>
            </c:strRef>
          </c:cat>
          <c:val>
            <c:numRef>
              <c:f>'4.5'!$F$6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FD-457E-9C97-D9222BC13C06}"/>
            </c:ext>
          </c:extLst>
        </c:ser>
        <c:ser>
          <c:idx val="2"/>
          <c:order val="2"/>
          <c:tx>
            <c:strRef>
              <c:f>'4.5'!$A$7</c:f>
              <c:strCache>
                <c:ptCount val="1"/>
                <c:pt idx="0">
                  <c:v>Zemní plyn</c:v>
                </c:pt>
              </c:strCache>
            </c:strRef>
          </c:tx>
          <c:spPr>
            <a:solidFill>
              <a:srgbClr val="EBE600"/>
            </a:solidFill>
          </c:spPr>
          <c:invertIfNegative val="0"/>
          <c:cat>
            <c:strRef>
              <c:f>'4.5'!$F$2</c:f>
              <c:strCache>
                <c:ptCount val="1"/>
                <c:pt idx="0">
                  <c:v>Liberecký (LBK)</c:v>
                </c:pt>
              </c:strCache>
            </c:strRef>
          </c:cat>
          <c:val>
            <c:numRef>
              <c:f>'4.5'!$F$7</c:f>
              <c:numCache>
                <c:formatCode>#,##0.0</c:formatCode>
                <c:ptCount val="1"/>
                <c:pt idx="0">
                  <c:v>96.111938999999992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FD-457E-9C97-D9222BC13C06}"/>
            </c:ext>
          </c:extLst>
        </c:ser>
        <c:ser>
          <c:idx val="3"/>
          <c:order val="3"/>
          <c:tx>
            <c:strRef>
              <c:f>'4.5'!$A$8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'4.5'!$F$2</c:f>
              <c:strCache>
                <c:ptCount val="1"/>
                <c:pt idx="0">
                  <c:v>Liberecký (LBK)</c:v>
                </c:pt>
              </c:strCache>
            </c:strRef>
          </c:cat>
          <c:val>
            <c:numRef>
              <c:f>'4.5'!$F$8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2FD-457E-9C97-D9222BC13C06}"/>
            </c:ext>
          </c:extLst>
        </c:ser>
        <c:ser>
          <c:idx val="4"/>
          <c:order val="4"/>
          <c:tx>
            <c:strRef>
              <c:f>'4.5'!$A$9</c:f>
              <c:strCache>
                <c:ptCount val="1"/>
                <c:pt idx="0">
                  <c:v>Ostatní plyny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'4.5'!$F$2</c:f>
              <c:strCache>
                <c:ptCount val="1"/>
                <c:pt idx="0">
                  <c:v>Liberecký (LBK)</c:v>
                </c:pt>
              </c:strCache>
            </c:strRef>
          </c:cat>
          <c:val>
            <c:numRef>
              <c:f>'4.5'!$F$9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2FD-457E-9C97-D9222BC13C06}"/>
            </c:ext>
          </c:extLst>
        </c:ser>
        <c:ser>
          <c:idx val="5"/>
          <c:order val="5"/>
          <c:tx>
            <c:strRef>
              <c:f>'4.5'!$A$10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'4.5'!$F$2</c:f>
              <c:strCache>
                <c:ptCount val="1"/>
                <c:pt idx="0">
                  <c:v>Liberecký (LBK)</c:v>
                </c:pt>
              </c:strCache>
            </c:strRef>
          </c:cat>
          <c:val>
            <c:numRef>
              <c:f>'4.5'!$F$10</c:f>
              <c:numCache>
                <c:formatCode>#,##0.0</c:formatCode>
                <c:ptCount val="1"/>
                <c:pt idx="0">
                  <c:v>25.646884000000004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2FD-457E-9C97-D9222BC13C06}"/>
            </c:ext>
          </c:extLst>
        </c:ser>
        <c:ser>
          <c:idx val="6"/>
          <c:order val="6"/>
          <c:tx>
            <c:strRef>
              <c:f>'4.5'!$A$11</c:f>
              <c:strCache>
                <c:ptCount val="1"/>
                <c:pt idx="0">
                  <c:v>Fotovoltaické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'4.5'!$F$2</c:f>
              <c:strCache>
                <c:ptCount val="1"/>
                <c:pt idx="0">
                  <c:v>Liberecký (LBK)</c:v>
                </c:pt>
              </c:strCache>
            </c:strRef>
          </c:cat>
          <c:val>
            <c:numRef>
              <c:f>'4.5'!$F$11</c:f>
              <c:numCache>
                <c:formatCode>#,##0.0</c:formatCode>
                <c:ptCount val="1"/>
                <c:pt idx="0">
                  <c:v>119.2760330000005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2FD-457E-9C97-D9222BC13C06}"/>
            </c:ext>
          </c:extLst>
        </c:ser>
        <c:ser>
          <c:idx val="7"/>
          <c:order val="7"/>
          <c:tx>
            <c:strRef>
              <c:f>'4.5'!$A$12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'4.5'!$F$2</c:f>
              <c:strCache>
                <c:ptCount val="1"/>
                <c:pt idx="0">
                  <c:v>Liberecký (LBK)</c:v>
                </c:pt>
              </c:strCache>
            </c:strRef>
          </c:cat>
          <c:val>
            <c:numRef>
              <c:f>'4.5'!$F$12</c:f>
              <c:numCache>
                <c:formatCode>#,##0.0</c:formatCode>
                <c:ptCount val="1"/>
                <c:pt idx="0">
                  <c:v>0.24372400000000005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2FD-457E-9C97-D9222BC13C06}"/>
            </c:ext>
          </c:extLst>
        </c:ser>
        <c:ser>
          <c:idx val="8"/>
          <c:order val="8"/>
          <c:tx>
            <c:strRef>
              <c:f>'4.5'!$A$13</c:f>
              <c:strCache>
                <c:ptCount val="1"/>
                <c:pt idx="0">
                  <c:v>Vodní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'4.5'!$F$2</c:f>
              <c:strCache>
                <c:ptCount val="1"/>
                <c:pt idx="0">
                  <c:v>Liberecký (LBK)</c:v>
                </c:pt>
              </c:strCache>
            </c:strRef>
          </c:cat>
          <c:val>
            <c:numRef>
              <c:f>'4.5'!$F$13</c:f>
              <c:numCache>
                <c:formatCode>#,##0.0</c:formatCode>
                <c:ptCount val="1"/>
                <c:pt idx="0">
                  <c:v>68.464149000000063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2FD-457E-9C97-D9222BC13C06}"/>
            </c:ext>
          </c:extLst>
        </c:ser>
        <c:ser>
          <c:idx val="9"/>
          <c:order val="9"/>
          <c:tx>
            <c:strRef>
              <c:f>'4.5'!$A$14</c:f>
              <c:strCache>
                <c:ptCount val="1"/>
                <c:pt idx="0">
                  <c:v>Přečerpávací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'4.5'!$F$2</c:f>
              <c:strCache>
                <c:ptCount val="1"/>
                <c:pt idx="0">
                  <c:v>Liberecký (LBK)</c:v>
                </c:pt>
              </c:strCache>
            </c:strRef>
          </c:cat>
          <c:val>
            <c:numRef>
              <c:f>'4.5'!$F$14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2FD-457E-9C97-D9222BC13C06}"/>
            </c:ext>
          </c:extLst>
        </c:ser>
        <c:ser>
          <c:idx val="10"/>
          <c:order val="10"/>
          <c:tx>
            <c:strRef>
              <c:f>'4.5'!$A$15</c:f>
              <c:strCache>
                <c:ptCount val="1"/>
                <c:pt idx="0">
                  <c:v>Větrné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strRef>
              <c:f>'4.5'!$F$2</c:f>
              <c:strCache>
                <c:ptCount val="1"/>
                <c:pt idx="0">
                  <c:v>Liberecký (LBK)</c:v>
                </c:pt>
              </c:strCache>
            </c:strRef>
          </c:cat>
          <c:val>
            <c:numRef>
              <c:f>'4.5'!$F$15</c:f>
              <c:numCache>
                <c:formatCode>#,##0.0</c:formatCode>
                <c:ptCount val="1"/>
                <c:pt idx="0">
                  <c:v>118.23038699999999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2FD-457E-9C97-D9222BC13C06}"/>
            </c:ext>
          </c:extLst>
        </c:ser>
        <c:ser>
          <c:idx val="11"/>
          <c:order val="11"/>
          <c:tx>
            <c:strRef>
              <c:f>'4.5'!$A$16</c:f>
              <c:strCache>
                <c:ptCount val="1"/>
                <c:pt idx="0">
                  <c:v>BRKO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cat>
            <c:strRef>
              <c:f>'4.5'!$F$2</c:f>
              <c:strCache>
                <c:ptCount val="1"/>
                <c:pt idx="0">
                  <c:v>Liberecký (LBK)</c:v>
                </c:pt>
              </c:strCache>
            </c:strRef>
          </c:cat>
          <c:val>
            <c:numRef>
              <c:f>'4.5'!$F$16</c:f>
              <c:numCache>
                <c:formatCode>#,##0.0</c:formatCode>
                <c:ptCount val="1"/>
                <c:pt idx="0">
                  <c:v>5.4302640000000002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2FD-457E-9C97-D9222BC13C06}"/>
            </c:ext>
          </c:extLst>
        </c:ser>
        <c:ser>
          <c:idx val="12"/>
          <c:order val="12"/>
          <c:tx>
            <c:strRef>
              <c:f>'4.5'!$A$17</c:f>
              <c:strCache>
                <c:ptCount val="1"/>
                <c:pt idx="0">
                  <c:v>Ostatní pevná paliva (mimo BRKO)</c:v>
                </c:pt>
              </c:strCache>
            </c:strRef>
          </c:tx>
          <c:invertIfNegative val="0"/>
          <c:cat>
            <c:strRef>
              <c:f>'4.5'!$F$2</c:f>
              <c:strCache>
                <c:ptCount val="1"/>
                <c:pt idx="0">
                  <c:v>Liberecký (LBK)</c:v>
                </c:pt>
              </c:strCache>
            </c:strRef>
          </c:cat>
          <c:val>
            <c:numRef>
              <c:f>'4.5'!$F$17</c:f>
              <c:numCache>
                <c:formatCode>#,##0.0</c:formatCode>
                <c:ptCount val="1"/>
                <c:pt idx="0">
                  <c:v>3.6201760000000003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2FD-457E-9C97-D9222BC13C06}"/>
            </c:ext>
          </c:extLst>
        </c:ser>
        <c:ser>
          <c:idx val="13"/>
          <c:order val="13"/>
          <c:tx>
            <c:strRef>
              <c:f>'4.5'!$A$18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'4.5'!$F$2</c:f>
              <c:strCache>
                <c:ptCount val="1"/>
                <c:pt idx="0">
                  <c:v>Liberecký (LBK)</c:v>
                </c:pt>
              </c:strCache>
            </c:strRef>
          </c:cat>
          <c:val>
            <c:numRef>
              <c:f>'4.5'!$F$18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2FD-457E-9C97-D9222BC13C06}"/>
            </c:ext>
          </c:extLst>
        </c:ser>
        <c:ser>
          <c:idx val="14"/>
          <c:order val="14"/>
          <c:tx>
            <c:strRef>
              <c:f>'4.5'!$A$19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'4.5'!$F$2</c:f>
              <c:strCache>
                <c:ptCount val="1"/>
                <c:pt idx="0">
                  <c:v>Liberecký (LBK)</c:v>
                </c:pt>
              </c:strCache>
            </c:strRef>
          </c:cat>
          <c:val>
            <c:numRef>
              <c:f>'4.5'!$F$19</c:f>
              <c:numCache>
                <c:formatCode>#,##0.0</c:formatCode>
                <c:ptCount val="1"/>
                <c:pt idx="0">
                  <c:v>0.26543800000000001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2FD-457E-9C97-D9222BC13C06}"/>
            </c:ext>
          </c:extLst>
        </c:ser>
        <c:ser>
          <c:idx val="15"/>
          <c:order val="15"/>
          <c:tx>
            <c:strRef>
              <c:f>'4.5'!$A$20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strRef>
              <c:f>'4.5'!$F$2</c:f>
              <c:strCache>
                <c:ptCount val="1"/>
                <c:pt idx="0">
                  <c:v>Liberecký (LBK)</c:v>
                </c:pt>
              </c:strCache>
            </c:strRef>
          </c:cat>
          <c:val>
            <c:numRef>
              <c:f>'4.5'!$F$20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2FD-457E-9C97-D9222BC13C06}"/>
            </c:ext>
          </c:extLst>
        </c:ser>
        <c:ser>
          <c:idx val="16"/>
          <c:order val="16"/>
          <c:tx>
            <c:strRef>
              <c:f>'4.5'!$A$21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'4.5'!$F$2</c:f>
              <c:strCache>
                <c:ptCount val="1"/>
                <c:pt idx="0">
                  <c:v>Liberecký (LBK)</c:v>
                </c:pt>
              </c:strCache>
            </c:strRef>
          </c:cat>
          <c:val>
            <c:numRef>
              <c:f>'4.5'!$F$21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2FD-457E-9C97-D9222BC13C06}"/>
            </c:ext>
          </c:extLst>
        </c:ser>
        <c:ser>
          <c:idx val="17"/>
          <c:order val="17"/>
          <c:tx>
            <c:strRef>
              <c:f>'4.5'!$A$22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'4.5'!$F$2</c:f>
              <c:strCache>
                <c:ptCount val="1"/>
                <c:pt idx="0">
                  <c:v>Liberecký (LBK)</c:v>
                </c:pt>
              </c:strCache>
            </c:strRef>
          </c:cat>
          <c:val>
            <c:numRef>
              <c:f>'4.5'!$F$22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42FD-457E-9C97-D9222BC13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9048064"/>
        <c:axId val="329049600"/>
      </c:barChart>
      <c:catAx>
        <c:axId val="32904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cs-CZ"/>
          </a:p>
        </c:txPr>
        <c:crossAx val="329049600"/>
        <c:crosses val="autoZero"/>
        <c:auto val="1"/>
        <c:lblAlgn val="ctr"/>
        <c:lblOffset val="100"/>
        <c:noMultiLvlLbl val="0"/>
      </c:catAx>
      <c:valAx>
        <c:axId val="3290496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290480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5910483921273503"/>
          <c:y val="3.8108032214958697E-2"/>
          <c:w val="0.74089516078726503"/>
          <c:h val="0.835629302894254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'4.5'!$A$5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6E4932"/>
              </a:solidFill>
            </c:spPr>
            <c:extLst>
              <c:ext xmlns:c16="http://schemas.microsoft.com/office/drawing/2014/chart" uri="{C3380CC4-5D6E-409C-BE32-E72D297353CC}">
                <c16:uniqueId val="{00000001-F03B-40F5-8732-49DECA6219BE}"/>
              </c:ext>
            </c:extLst>
          </c:dPt>
          <c:cat>
            <c:strRef>
              <c:f>'4.5'!$G$2</c:f>
              <c:strCache>
                <c:ptCount val="1"/>
                <c:pt idx="0">
                  <c:v>Moravskoslezský (MSK)</c:v>
                </c:pt>
              </c:strCache>
            </c:strRef>
          </c:cat>
          <c:val>
            <c:numRef>
              <c:f>'4.5'!$G$5</c:f>
              <c:numCache>
                <c:formatCode>#,##0.0</c:formatCode>
                <c:ptCount val="1"/>
                <c:pt idx="0">
                  <c:v>193.58850199999995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3B-40F5-8732-49DECA6219BE}"/>
            </c:ext>
          </c:extLst>
        </c:ser>
        <c:ser>
          <c:idx val="1"/>
          <c:order val="1"/>
          <c:tx>
            <c:strRef>
              <c:f>'4.5'!$A$6</c:f>
              <c:strCache>
                <c:ptCount val="1"/>
                <c:pt idx="0">
                  <c:v>Jaderné palivo</c:v>
                </c:pt>
              </c:strCache>
            </c:strRef>
          </c:tx>
          <c:invertIfNegative val="0"/>
          <c:cat>
            <c:strRef>
              <c:f>'4.5'!$G$2</c:f>
              <c:strCache>
                <c:ptCount val="1"/>
                <c:pt idx="0">
                  <c:v>Moravskoslezský (MSK)</c:v>
                </c:pt>
              </c:strCache>
            </c:strRef>
          </c:cat>
          <c:val>
            <c:numRef>
              <c:f>'4.5'!$G$6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3B-40F5-8732-49DECA6219BE}"/>
            </c:ext>
          </c:extLst>
        </c:ser>
        <c:ser>
          <c:idx val="2"/>
          <c:order val="2"/>
          <c:tx>
            <c:strRef>
              <c:f>'4.5'!$A$7</c:f>
              <c:strCache>
                <c:ptCount val="1"/>
                <c:pt idx="0">
                  <c:v>Zemní plyn</c:v>
                </c:pt>
              </c:strCache>
            </c:strRef>
          </c:tx>
          <c:spPr>
            <a:solidFill>
              <a:srgbClr val="EBE600"/>
            </a:solidFill>
          </c:spPr>
          <c:invertIfNegative val="0"/>
          <c:cat>
            <c:strRef>
              <c:f>'4.5'!$G$2</c:f>
              <c:strCache>
                <c:ptCount val="1"/>
                <c:pt idx="0">
                  <c:v>Moravskoslezský (MSK)</c:v>
                </c:pt>
              </c:strCache>
            </c:strRef>
          </c:cat>
          <c:val>
            <c:numRef>
              <c:f>'4.5'!$G$7</c:f>
              <c:numCache>
                <c:formatCode>#,##0.0</c:formatCode>
                <c:ptCount val="1"/>
                <c:pt idx="0">
                  <c:v>94.459381000000064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3B-40F5-8732-49DECA6219BE}"/>
            </c:ext>
          </c:extLst>
        </c:ser>
        <c:ser>
          <c:idx val="3"/>
          <c:order val="3"/>
          <c:tx>
            <c:strRef>
              <c:f>'4.5'!$A$8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'4.5'!$G$2</c:f>
              <c:strCache>
                <c:ptCount val="1"/>
                <c:pt idx="0">
                  <c:v>Moravskoslezský (MSK)</c:v>
                </c:pt>
              </c:strCache>
            </c:strRef>
          </c:cat>
          <c:val>
            <c:numRef>
              <c:f>'4.5'!$G$8</c:f>
              <c:numCache>
                <c:formatCode>#,##0.0</c:formatCode>
                <c:ptCount val="1"/>
                <c:pt idx="0">
                  <c:v>1964.1193239999998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03B-40F5-8732-49DECA6219BE}"/>
            </c:ext>
          </c:extLst>
        </c:ser>
        <c:ser>
          <c:idx val="4"/>
          <c:order val="4"/>
          <c:tx>
            <c:strRef>
              <c:f>'4.5'!$A$9</c:f>
              <c:strCache>
                <c:ptCount val="1"/>
                <c:pt idx="0">
                  <c:v>Ostatní plyny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'4.5'!$G$2</c:f>
              <c:strCache>
                <c:ptCount val="1"/>
                <c:pt idx="0">
                  <c:v>Moravskoslezský (MSK)</c:v>
                </c:pt>
              </c:strCache>
            </c:strRef>
          </c:cat>
          <c:val>
            <c:numRef>
              <c:f>'4.5'!$G$9</c:f>
              <c:numCache>
                <c:formatCode>#,##0.0</c:formatCode>
                <c:ptCount val="1"/>
                <c:pt idx="0">
                  <c:v>819.66224499999976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03B-40F5-8732-49DECA6219BE}"/>
            </c:ext>
          </c:extLst>
        </c:ser>
        <c:ser>
          <c:idx val="5"/>
          <c:order val="5"/>
          <c:tx>
            <c:strRef>
              <c:f>'4.5'!$A$10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'4.5'!$G$2</c:f>
              <c:strCache>
                <c:ptCount val="1"/>
                <c:pt idx="0">
                  <c:v>Moravskoslezský (MSK)</c:v>
                </c:pt>
              </c:strCache>
            </c:strRef>
          </c:cat>
          <c:val>
            <c:numRef>
              <c:f>'4.5'!$G$10</c:f>
              <c:numCache>
                <c:formatCode>#,##0.0</c:formatCode>
                <c:ptCount val="1"/>
                <c:pt idx="0">
                  <c:v>155.29010699999998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03B-40F5-8732-49DECA6219BE}"/>
            </c:ext>
          </c:extLst>
        </c:ser>
        <c:ser>
          <c:idx val="6"/>
          <c:order val="6"/>
          <c:tx>
            <c:strRef>
              <c:f>'4.5'!$A$11</c:f>
              <c:strCache>
                <c:ptCount val="1"/>
                <c:pt idx="0">
                  <c:v>Fotovoltaické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'4.5'!$G$2</c:f>
              <c:strCache>
                <c:ptCount val="1"/>
                <c:pt idx="0">
                  <c:v>Moravskoslezský (MSK)</c:v>
                </c:pt>
              </c:strCache>
            </c:strRef>
          </c:cat>
          <c:val>
            <c:numRef>
              <c:f>'4.5'!$G$11</c:f>
              <c:numCache>
                <c:formatCode>#,##0.0</c:formatCode>
                <c:ptCount val="1"/>
                <c:pt idx="0">
                  <c:v>64.225637000000205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03B-40F5-8732-49DECA6219BE}"/>
            </c:ext>
          </c:extLst>
        </c:ser>
        <c:ser>
          <c:idx val="7"/>
          <c:order val="7"/>
          <c:tx>
            <c:strRef>
              <c:f>'4.5'!$A$12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'4.5'!$G$2</c:f>
              <c:strCache>
                <c:ptCount val="1"/>
                <c:pt idx="0">
                  <c:v>Moravskoslezský (MSK)</c:v>
                </c:pt>
              </c:strCache>
            </c:strRef>
          </c:cat>
          <c:val>
            <c:numRef>
              <c:f>'4.5'!$G$12</c:f>
              <c:numCache>
                <c:formatCode>#,##0.0</c:formatCode>
                <c:ptCount val="1"/>
                <c:pt idx="0">
                  <c:v>441.118155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03B-40F5-8732-49DECA6219BE}"/>
            </c:ext>
          </c:extLst>
        </c:ser>
        <c:ser>
          <c:idx val="8"/>
          <c:order val="8"/>
          <c:tx>
            <c:strRef>
              <c:f>'4.5'!$A$13</c:f>
              <c:strCache>
                <c:ptCount val="1"/>
                <c:pt idx="0">
                  <c:v>Vodní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'4.5'!$G$2</c:f>
              <c:strCache>
                <c:ptCount val="1"/>
                <c:pt idx="0">
                  <c:v>Moravskoslezský (MSK)</c:v>
                </c:pt>
              </c:strCache>
            </c:strRef>
          </c:cat>
          <c:val>
            <c:numRef>
              <c:f>'4.5'!$G$13</c:f>
              <c:numCache>
                <c:formatCode>#,##0.0</c:formatCode>
                <c:ptCount val="1"/>
                <c:pt idx="0">
                  <c:v>52.203036999999881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03B-40F5-8732-49DECA6219BE}"/>
            </c:ext>
          </c:extLst>
        </c:ser>
        <c:ser>
          <c:idx val="9"/>
          <c:order val="9"/>
          <c:tx>
            <c:strRef>
              <c:f>'4.5'!$A$14</c:f>
              <c:strCache>
                <c:ptCount val="1"/>
                <c:pt idx="0">
                  <c:v>Přečerpávací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'4.5'!$G$2</c:f>
              <c:strCache>
                <c:ptCount val="1"/>
                <c:pt idx="0">
                  <c:v>Moravskoslezský (MSK)</c:v>
                </c:pt>
              </c:strCache>
            </c:strRef>
          </c:cat>
          <c:val>
            <c:numRef>
              <c:f>'4.5'!$G$14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03B-40F5-8732-49DECA6219BE}"/>
            </c:ext>
          </c:extLst>
        </c:ser>
        <c:ser>
          <c:idx val="10"/>
          <c:order val="10"/>
          <c:tx>
            <c:strRef>
              <c:f>'4.5'!$A$15</c:f>
              <c:strCache>
                <c:ptCount val="1"/>
                <c:pt idx="0">
                  <c:v>Větrné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strRef>
              <c:f>'4.5'!$G$2</c:f>
              <c:strCache>
                <c:ptCount val="1"/>
                <c:pt idx="0">
                  <c:v>Moravskoslezský (MSK)</c:v>
                </c:pt>
              </c:strCache>
            </c:strRef>
          </c:cat>
          <c:val>
            <c:numRef>
              <c:f>'4.5'!$G$15</c:f>
              <c:numCache>
                <c:formatCode>#,##0.0</c:formatCode>
                <c:ptCount val="1"/>
                <c:pt idx="0">
                  <c:v>78.690766000000025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03B-40F5-8732-49DECA6219BE}"/>
            </c:ext>
          </c:extLst>
        </c:ser>
        <c:ser>
          <c:idx val="11"/>
          <c:order val="11"/>
          <c:tx>
            <c:strRef>
              <c:f>'4.5'!$A$16</c:f>
              <c:strCache>
                <c:ptCount val="1"/>
                <c:pt idx="0">
                  <c:v>BRKO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cat>
            <c:strRef>
              <c:f>'4.5'!$G$2</c:f>
              <c:strCache>
                <c:ptCount val="1"/>
                <c:pt idx="0">
                  <c:v>Moravskoslezský (MSK)</c:v>
                </c:pt>
              </c:strCache>
            </c:strRef>
          </c:cat>
          <c:val>
            <c:numRef>
              <c:f>'4.5'!$G$16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03B-40F5-8732-49DECA6219BE}"/>
            </c:ext>
          </c:extLst>
        </c:ser>
        <c:ser>
          <c:idx val="12"/>
          <c:order val="12"/>
          <c:tx>
            <c:strRef>
              <c:f>'4.5'!$A$17</c:f>
              <c:strCache>
                <c:ptCount val="1"/>
                <c:pt idx="0">
                  <c:v>Ostatní pevná paliva (mimo BRKO)</c:v>
                </c:pt>
              </c:strCache>
            </c:strRef>
          </c:tx>
          <c:invertIfNegative val="0"/>
          <c:cat>
            <c:strRef>
              <c:f>'4.5'!$G$2</c:f>
              <c:strCache>
                <c:ptCount val="1"/>
                <c:pt idx="0">
                  <c:v>Moravskoslezský (MSK)</c:v>
                </c:pt>
              </c:strCache>
            </c:strRef>
          </c:cat>
          <c:val>
            <c:numRef>
              <c:f>'4.5'!$G$17</c:f>
              <c:numCache>
                <c:formatCode>#,##0.0</c:formatCode>
                <c:ptCount val="1"/>
                <c:pt idx="0">
                  <c:v>2.7012020000000003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03B-40F5-8732-49DECA6219BE}"/>
            </c:ext>
          </c:extLst>
        </c:ser>
        <c:ser>
          <c:idx val="13"/>
          <c:order val="13"/>
          <c:tx>
            <c:strRef>
              <c:f>'4.5'!$A$18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'4.5'!$G$2</c:f>
              <c:strCache>
                <c:ptCount val="1"/>
                <c:pt idx="0">
                  <c:v>Moravskoslezský (MSK)</c:v>
                </c:pt>
              </c:strCache>
            </c:strRef>
          </c:cat>
          <c:val>
            <c:numRef>
              <c:f>'4.5'!$G$18</c:f>
              <c:numCache>
                <c:formatCode>#,##0.0</c:formatCode>
                <c:ptCount val="1"/>
                <c:pt idx="0">
                  <c:v>25.351299999999998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03B-40F5-8732-49DECA6219BE}"/>
            </c:ext>
          </c:extLst>
        </c:ser>
        <c:ser>
          <c:idx val="14"/>
          <c:order val="14"/>
          <c:tx>
            <c:strRef>
              <c:f>'4.5'!$A$19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'4.5'!$G$2</c:f>
              <c:strCache>
                <c:ptCount val="1"/>
                <c:pt idx="0">
                  <c:v>Moravskoslezský (MSK)</c:v>
                </c:pt>
              </c:strCache>
            </c:strRef>
          </c:cat>
          <c:val>
            <c:numRef>
              <c:f>'4.5'!$G$19</c:f>
              <c:numCache>
                <c:formatCode>#,##0.0</c:formatCode>
                <c:ptCount val="1"/>
                <c:pt idx="0">
                  <c:v>0.89834900000000018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03B-40F5-8732-49DECA6219BE}"/>
            </c:ext>
          </c:extLst>
        </c:ser>
        <c:ser>
          <c:idx val="15"/>
          <c:order val="15"/>
          <c:tx>
            <c:strRef>
              <c:f>'4.5'!$A$20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strRef>
              <c:f>'4.5'!$G$2</c:f>
              <c:strCache>
                <c:ptCount val="1"/>
                <c:pt idx="0">
                  <c:v>Moravskoslezský (MSK)</c:v>
                </c:pt>
              </c:strCache>
            </c:strRef>
          </c:cat>
          <c:val>
            <c:numRef>
              <c:f>'4.5'!$G$20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03B-40F5-8732-49DECA6219BE}"/>
            </c:ext>
          </c:extLst>
        </c:ser>
        <c:ser>
          <c:idx val="16"/>
          <c:order val="16"/>
          <c:tx>
            <c:strRef>
              <c:f>'4.5'!$A$21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'4.5'!$G$2</c:f>
              <c:strCache>
                <c:ptCount val="1"/>
                <c:pt idx="0">
                  <c:v>Moravskoslezský (MSK)</c:v>
                </c:pt>
              </c:strCache>
            </c:strRef>
          </c:cat>
          <c:val>
            <c:numRef>
              <c:f>'4.5'!$G$21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03B-40F5-8732-49DECA6219BE}"/>
            </c:ext>
          </c:extLst>
        </c:ser>
        <c:ser>
          <c:idx val="17"/>
          <c:order val="17"/>
          <c:tx>
            <c:strRef>
              <c:f>'4.5'!$A$22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'4.5'!$G$2</c:f>
              <c:strCache>
                <c:ptCount val="1"/>
                <c:pt idx="0">
                  <c:v>Moravskoslezský (MSK)</c:v>
                </c:pt>
              </c:strCache>
            </c:strRef>
          </c:cat>
          <c:val>
            <c:numRef>
              <c:f>'4.5'!$G$22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F03B-40F5-8732-49DECA621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9263744"/>
        <c:axId val="329273728"/>
      </c:barChart>
      <c:catAx>
        <c:axId val="32926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cs-CZ"/>
          </a:p>
        </c:txPr>
        <c:crossAx val="329273728"/>
        <c:crosses val="autoZero"/>
        <c:auto val="1"/>
        <c:lblAlgn val="ctr"/>
        <c:lblOffset val="100"/>
        <c:noMultiLvlLbl val="0"/>
      </c:catAx>
      <c:valAx>
        <c:axId val="3292737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292637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Vývoj výroby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'3.3'!$A$18</c:f>
              <c:strCache>
                <c:ptCount val="1"/>
                <c:pt idx="0">
                  <c:v>Jaderné (JE)</c:v>
                </c:pt>
              </c:strCache>
            </c:strRef>
          </c:tx>
          <c:invertIfNegative val="0"/>
          <c:cat>
            <c:numRef>
              <c:f>'3.3'!$B$16:$K$16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'3.3'!$B$18:$K$18</c:f>
              <c:numCache>
                <c:formatCode>#,##0.0</c:formatCode>
                <c:ptCount val="10"/>
                <c:pt idx="0">
                  <c:v>27988.2</c:v>
                </c:pt>
                <c:pt idx="1">
                  <c:v>28282.612000000005</c:v>
                </c:pt>
                <c:pt idx="2">
                  <c:v>30324.178</c:v>
                </c:pt>
                <c:pt idx="3">
                  <c:v>30745.3</c:v>
                </c:pt>
                <c:pt idx="4">
                  <c:v>30324.873359999998</c:v>
                </c:pt>
                <c:pt idx="5">
                  <c:v>26840.84765</c:v>
                </c:pt>
                <c:pt idx="6">
                  <c:v>24104.222150000001</c:v>
                </c:pt>
                <c:pt idx="7">
                  <c:v>28339.57704</c:v>
                </c:pt>
                <c:pt idx="8">
                  <c:v>29921.311170000001</c:v>
                </c:pt>
                <c:pt idx="9">
                  <c:v>30246.208839999999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FF-45BB-AFF8-4974E81E9C21}"/>
            </c:ext>
          </c:extLst>
        </c:ser>
        <c:ser>
          <c:idx val="1"/>
          <c:order val="1"/>
          <c:tx>
            <c:strRef>
              <c:f>'3.3'!$A$19</c:f>
              <c:strCache>
                <c:ptCount val="1"/>
                <c:pt idx="0">
                  <c:v>Parní (PE)</c:v>
                </c:pt>
              </c:strCache>
            </c:strRef>
          </c:tx>
          <c:invertIfNegative val="0"/>
          <c:cat>
            <c:numRef>
              <c:f>'3.3'!$B$16:$K$16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'3.3'!$B$19:$K$19</c:f>
              <c:numCache>
                <c:formatCode>#,##0.0</c:formatCode>
                <c:ptCount val="10"/>
                <c:pt idx="0">
                  <c:v>49979.7</c:v>
                </c:pt>
                <c:pt idx="1">
                  <c:v>49973.017663658815</c:v>
                </c:pt>
                <c:pt idx="2">
                  <c:v>47261.007437886903</c:v>
                </c:pt>
                <c:pt idx="3">
                  <c:v>44737</c:v>
                </c:pt>
                <c:pt idx="4">
                  <c:v>44419.279699999992</c:v>
                </c:pt>
                <c:pt idx="5">
                  <c:v>44819.161269999997</c:v>
                </c:pt>
                <c:pt idx="6">
                  <c:v>45704.070480000009</c:v>
                </c:pt>
                <c:pt idx="7">
                  <c:v>45431.680268000004</c:v>
                </c:pt>
                <c:pt idx="8">
                  <c:v>45070.754583999995</c:v>
                </c:pt>
                <c:pt idx="9">
                  <c:v>41386.690892000006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FF-45BB-AFF8-4974E81E9C21}"/>
            </c:ext>
          </c:extLst>
        </c:ser>
        <c:ser>
          <c:idx val="2"/>
          <c:order val="2"/>
          <c:tx>
            <c:strRef>
              <c:f>'3.3'!$A$20</c:f>
              <c:strCache>
                <c:ptCount val="1"/>
                <c:pt idx="0">
                  <c:v>Paroplynové (PPE)</c:v>
                </c:pt>
              </c:strCache>
            </c:strRef>
          </c:tx>
          <c:invertIfNegative val="0"/>
          <c:cat>
            <c:numRef>
              <c:f>'3.3'!$B$16:$K$16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'3.3'!$B$20:$K$20</c:f>
              <c:numCache>
                <c:formatCode>#,##0.0</c:formatCode>
                <c:ptCount val="10"/>
                <c:pt idx="0">
                  <c:v>2349.6</c:v>
                </c:pt>
                <c:pt idx="1">
                  <c:v>2344.4</c:v>
                </c:pt>
                <c:pt idx="2">
                  <c:v>2200.4</c:v>
                </c:pt>
                <c:pt idx="3">
                  <c:v>2092.8000000000002</c:v>
                </c:pt>
                <c:pt idx="4">
                  <c:v>2204.6749</c:v>
                </c:pt>
                <c:pt idx="5">
                  <c:v>2749.0231000000003</c:v>
                </c:pt>
                <c:pt idx="6">
                  <c:v>4049.2436780000003</c:v>
                </c:pt>
                <c:pt idx="7">
                  <c:v>3722.4054339999998</c:v>
                </c:pt>
                <c:pt idx="8">
                  <c:v>3690.8718700000009</c:v>
                </c:pt>
                <c:pt idx="9">
                  <c:v>5518.5206710000002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FF-45BB-AFF8-4974E81E9C21}"/>
            </c:ext>
          </c:extLst>
        </c:ser>
        <c:ser>
          <c:idx val="3"/>
          <c:order val="3"/>
          <c:tx>
            <c:strRef>
              <c:f>'3.3'!$A$21</c:f>
              <c:strCache>
                <c:ptCount val="1"/>
                <c:pt idx="0">
                  <c:v>Plynové a spalovací (PSE)</c:v>
                </c:pt>
              </c:strCache>
            </c:strRef>
          </c:tx>
          <c:invertIfNegative val="0"/>
          <c:cat>
            <c:numRef>
              <c:f>'3.3'!$B$16:$K$16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'3.3'!$B$21:$K$21</c:f>
              <c:numCache>
                <c:formatCode>#,##0.0</c:formatCode>
                <c:ptCount val="10"/>
                <c:pt idx="0">
                  <c:v>1250.8</c:v>
                </c:pt>
                <c:pt idx="1">
                  <c:v>1610.7</c:v>
                </c:pt>
                <c:pt idx="2">
                  <c:v>2234.6999999999998</c:v>
                </c:pt>
                <c:pt idx="3">
                  <c:v>3179.6</c:v>
                </c:pt>
                <c:pt idx="4">
                  <c:v>3494.4415599999998</c:v>
                </c:pt>
                <c:pt idx="5">
                  <c:v>3572.0705000000003</c:v>
                </c:pt>
                <c:pt idx="6">
                  <c:v>3613.8975149999978</c:v>
                </c:pt>
                <c:pt idx="7">
                  <c:v>3719.6279890000019</c:v>
                </c:pt>
                <c:pt idx="8">
                  <c:v>3690.4131990000005</c:v>
                </c:pt>
                <c:pt idx="9">
                  <c:v>3676.6971499999986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FF-45BB-AFF8-4974E81E9C21}"/>
            </c:ext>
          </c:extLst>
        </c:ser>
        <c:ser>
          <c:idx val="4"/>
          <c:order val="4"/>
          <c:tx>
            <c:strRef>
              <c:f>'3.3'!$A$22</c:f>
              <c:strCache>
                <c:ptCount val="1"/>
                <c:pt idx="0">
                  <c:v>Vodní (VE)</c:v>
                </c:pt>
              </c:strCache>
            </c:strRef>
          </c:tx>
          <c:invertIfNegative val="0"/>
          <c:cat>
            <c:numRef>
              <c:f>'3.3'!$B$16:$K$16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'3.3'!$B$22:$K$22</c:f>
              <c:numCache>
                <c:formatCode>#,##0.0</c:formatCode>
                <c:ptCount val="10"/>
                <c:pt idx="0">
                  <c:v>2789.4292639999999</c:v>
                </c:pt>
                <c:pt idx="1">
                  <c:v>2134.13170101789</c:v>
                </c:pt>
                <c:pt idx="2">
                  <c:v>2231.5493615839096</c:v>
                </c:pt>
                <c:pt idx="3">
                  <c:v>2856.3917619999997</c:v>
                </c:pt>
                <c:pt idx="4">
                  <c:v>1909.2224910000004</c:v>
                </c:pt>
                <c:pt idx="5">
                  <c:v>1794.8070900000007</c:v>
                </c:pt>
                <c:pt idx="6">
                  <c:v>2000.4882459999999</c:v>
                </c:pt>
                <c:pt idx="7">
                  <c:v>1869.4647640000005</c:v>
                </c:pt>
                <c:pt idx="8">
                  <c:v>1627.3506839999991</c:v>
                </c:pt>
                <c:pt idx="9">
                  <c:v>2008.0287029999997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FF-45BB-AFF8-4974E81E9C21}"/>
            </c:ext>
          </c:extLst>
        </c:ser>
        <c:ser>
          <c:idx val="5"/>
          <c:order val="5"/>
          <c:tx>
            <c:strRef>
              <c:f>'3.3'!$A$23</c:f>
              <c:strCache>
                <c:ptCount val="1"/>
                <c:pt idx="0">
                  <c:v>Přečerpávací (PVE)</c:v>
                </c:pt>
              </c:strCache>
            </c:strRef>
          </c:tx>
          <c:invertIfNegative val="0"/>
          <c:cat>
            <c:numRef>
              <c:f>'3.3'!$B$16:$K$16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'3.3'!$B$23:$K$23</c:f>
              <c:numCache>
                <c:formatCode>#,##0.0</c:formatCode>
                <c:ptCount val="10"/>
                <c:pt idx="0">
                  <c:v>591.17073600000003</c:v>
                </c:pt>
                <c:pt idx="1">
                  <c:v>700.899091</c:v>
                </c:pt>
                <c:pt idx="2">
                  <c:v>731.44974200000001</c:v>
                </c:pt>
                <c:pt idx="3">
                  <c:v>905.30823799999996</c:v>
                </c:pt>
                <c:pt idx="4">
                  <c:v>1051.5262420000001</c:v>
                </c:pt>
                <c:pt idx="5">
                  <c:v>1275.9619400000001</c:v>
                </c:pt>
                <c:pt idx="6">
                  <c:v>1201.5475300000003</c:v>
                </c:pt>
                <c:pt idx="7">
                  <c:v>1170.455101</c:v>
                </c:pt>
                <c:pt idx="8">
                  <c:v>1050.5881869999998</c:v>
                </c:pt>
                <c:pt idx="9">
                  <c:v>1166.6572390000001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FF-45BB-AFF8-4974E81E9C21}"/>
            </c:ext>
          </c:extLst>
        </c:ser>
        <c:ser>
          <c:idx val="6"/>
          <c:order val="6"/>
          <c:tx>
            <c:strRef>
              <c:f>'3.3'!$A$24</c:f>
              <c:strCache>
                <c:ptCount val="1"/>
                <c:pt idx="0">
                  <c:v>Větrné (VTE)</c:v>
                </c:pt>
              </c:strCache>
            </c:strRef>
          </c:tx>
          <c:invertIfNegative val="0"/>
          <c:cat>
            <c:numRef>
              <c:f>'3.3'!$B$16:$K$16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'3.3'!$B$24:$K$24</c:f>
              <c:numCache>
                <c:formatCode>#,##0.0</c:formatCode>
                <c:ptCount val="10"/>
                <c:pt idx="0">
                  <c:v>335.5</c:v>
                </c:pt>
                <c:pt idx="1">
                  <c:v>396.83279189143764</c:v>
                </c:pt>
                <c:pt idx="2">
                  <c:v>417.32282571972775</c:v>
                </c:pt>
                <c:pt idx="3">
                  <c:v>478.3</c:v>
                </c:pt>
                <c:pt idx="4">
                  <c:v>476.54439400000001</c:v>
                </c:pt>
                <c:pt idx="5">
                  <c:v>572.61156800000003</c:v>
                </c:pt>
                <c:pt idx="6">
                  <c:v>496.95718099999999</c:v>
                </c:pt>
                <c:pt idx="7">
                  <c:v>591.03834100000006</c:v>
                </c:pt>
                <c:pt idx="8">
                  <c:v>609.32970900000009</c:v>
                </c:pt>
                <c:pt idx="9">
                  <c:v>700.01386000000014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FF-45BB-AFF8-4974E81E9C21}"/>
            </c:ext>
          </c:extLst>
        </c:ser>
        <c:ser>
          <c:idx val="7"/>
          <c:order val="7"/>
          <c:tx>
            <c:strRef>
              <c:f>'3.3'!$A$25</c:f>
              <c:strCache>
                <c:ptCount val="1"/>
                <c:pt idx="0">
                  <c:v>Fotovoltaické (FVE)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'3.3'!$B$16:$K$16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'3.3'!$B$25:$K$25</c:f>
              <c:numCache>
                <c:formatCode>#,##0.0</c:formatCode>
                <c:ptCount val="10"/>
                <c:pt idx="0">
                  <c:v>615.70000000000005</c:v>
                </c:pt>
                <c:pt idx="1">
                  <c:v>2117.9738562130624</c:v>
                </c:pt>
                <c:pt idx="2">
                  <c:v>2173.1242229482714</c:v>
                </c:pt>
                <c:pt idx="3">
                  <c:v>2070.1999999999998</c:v>
                </c:pt>
                <c:pt idx="4">
                  <c:v>2122.8687979999963</c:v>
                </c:pt>
                <c:pt idx="5">
                  <c:v>2263.8461340000035</c:v>
                </c:pt>
                <c:pt idx="6">
                  <c:v>2131.454536999996</c:v>
                </c:pt>
                <c:pt idx="7">
                  <c:v>2193.36804999999</c:v>
                </c:pt>
                <c:pt idx="8">
                  <c:v>2339.6774349999919</c:v>
                </c:pt>
                <c:pt idx="9">
                  <c:v>2285.9043989999973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FFF-45BB-AFF8-4974E81E9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5981568"/>
        <c:axId val="225983104"/>
      </c:barChart>
      <c:catAx>
        <c:axId val="22598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25983104"/>
        <c:crosses val="autoZero"/>
        <c:auto val="1"/>
        <c:lblAlgn val="ctr"/>
        <c:lblOffset val="100"/>
        <c:noMultiLvlLbl val="0"/>
      </c:catAx>
      <c:valAx>
        <c:axId val="225983104"/>
        <c:scaling>
          <c:orientation val="minMax"/>
          <c:max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259815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4051757721320924"/>
          <c:y val="3.8108032214958697E-2"/>
          <c:w val="0.75948242278679079"/>
          <c:h val="0.835629302894254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'4.5'!$A$5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6E4932"/>
              </a:solidFill>
            </c:spPr>
            <c:extLst>
              <c:ext xmlns:c16="http://schemas.microsoft.com/office/drawing/2014/chart" uri="{C3380CC4-5D6E-409C-BE32-E72D297353CC}">
                <c16:uniqueId val="{00000001-979F-4AB3-96A4-5219481DAB55}"/>
              </c:ext>
            </c:extLst>
          </c:dPt>
          <c:cat>
            <c:strRef>
              <c:f>'4.5'!$H$2</c:f>
              <c:strCache>
                <c:ptCount val="1"/>
                <c:pt idx="0">
                  <c:v>Olomoucký (OLK)</c:v>
                </c:pt>
              </c:strCache>
            </c:strRef>
          </c:cat>
          <c:val>
            <c:numRef>
              <c:f>'4.5'!$H$5</c:f>
              <c:numCache>
                <c:formatCode>#,##0.0</c:formatCode>
                <c:ptCount val="1"/>
                <c:pt idx="0">
                  <c:v>129.90836899999999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9F-4AB3-96A4-5219481DAB55}"/>
            </c:ext>
          </c:extLst>
        </c:ser>
        <c:ser>
          <c:idx val="1"/>
          <c:order val="1"/>
          <c:tx>
            <c:strRef>
              <c:f>'4.5'!$A$6</c:f>
              <c:strCache>
                <c:ptCount val="1"/>
                <c:pt idx="0">
                  <c:v>Jaderné palivo</c:v>
                </c:pt>
              </c:strCache>
            </c:strRef>
          </c:tx>
          <c:invertIfNegative val="0"/>
          <c:cat>
            <c:strRef>
              <c:f>'4.5'!$H$2</c:f>
              <c:strCache>
                <c:ptCount val="1"/>
                <c:pt idx="0">
                  <c:v>Olomoucký (OLK)</c:v>
                </c:pt>
              </c:strCache>
            </c:strRef>
          </c:cat>
          <c:val>
            <c:numRef>
              <c:f>'4.5'!$H$6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9F-4AB3-96A4-5219481DAB55}"/>
            </c:ext>
          </c:extLst>
        </c:ser>
        <c:ser>
          <c:idx val="2"/>
          <c:order val="2"/>
          <c:tx>
            <c:strRef>
              <c:f>'4.5'!$A$7</c:f>
              <c:strCache>
                <c:ptCount val="1"/>
                <c:pt idx="0">
                  <c:v>Zemní plyn</c:v>
                </c:pt>
              </c:strCache>
            </c:strRef>
          </c:tx>
          <c:spPr>
            <a:solidFill>
              <a:srgbClr val="EBE600"/>
            </a:solidFill>
          </c:spPr>
          <c:invertIfNegative val="0"/>
          <c:cat>
            <c:strRef>
              <c:f>'4.5'!$H$2</c:f>
              <c:strCache>
                <c:ptCount val="1"/>
                <c:pt idx="0">
                  <c:v>Olomoucký (OLK)</c:v>
                </c:pt>
              </c:strCache>
            </c:strRef>
          </c:cat>
          <c:val>
            <c:numRef>
              <c:f>'4.5'!$H$7</c:f>
              <c:numCache>
                <c:formatCode>#,##0.0</c:formatCode>
                <c:ptCount val="1"/>
                <c:pt idx="0">
                  <c:v>64.803393999999997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9F-4AB3-96A4-5219481DAB55}"/>
            </c:ext>
          </c:extLst>
        </c:ser>
        <c:ser>
          <c:idx val="3"/>
          <c:order val="3"/>
          <c:tx>
            <c:strRef>
              <c:f>'4.5'!$A$8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'4.5'!$H$2</c:f>
              <c:strCache>
                <c:ptCount val="1"/>
                <c:pt idx="0">
                  <c:v>Olomoucký (OLK)</c:v>
                </c:pt>
              </c:strCache>
            </c:strRef>
          </c:cat>
          <c:val>
            <c:numRef>
              <c:f>'4.5'!$H$8</c:f>
              <c:numCache>
                <c:formatCode>#,##0.0</c:formatCode>
                <c:ptCount val="1"/>
                <c:pt idx="0">
                  <c:v>128.227836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79F-4AB3-96A4-5219481DAB55}"/>
            </c:ext>
          </c:extLst>
        </c:ser>
        <c:ser>
          <c:idx val="4"/>
          <c:order val="4"/>
          <c:tx>
            <c:strRef>
              <c:f>'4.5'!$A$9</c:f>
              <c:strCache>
                <c:ptCount val="1"/>
                <c:pt idx="0">
                  <c:v>Ostatní plyny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'4.5'!$H$2</c:f>
              <c:strCache>
                <c:ptCount val="1"/>
                <c:pt idx="0">
                  <c:v>Olomoucký (OLK)</c:v>
                </c:pt>
              </c:strCache>
            </c:strRef>
          </c:cat>
          <c:val>
            <c:numRef>
              <c:f>'4.5'!$H$9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79F-4AB3-96A4-5219481DAB55}"/>
            </c:ext>
          </c:extLst>
        </c:ser>
        <c:ser>
          <c:idx val="5"/>
          <c:order val="5"/>
          <c:tx>
            <c:strRef>
              <c:f>'4.5'!$A$10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'4.5'!$H$2</c:f>
              <c:strCache>
                <c:ptCount val="1"/>
                <c:pt idx="0">
                  <c:v>Olomoucký (OLK)</c:v>
                </c:pt>
              </c:strCache>
            </c:strRef>
          </c:cat>
          <c:val>
            <c:numRef>
              <c:f>'4.5'!$H$10</c:f>
              <c:numCache>
                <c:formatCode>#,##0.0</c:formatCode>
                <c:ptCount val="1"/>
                <c:pt idx="0">
                  <c:v>215.46002500000003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79F-4AB3-96A4-5219481DAB55}"/>
            </c:ext>
          </c:extLst>
        </c:ser>
        <c:ser>
          <c:idx val="6"/>
          <c:order val="6"/>
          <c:tx>
            <c:strRef>
              <c:f>'4.5'!$A$11</c:f>
              <c:strCache>
                <c:ptCount val="1"/>
                <c:pt idx="0">
                  <c:v>Fotovoltaické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'4.5'!$H$2</c:f>
              <c:strCache>
                <c:ptCount val="1"/>
                <c:pt idx="0">
                  <c:v>Olomoucký (OLK)</c:v>
                </c:pt>
              </c:strCache>
            </c:strRef>
          </c:cat>
          <c:val>
            <c:numRef>
              <c:f>'4.5'!$H$11</c:f>
              <c:numCache>
                <c:formatCode>#,##0.0</c:formatCode>
                <c:ptCount val="1"/>
                <c:pt idx="0">
                  <c:v>125.18670399999935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79F-4AB3-96A4-5219481DAB55}"/>
            </c:ext>
          </c:extLst>
        </c:ser>
        <c:ser>
          <c:idx val="7"/>
          <c:order val="7"/>
          <c:tx>
            <c:strRef>
              <c:f>'4.5'!$A$12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'4.5'!$H$2</c:f>
              <c:strCache>
                <c:ptCount val="1"/>
                <c:pt idx="0">
                  <c:v>Olomoucký (OLK)</c:v>
                </c:pt>
              </c:strCache>
            </c:strRef>
          </c:cat>
          <c:val>
            <c:numRef>
              <c:f>'4.5'!$H$12</c:f>
              <c:numCache>
                <c:formatCode>#,##0.0</c:formatCode>
                <c:ptCount val="1"/>
                <c:pt idx="0">
                  <c:v>2.1979419999999998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79F-4AB3-96A4-5219481DAB55}"/>
            </c:ext>
          </c:extLst>
        </c:ser>
        <c:ser>
          <c:idx val="8"/>
          <c:order val="8"/>
          <c:tx>
            <c:strRef>
              <c:f>'4.5'!$A$13</c:f>
              <c:strCache>
                <c:ptCount val="1"/>
                <c:pt idx="0">
                  <c:v>Vodní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'4.5'!$H$2</c:f>
              <c:strCache>
                <c:ptCount val="1"/>
                <c:pt idx="0">
                  <c:v>Olomoucký (OLK)</c:v>
                </c:pt>
              </c:strCache>
            </c:strRef>
          </c:cat>
          <c:val>
            <c:numRef>
              <c:f>'4.5'!$H$13</c:f>
              <c:numCache>
                <c:formatCode>#,##0.0</c:formatCode>
                <c:ptCount val="1"/>
                <c:pt idx="0">
                  <c:v>34.815478999999982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79F-4AB3-96A4-5219481DAB55}"/>
            </c:ext>
          </c:extLst>
        </c:ser>
        <c:ser>
          <c:idx val="9"/>
          <c:order val="9"/>
          <c:tx>
            <c:strRef>
              <c:f>'4.5'!$A$14</c:f>
              <c:strCache>
                <c:ptCount val="1"/>
                <c:pt idx="0">
                  <c:v>Přečerpávací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'4.5'!$H$2</c:f>
              <c:strCache>
                <c:ptCount val="1"/>
                <c:pt idx="0">
                  <c:v>Olomoucký (OLK)</c:v>
                </c:pt>
              </c:strCache>
            </c:strRef>
          </c:cat>
          <c:val>
            <c:numRef>
              <c:f>'4.5'!$H$14</c:f>
              <c:numCache>
                <c:formatCode>#,##0.0</c:formatCode>
                <c:ptCount val="1"/>
                <c:pt idx="0">
                  <c:v>636.94227999999998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79F-4AB3-96A4-5219481DAB55}"/>
            </c:ext>
          </c:extLst>
        </c:ser>
        <c:ser>
          <c:idx val="10"/>
          <c:order val="10"/>
          <c:tx>
            <c:strRef>
              <c:f>'4.5'!$A$15</c:f>
              <c:strCache>
                <c:ptCount val="1"/>
                <c:pt idx="0">
                  <c:v>Větrné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strRef>
              <c:f>'4.5'!$H$2</c:f>
              <c:strCache>
                <c:ptCount val="1"/>
                <c:pt idx="0">
                  <c:v>Olomoucký (OLK)</c:v>
                </c:pt>
              </c:strCache>
            </c:strRef>
          </c:cat>
          <c:val>
            <c:numRef>
              <c:f>'4.5'!$H$15</c:f>
              <c:numCache>
                <c:formatCode>#,##0.0</c:formatCode>
                <c:ptCount val="1"/>
                <c:pt idx="0">
                  <c:v>99.312836999999988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79F-4AB3-96A4-5219481DAB55}"/>
            </c:ext>
          </c:extLst>
        </c:ser>
        <c:ser>
          <c:idx val="11"/>
          <c:order val="11"/>
          <c:tx>
            <c:strRef>
              <c:f>'4.5'!$A$16</c:f>
              <c:strCache>
                <c:ptCount val="1"/>
                <c:pt idx="0">
                  <c:v>BRKO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cat>
            <c:strRef>
              <c:f>'4.5'!$H$2</c:f>
              <c:strCache>
                <c:ptCount val="1"/>
                <c:pt idx="0">
                  <c:v>Olomoucký (OLK)</c:v>
                </c:pt>
              </c:strCache>
            </c:strRef>
          </c:cat>
          <c:val>
            <c:numRef>
              <c:f>'4.5'!$H$16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79F-4AB3-96A4-5219481DAB55}"/>
            </c:ext>
          </c:extLst>
        </c:ser>
        <c:ser>
          <c:idx val="12"/>
          <c:order val="12"/>
          <c:tx>
            <c:strRef>
              <c:f>'4.5'!$A$17</c:f>
              <c:strCache>
                <c:ptCount val="1"/>
                <c:pt idx="0">
                  <c:v>Ostatní pevná paliva (mimo BRKO)</c:v>
                </c:pt>
              </c:strCache>
            </c:strRef>
          </c:tx>
          <c:invertIfNegative val="0"/>
          <c:cat>
            <c:strRef>
              <c:f>'4.5'!$H$2</c:f>
              <c:strCache>
                <c:ptCount val="1"/>
                <c:pt idx="0">
                  <c:v>Olomoucký (OLK)</c:v>
                </c:pt>
              </c:strCache>
            </c:strRef>
          </c:cat>
          <c:val>
            <c:numRef>
              <c:f>'4.5'!$H$17</c:f>
              <c:numCache>
                <c:formatCode>#,##0.0</c:formatCode>
                <c:ptCount val="1"/>
                <c:pt idx="0">
                  <c:v>1.1132E-2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79F-4AB3-96A4-5219481DAB55}"/>
            </c:ext>
          </c:extLst>
        </c:ser>
        <c:ser>
          <c:idx val="13"/>
          <c:order val="13"/>
          <c:tx>
            <c:strRef>
              <c:f>'4.5'!$A$18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'4.5'!$H$2</c:f>
              <c:strCache>
                <c:ptCount val="1"/>
                <c:pt idx="0">
                  <c:v>Olomoucký (OLK)</c:v>
                </c:pt>
              </c:strCache>
            </c:strRef>
          </c:cat>
          <c:val>
            <c:numRef>
              <c:f>'4.5'!$H$18</c:f>
              <c:numCache>
                <c:formatCode>#,##0.0</c:formatCode>
                <c:ptCount val="1"/>
                <c:pt idx="0">
                  <c:v>17.346254999999996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79F-4AB3-96A4-5219481DAB55}"/>
            </c:ext>
          </c:extLst>
        </c:ser>
        <c:ser>
          <c:idx val="14"/>
          <c:order val="14"/>
          <c:tx>
            <c:strRef>
              <c:f>'4.5'!$A$19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'4.5'!$H$2</c:f>
              <c:strCache>
                <c:ptCount val="1"/>
                <c:pt idx="0">
                  <c:v>Olomoucký (OLK)</c:v>
                </c:pt>
              </c:strCache>
            </c:strRef>
          </c:cat>
          <c:val>
            <c:numRef>
              <c:f>'4.5'!$H$19</c:f>
              <c:numCache>
                <c:formatCode>#,##0.0</c:formatCode>
                <c:ptCount val="1"/>
                <c:pt idx="0">
                  <c:v>1.0667149999999996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79F-4AB3-96A4-5219481DAB55}"/>
            </c:ext>
          </c:extLst>
        </c:ser>
        <c:ser>
          <c:idx val="15"/>
          <c:order val="15"/>
          <c:tx>
            <c:strRef>
              <c:f>'4.5'!$A$20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strRef>
              <c:f>'4.5'!$H$2</c:f>
              <c:strCache>
                <c:ptCount val="1"/>
                <c:pt idx="0">
                  <c:v>Olomoucký (OLK)</c:v>
                </c:pt>
              </c:strCache>
            </c:strRef>
          </c:cat>
          <c:val>
            <c:numRef>
              <c:f>'4.5'!$H$20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79F-4AB3-96A4-5219481DAB55}"/>
            </c:ext>
          </c:extLst>
        </c:ser>
        <c:ser>
          <c:idx val="16"/>
          <c:order val="16"/>
          <c:tx>
            <c:strRef>
              <c:f>'4.5'!$A$21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'4.5'!$H$2</c:f>
              <c:strCache>
                <c:ptCount val="1"/>
                <c:pt idx="0">
                  <c:v>Olomoucký (OLK)</c:v>
                </c:pt>
              </c:strCache>
            </c:strRef>
          </c:cat>
          <c:val>
            <c:numRef>
              <c:f>'4.5'!$H$21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79F-4AB3-96A4-5219481DAB55}"/>
            </c:ext>
          </c:extLst>
        </c:ser>
        <c:ser>
          <c:idx val="17"/>
          <c:order val="17"/>
          <c:tx>
            <c:strRef>
              <c:f>'4.5'!$A$22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'4.5'!$H$2</c:f>
              <c:strCache>
                <c:ptCount val="1"/>
                <c:pt idx="0">
                  <c:v>Olomoucký (OLK)</c:v>
                </c:pt>
              </c:strCache>
            </c:strRef>
          </c:cat>
          <c:val>
            <c:numRef>
              <c:f>'4.5'!$H$22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79F-4AB3-96A4-5219481DA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9426432"/>
        <c:axId val="329427968"/>
      </c:barChart>
      <c:catAx>
        <c:axId val="32942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cs-CZ"/>
          </a:p>
        </c:txPr>
        <c:crossAx val="329427968"/>
        <c:crosses val="autoZero"/>
        <c:auto val="1"/>
        <c:lblAlgn val="ctr"/>
        <c:lblOffset val="100"/>
        <c:noMultiLvlLbl val="0"/>
      </c:catAx>
      <c:valAx>
        <c:axId val="3294279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29426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4623187884456274"/>
          <c:y val="3.8108032214958697E-2"/>
          <c:w val="0.69089476864165567"/>
          <c:h val="0.835629302894254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'4.5'!$A$5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6E4932"/>
              </a:solidFill>
            </c:spPr>
            <c:extLst>
              <c:ext xmlns:c16="http://schemas.microsoft.com/office/drawing/2014/chart" uri="{C3380CC4-5D6E-409C-BE32-E72D297353CC}">
                <c16:uniqueId val="{00000001-6183-4A7C-9585-7107E5A718F5}"/>
              </c:ext>
            </c:extLst>
          </c:dPt>
          <c:cat>
            <c:strRef>
              <c:f>'4.5'!$J$2</c:f>
              <c:strCache>
                <c:ptCount val="1"/>
                <c:pt idx="0">
                  <c:v>Plzeňský (PLK)</c:v>
                </c:pt>
              </c:strCache>
            </c:strRef>
          </c:cat>
          <c:val>
            <c:numRef>
              <c:f>'4.5'!$J$5</c:f>
              <c:numCache>
                <c:formatCode>#,##0.0</c:formatCode>
                <c:ptCount val="1"/>
                <c:pt idx="0">
                  <c:v>496.99915099999981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83-4A7C-9585-7107E5A718F5}"/>
            </c:ext>
          </c:extLst>
        </c:ser>
        <c:ser>
          <c:idx val="1"/>
          <c:order val="1"/>
          <c:tx>
            <c:strRef>
              <c:f>'4.5'!$A$6</c:f>
              <c:strCache>
                <c:ptCount val="1"/>
                <c:pt idx="0">
                  <c:v>Jaderné palivo</c:v>
                </c:pt>
              </c:strCache>
            </c:strRef>
          </c:tx>
          <c:invertIfNegative val="0"/>
          <c:cat>
            <c:strRef>
              <c:f>'4.5'!$J$2</c:f>
              <c:strCache>
                <c:ptCount val="1"/>
                <c:pt idx="0">
                  <c:v>Plzeňský (PLK)</c:v>
                </c:pt>
              </c:strCache>
            </c:strRef>
          </c:cat>
          <c:val>
            <c:numRef>
              <c:f>'4.5'!$J$6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3-4A7C-9585-7107E5A718F5}"/>
            </c:ext>
          </c:extLst>
        </c:ser>
        <c:ser>
          <c:idx val="2"/>
          <c:order val="2"/>
          <c:tx>
            <c:strRef>
              <c:f>'4.5'!$A$7</c:f>
              <c:strCache>
                <c:ptCount val="1"/>
                <c:pt idx="0">
                  <c:v>Zemní plyn</c:v>
                </c:pt>
              </c:strCache>
            </c:strRef>
          </c:tx>
          <c:spPr>
            <a:solidFill>
              <a:srgbClr val="EBE600"/>
            </a:solidFill>
          </c:spPr>
          <c:invertIfNegative val="0"/>
          <c:cat>
            <c:strRef>
              <c:f>'4.5'!$J$2</c:f>
              <c:strCache>
                <c:ptCount val="1"/>
                <c:pt idx="0">
                  <c:v>Plzeňský (PLK)</c:v>
                </c:pt>
              </c:strCache>
            </c:strRef>
          </c:cat>
          <c:val>
            <c:numRef>
              <c:f>'4.5'!$J$7</c:f>
              <c:numCache>
                <c:formatCode>#,##0.0</c:formatCode>
                <c:ptCount val="1"/>
                <c:pt idx="0">
                  <c:v>43.84628699999999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83-4A7C-9585-7107E5A718F5}"/>
            </c:ext>
          </c:extLst>
        </c:ser>
        <c:ser>
          <c:idx val="3"/>
          <c:order val="3"/>
          <c:tx>
            <c:strRef>
              <c:f>'4.5'!$A$8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'4.5'!$J$2</c:f>
              <c:strCache>
                <c:ptCount val="1"/>
                <c:pt idx="0">
                  <c:v>Plzeňský (PLK)</c:v>
                </c:pt>
              </c:strCache>
            </c:strRef>
          </c:cat>
          <c:val>
            <c:numRef>
              <c:f>'4.5'!$J$8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183-4A7C-9585-7107E5A718F5}"/>
            </c:ext>
          </c:extLst>
        </c:ser>
        <c:ser>
          <c:idx val="4"/>
          <c:order val="4"/>
          <c:tx>
            <c:strRef>
              <c:f>'4.5'!$A$9</c:f>
              <c:strCache>
                <c:ptCount val="1"/>
                <c:pt idx="0">
                  <c:v>Ostatní plyny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'4.5'!$J$2</c:f>
              <c:strCache>
                <c:ptCount val="1"/>
                <c:pt idx="0">
                  <c:v>Plzeňský (PLK)</c:v>
                </c:pt>
              </c:strCache>
            </c:strRef>
          </c:cat>
          <c:val>
            <c:numRef>
              <c:f>'4.5'!$J$9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183-4A7C-9585-7107E5A718F5}"/>
            </c:ext>
          </c:extLst>
        </c:ser>
        <c:ser>
          <c:idx val="5"/>
          <c:order val="5"/>
          <c:tx>
            <c:strRef>
              <c:f>'4.5'!$A$10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'4.5'!$J$2</c:f>
              <c:strCache>
                <c:ptCount val="1"/>
                <c:pt idx="0">
                  <c:v>Plzeňský (PLK)</c:v>
                </c:pt>
              </c:strCache>
            </c:strRef>
          </c:cat>
          <c:val>
            <c:numRef>
              <c:f>'4.5'!$J$10</c:f>
              <c:numCache>
                <c:formatCode>#,##0.0</c:formatCode>
                <c:ptCount val="1"/>
                <c:pt idx="0">
                  <c:v>200.81375000000006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83-4A7C-9585-7107E5A718F5}"/>
            </c:ext>
          </c:extLst>
        </c:ser>
        <c:ser>
          <c:idx val="6"/>
          <c:order val="6"/>
          <c:tx>
            <c:strRef>
              <c:f>'4.5'!$A$11</c:f>
              <c:strCache>
                <c:ptCount val="1"/>
                <c:pt idx="0">
                  <c:v>Fotovoltaické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'4.5'!$J$2</c:f>
              <c:strCache>
                <c:ptCount val="1"/>
                <c:pt idx="0">
                  <c:v>Plzeňský (PLK)</c:v>
                </c:pt>
              </c:strCache>
            </c:strRef>
          </c:cat>
          <c:val>
            <c:numRef>
              <c:f>'4.5'!$J$11</c:f>
              <c:numCache>
                <c:formatCode>#,##0.0</c:formatCode>
                <c:ptCount val="1"/>
                <c:pt idx="0">
                  <c:v>225.30386799999951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183-4A7C-9585-7107E5A718F5}"/>
            </c:ext>
          </c:extLst>
        </c:ser>
        <c:ser>
          <c:idx val="7"/>
          <c:order val="7"/>
          <c:tx>
            <c:strRef>
              <c:f>'4.5'!$A$12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'4.5'!$J$2</c:f>
              <c:strCache>
                <c:ptCount val="1"/>
                <c:pt idx="0">
                  <c:v>Plzeňský (PLK)</c:v>
                </c:pt>
              </c:strCache>
            </c:strRef>
          </c:cat>
          <c:val>
            <c:numRef>
              <c:f>'4.5'!$J$12</c:f>
              <c:numCache>
                <c:formatCode>#,##0.0</c:formatCode>
                <c:ptCount val="1"/>
                <c:pt idx="0">
                  <c:v>185.65287499999997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183-4A7C-9585-7107E5A718F5}"/>
            </c:ext>
          </c:extLst>
        </c:ser>
        <c:ser>
          <c:idx val="8"/>
          <c:order val="8"/>
          <c:tx>
            <c:strRef>
              <c:f>'4.5'!$A$13</c:f>
              <c:strCache>
                <c:ptCount val="1"/>
                <c:pt idx="0">
                  <c:v>Vodní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'4.5'!$J$2</c:f>
              <c:strCache>
                <c:ptCount val="1"/>
                <c:pt idx="0">
                  <c:v>Plzeňský (PLK)</c:v>
                </c:pt>
              </c:strCache>
            </c:strRef>
          </c:cat>
          <c:val>
            <c:numRef>
              <c:f>'4.5'!$J$13</c:f>
              <c:numCache>
                <c:formatCode>#,##0.0</c:formatCode>
                <c:ptCount val="1"/>
                <c:pt idx="0">
                  <c:v>67.321150999999958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183-4A7C-9585-7107E5A718F5}"/>
            </c:ext>
          </c:extLst>
        </c:ser>
        <c:ser>
          <c:idx val="9"/>
          <c:order val="9"/>
          <c:tx>
            <c:strRef>
              <c:f>'4.5'!$A$14</c:f>
              <c:strCache>
                <c:ptCount val="1"/>
                <c:pt idx="0">
                  <c:v>Přečerpávací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'4.5'!$J$2</c:f>
              <c:strCache>
                <c:ptCount val="1"/>
                <c:pt idx="0">
                  <c:v>Plzeňský (PLK)</c:v>
                </c:pt>
              </c:strCache>
            </c:strRef>
          </c:cat>
          <c:val>
            <c:numRef>
              <c:f>'4.5'!$J$14</c:f>
              <c:numCache>
                <c:formatCode>#,##0.0</c:formatCode>
                <c:ptCount val="1"/>
                <c:pt idx="0">
                  <c:v>4.4149000000000001E-2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183-4A7C-9585-7107E5A718F5}"/>
            </c:ext>
          </c:extLst>
        </c:ser>
        <c:ser>
          <c:idx val="10"/>
          <c:order val="10"/>
          <c:tx>
            <c:strRef>
              <c:f>'4.5'!$A$15</c:f>
              <c:strCache>
                <c:ptCount val="1"/>
                <c:pt idx="0">
                  <c:v>Větrné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strRef>
              <c:f>'4.5'!$J$2</c:f>
              <c:strCache>
                <c:ptCount val="1"/>
                <c:pt idx="0">
                  <c:v>Plzeňský (PLK)</c:v>
                </c:pt>
              </c:strCache>
            </c:strRef>
          </c:cat>
          <c:val>
            <c:numRef>
              <c:f>'4.5'!$J$15</c:f>
              <c:numCache>
                <c:formatCode>#,##0.0</c:formatCode>
                <c:ptCount val="1"/>
                <c:pt idx="0">
                  <c:v>2.8848849999999997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183-4A7C-9585-7107E5A718F5}"/>
            </c:ext>
          </c:extLst>
        </c:ser>
        <c:ser>
          <c:idx val="11"/>
          <c:order val="11"/>
          <c:tx>
            <c:strRef>
              <c:f>'4.5'!$A$16</c:f>
              <c:strCache>
                <c:ptCount val="1"/>
                <c:pt idx="0">
                  <c:v>BRKO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cat>
            <c:strRef>
              <c:f>'4.5'!$J$2</c:f>
              <c:strCache>
                <c:ptCount val="1"/>
                <c:pt idx="0">
                  <c:v>Plzeňský (PLK)</c:v>
                </c:pt>
              </c:strCache>
            </c:strRef>
          </c:cat>
          <c:val>
            <c:numRef>
              <c:f>'4.5'!$J$16</c:f>
              <c:numCache>
                <c:formatCode>#,##0.0</c:formatCode>
                <c:ptCount val="1"/>
                <c:pt idx="0">
                  <c:v>32.202778799999997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183-4A7C-9585-7107E5A718F5}"/>
            </c:ext>
          </c:extLst>
        </c:ser>
        <c:ser>
          <c:idx val="12"/>
          <c:order val="12"/>
          <c:tx>
            <c:strRef>
              <c:f>'4.5'!$A$17</c:f>
              <c:strCache>
                <c:ptCount val="1"/>
                <c:pt idx="0">
                  <c:v>Ostatní pevná paliva (mimo BRKO)</c:v>
                </c:pt>
              </c:strCache>
            </c:strRef>
          </c:tx>
          <c:invertIfNegative val="0"/>
          <c:cat>
            <c:strRef>
              <c:f>'4.5'!$J$2</c:f>
              <c:strCache>
                <c:ptCount val="1"/>
                <c:pt idx="0">
                  <c:v>Plzeňský (PLK)</c:v>
                </c:pt>
              </c:strCache>
            </c:strRef>
          </c:cat>
          <c:val>
            <c:numRef>
              <c:f>'4.5'!$J$17</c:f>
              <c:numCache>
                <c:formatCode>#,##0.0</c:formatCode>
                <c:ptCount val="1"/>
                <c:pt idx="0">
                  <c:v>24.100309200000002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183-4A7C-9585-7107E5A718F5}"/>
            </c:ext>
          </c:extLst>
        </c:ser>
        <c:ser>
          <c:idx val="13"/>
          <c:order val="13"/>
          <c:tx>
            <c:strRef>
              <c:f>'4.5'!$A$18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'4.5'!$J$2</c:f>
              <c:strCache>
                <c:ptCount val="1"/>
                <c:pt idx="0">
                  <c:v>Plzeňský (PLK)</c:v>
                </c:pt>
              </c:strCache>
            </c:strRef>
          </c:cat>
          <c:val>
            <c:numRef>
              <c:f>'4.5'!$J$18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183-4A7C-9585-7107E5A718F5}"/>
            </c:ext>
          </c:extLst>
        </c:ser>
        <c:ser>
          <c:idx val="14"/>
          <c:order val="14"/>
          <c:tx>
            <c:strRef>
              <c:f>'4.5'!$A$19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'4.5'!$J$2</c:f>
              <c:strCache>
                <c:ptCount val="1"/>
                <c:pt idx="0">
                  <c:v>Plzeňský (PLK)</c:v>
                </c:pt>
              </c:strCache>
            </c:strRef>
          </c:cat>
          <c:val>
            <c:numRef>
              <c:f>'4.5'!$J$19</c:f>
              <c:numCache>
                <c:formatCode>#,##0.0</c:formatCode>
                <c:ptCount val="1"/>
                <c:pt idx="0">
                  <c:v>0.26950499999999994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183-4A7C-9585-7107E5A718F5}"/>
            </c:ext>
          </c:extLst>
        </c:ser>
        <c:ser>
          <c:idx val="15"/>
          <c:order val="15"/>
          <c:tx>
            <c:strRef>
              <c:f>'4.5'!$A$20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strRef>
              <c:f>'4.5'!$J$2</c:f>
              <c:strCache>
                <c:ptCount val="1"/>
                <c:pt idx="0">
                  <c:v>Plzeňský (PLK)</c:v>
                </c:pt>
              </c:strCache>
            </c:strRef>
          </c:cat>
          <c:val>
            <c:numRef>
              <c:f>'4.5'!$J$20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183-4A7C-9585-7107E5A718F5}"/>
            </c:ext>
          </c:extLst>
        </c:ser>
        <c:ser>
          <c:idx val="16"/>
          <c:order val="16"/>
          <c:tx>
            <c:strRef>
              <c:f>'4.5'!$A$21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'4.5'!$J$2</c:f>
              <c:strCache>
                <c:ptCount val="1"/>
                <c:pt idx="0">
                  <c:v>Plzeňský (PLK)</c:v>
                </c:pt>
              </c:strCache>
            </c:strRef>
          </c:cat>
          <c:val>
            <c:numRef>
              <c:f>'4.5'!$J$21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183-4A7C-9585-7107E5A718F5}"/>
            </c:ext>
          </c:extLst>
        </c:ser>
        <c:ser>
          <c:idx val="17"/>
          <c:order val="17"/>
          <c:tx>
            <c:strRef>
              <c:f>'4.5'!$A$22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'4.5'!$J$2</c:f>
              <c:strCache>
                <c:ptCount val="1"/>
                <c:pt idx="0">
                  <c:v>Plzeňský (PLK)</c:v>
                </c:pt>
              </c:strCache>
            </c:strRef>
          </c:cat>
          <c:val>
            <c:numRef>
              <c:f>'4.5'!$J$22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6183-4A7C-9585-7107E5A71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9683328"/>
        <c:axId val="329684864"/>
      </c:barChart>
      <c:catAx>
        <c:axId val="32968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cs-CZ"/>
          </a:p>
        </c:txPr>
        <c:crossAx val="329684864"/>
        <c:crosses val="autoZero"/>
        <c:auto val="1"/>
        <c:lblAlgn val="ctr"/>
        <c:lblOffset val="100"/>
        <c:noMultiLvlLbl val="0"/>
      </c:catAx>
      <c:valAx>
        <c:axId val="3296848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296833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5173224837617852"/>
          <c:y val="3.8108032214958697E-2"/>
          <c:w val="0.67290432301517267"/>
          <c:h val="0.835629302894254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'4.5'!$A$5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6E4932"/>
              </a:solidFill>
            </c:spPr>
            <c:extLst>
              <c:ext xmlns:c16="http://schemas.microsoft.com/office/drawing/2014/chart" uri="{C3380CC4-5D6E-409C-BE32-E72D297353CC}">
                <c16:uniqueId val="{00000001-BF9A-4D82-BDC9-89E0DDF1A998}"/>
              </c:ext>
            </c:extLst>
          </c:dPt>
          <c:cat>
            <c:strRef>
              <c:f>'4.5'!$K$2</c:f>
              <c:strCache>
                <c:ptCount val="1"/>
                <c:pt idx="0">
                  <c:v>Praha (PHA)</c:v>
                </c:pt>
              </c:strCache>
            </c:strRef>
          </c:cat>
          <c:val>
            <c:numRef>
              <c:f>'4.5'!$K$5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9A-4D82-BDC9-89E0DDF1A998}"/>
            </c:ext>
          </c:extLst>
        </c:ser>
        <c:ser>
          <c:idx val="1"/>
          <c:order val="1"/>
          <c:tx>
            <c:strRef>
              <c:f>'4.5'!$A$6</c:f>
              <c:strCache>
                <c:ptCount val="1"/>
                <c:pt idx="0">
                  <c:v>Jaderné palivo</c:v>
                </c:pt>
              </c:strCache>
            </c:strRef>
          </c:tx>
          <c:invertIfNegative val="0"/>
          <c:cat>
            <c:strRef>
              <c:f>'4.5'!$K$2</c:f>
              <c:strCache>
                <c:ptCount val="1"/>
                <c:pt idx="0">
                  <c:v>Praha (PHA)</c:v>
                </c:pt>
              </c:strCache>
            </c:strRef>
          </c:cat>
          <c:val>
            <c:numRef>
              <c:f>'4.5'!$K$6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9A-4D82-BDC9-89E0DDF1A998}"/>
            </c:ext>
          </c:extLst>
        </c:ser>
        <c:ser>
          <c:idx val="2"/>
          <c:order val="2"/>
          <c:tx>
            <c:strRef>
              <c:f>'4.5'!$A$7</c:f>
              <c:strCache>
                <c:ptCount val="1"/>
                <c:pt idx="0">
                  <c:v>Zemní plyn</c:v>
                </c:pt>
              </c:strCache>
            </c:strRef>
          </c:tx>
          <c:spPr>
            <a:solidFill>
              <a:srgbClr val="EBE600"/>
            </a:solidFill>
          </c:spPr>
          <c:invertIfNegative val="0"/>
          <c:cat>
            <c:strRef>
              <c:f>'4.5'!$K$2</c:f>
              <c:strCache>
                <c:ptCount val="1"/>
                <c:pt idx="0">
                  <c:v>Praha (PHA)</c:v>
                </c:pt>
              </c:strCache>
            </c:strRef>
          </c:cat>
          <c:val>
            <c:numRef>
              <c:f>'4.5'!$K$7</c:f>
              <c:numCache>
                <c:formatCode>#,##0.0</c:formatCode>
                <c:ptCount val="1"/>
                <c:pt idx="0">
                  <c:v>25.271099999999972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9A-4D82-BDC9-89E0DDF1A998}"/>
            </c:ext>
          </c:extLst>
        </c:ser>
        <c:ser>
          <c:idx val="3"/>
          <c:order val="3"/>
          <c:tx>
            <c:strRef>
              <c:f>'4.5'!$A$8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'4.5'!$K$2</c:f>
              <c:strCache>
                <c:ptCount val="1"/>
                <c:pt idx="0">
                  <c:v>Praha (PHA)</c:v>
                </c:pt>
              </c:strCache>
            </c:strRef>
          </c:cat>
          <c:val>
            <c:numRef>
              <c:f>'4.5'!$K$8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F9A-4D82-BDC9-89E0DDF1A998}"/>
            </c:ext>
          </c:extLst>
        </c:ser>
        <c:ser>
          <c:idx val="4"/>
          <c:order val="4"/>
          <c:tx>
            <c:strRef>
              <c:f>'4.5'!$A$9</c:f>
              <c:strCache>
                <c:ptCount val="1"/>
                <c:pt idx="0">
                  <c:v>Ostatní plyny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'4.5'!$K$2</c:f>
              <c:strCache>
                <c:ptCount val="1"/>
                <c:pt idx="0">
                  <c:v>Praha (PHA)</c:v>
                </c:pt>
              </c:strCache>
            </c:strRef>
          </c:cat>
          <c:val>
            <c:numRef>
              <c:f>'4.5'!$K$9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F9A-4D82-BDC9-89E0DDF1A998}"/>
            </c:ext>
          </c:extLst>
        </c:ser>
        <c:ser>
          <c:idx val="5"/>
          <c:order val="5"/>
          <c:tx>
            <c:strRef>
              <c:f>'4.5'!$A$10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'4.5'!$K$2</c:f>
              <c:strCache>
                <c:ptCount val="1"/>
                <c:pt idx="0">
                  <c:v>Praha (PHA)</c:v>
                </c:pt>
              </c:strCache>
            </c:strRef>
          </c:cat>
          <c:val>
            <c:numRef>
              <c:f>'4.5'!$K$10</c:f>
              <c:numCache>
                <c:formatCode>#,##0.0</c:formatCode>
                <c:ptCount val="1"/>
                <c:pt idx="0">
                  <c:v>47.088171000000003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F9A-4D82-BDC9-89E0DDF1A998}"/>
            </c:ext>
          </c:extLst>
        </c:ser>
        <c:ser>
          <c:idx val="6"/>
          <c:order val="6"/>
          <c:tx>
            <c:strRef>
              <c:f>'4.5'!$A$11</c:f>
              <c:strCache>
                <c:ptCount val="1"/>
                <c:pt idx="0">
                  <c:v>Fotovoltaické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'4.5'!$K$2</c:f>
              <c:strCache>
                <c:ptCount val="1"/>
                <c:pt idx="0">
                  <c:v>Praha (PHA)</c:v>
                </c:pt>
              </c:strCache>
            </c:strRef>
          </c:cat>
          <c:val>
            <c:numRef>
              <c:f>'4.5'!$K$11</c:f>
              <c:numCache>
                <c:formatCode>#,##0.0</c:formatCode>
                <c:ptCount val="1"/>
                <c:pt idx="0">
                  <c:v>21.594057999999873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F9A-4D82-BDC9-89E0DDF1A998}"/>
            </c:ext>
          </c:extLst>
        </c:ser>
        <c:ser>
          <c:idx val="7"/>
          <c:order val="7"/>
          <c:tx>
            <c:strRef>
              <c:f>'4.5'!$A$12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'4.5'!$K$2</c:f>
              <c:strCache>
                <c:ptCount val="1"/>
                <c:pt idx="0">
                  <c:v>Praha (PHA)</c:v>
                </c:pt>
              </c:strCache>
            </c:strRef>
          </c:cat>
          <c:val>
            <c:numRef>
              <c:f>'4.5'!$K$12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F9A-4D82-BDC9-89E0DDF1A998}"/>
            </c:ext>
          </c:extLst>
        </c:ser>
        <c:ser>
          <c:idx val="8"/>
          <c:order val="8"/>
          <c:tx>
            <c:strRef>
              <c:f>'4.5'!$A$13</c:f>
              <c:strCache>
                <c:ptCount val="1"/>
                <c:pt idx="0">
                  <c:v>Vodní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'4.5'!$K$2</c:f>
              <c:strCache>
                <c:ptCount val="1"/>
                <c:pt idx="0">
                  <c:v>Praha (PHA)</c:v>
                </c:pt>
              </c:strCache>
            </c:strRef>
          </c:cat>
          <c:val>
            <c:numRef>
              <c:f>'4.5'!$K$13</c:f>
              <c:numCache>
                <c:formatCode>#,##0.0</c:formatCode>
                <c:ptCount val="1"/>
                <c:pt idx="0">
                  <c:v>37.800991000000003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F9A-4D82-BDC9-89E0DDF1A998}"/>
            </c:ext>
          </c:extLst>
        </c:ser>
        <c:ser>
          <c:idx val="9"/>
          <c:order val="9"/>
          <c:tx>
            <c:strRef>
              <c:f>'4.5'!$A$14</c:f>
              <c:strCache>
                <c:ptCount val="1"/>
                <c:pt idx="0">
                  <c:v>Přečerpávací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'4.5'!$K$2</c:f>
              <c:strCache>
                <c:ptCount val="1"/>
                <c:pt idx="0">
                  <c:v>Praha (PHA)</c:v>
                </c:pt>
              </c:strCache>
            </c:strRef>
          </c:cat>
          <c:val>
            <c:numRef>
              <c:f>'4.5'!$K$14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F9A-4D82-BDC9-89E0DDF1A998}"/>
            </c:ext>
          </c:extLst>
        </c:ser>
        <c:ser>
          <c:idx val="10"/>
          <c:order val="10"/>
          <c:tx>
            <c:strRef>
              <c:f>'4.5'!$A$15</c:f>
              <c:strCache>
                <c:ptCount val="1"/>
                <c:pt idx="0">
                  <c:v>Větrné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strRef>
              <c:f>'4.5'!$K$2</c:f>
              <c:strCache>
                <c:ptCount val="1"/>
                <c:pt idx="0">
                  <c:v>Praha (PHA)</c:v>
                </c:pt>
              </c:strCache>
            </c:strRef>
          </c:cat>
          <c:val>
            <c:numRef>
              <c:f>'4.5'!$K$15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F9A-4D82-BDC9-89E0DDF1A998}"/>
            </c:ext>
          </c:extLst>
        </c:ser>
        <c:ser>
          <c:idx val="11"/>
          <c:order val="11"/>
          <c:tx>
            <c:strRef>
              <c:f>'4.5'!$A$16</c:f>
              <c:strCache>
                <c:ptCount val="1"/>
                <c:pt idx="0">
                  <c:v>BRKO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cat>
            <c:strRef>
              <c:f>'4.5'!$K$2</c:f>
              <c:strCache>
                <c:ptCount val="1"/>
                <c:pt idx="0">
                  <c:v>Praha (PHA)</c:v>
                </c:pt>
              </c:strCache>
            </c:strRef>
          </c:cat>
          <c:val>
            <c:numRef>
              <c:f>'4.5'!$K$16</c:f>
              <c:numCache>
                <c:formatCode>#,##0.0</c:formatCode>
                <c:ptCount val="1"/>
                <c:pt idx="0">
                  <c:v>29.239566600000003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F9A-4D82-BDC9-89E0DDF1A998}"/>
            </c:ext>
          </c:extLst>
        </c:ser>
        <c:ser>
          <c:idx val="12"/>
          <c:order val="12"/>
          <c:tx>
            <c:strRef>
              <c:f>'4.5'!$A$17</c:f>
              <c:strCache>
                <c:ptCount val="1"/>
                <c:pt idx="0">
                  <c:v>Ostatní pevná paliva (mimo BRKO)</c:v>
                </c:pt>
              </c:strCache>
            </c:strRef>
          </c:tx>
          <c:invertIfNegative val="0"/>
          <c:cat>
            <c:strRef>
              <c:f>'4.5'!$K$2</c:f>
              <c:strCache>
                <c:ptCount val="1"/>
                <c:pt idx="0">
                  <c:v>Praha (PHA)</c:v>
                </c:pt>
              </c:strCache>
            </c:strRef>
          </c:cat>
          <c:val>
            <c:numRef>
              <c:f>'4.5'!$K$17</c:f>
              <c:numCache>
                <c:formatCode>#,##0.0</c:formatCode>
                <c:ptCount val="1"/>
                <c:pt idx="0">
                  <c:v>19.493044400000002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F9A-4D82-BDC9-89E0DDF1A998}"/>
            </c:ext>
          </c:extLst>
        </c:ser>
        <c:ser>
          <c:idx val="13"/>
          <c:order val="13"/>
          <c:tx>
            <c:strRef>
              <c:f>'4.5'!$A$18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'4.5'!$K$2</c:f>
              <c:strCache>
                <c:ptCount val="1"/>
                <c:pt idx="0">
                  <c:v>Praha (PHA)</c:v>
                </c:pt>
              </c:strCache>
            </c:strRef>
          </c:cat>
          <c:val>
            <c:numRef>
              <c:f>'4.5'!$K$18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F9A-4D82-BDC9-89E0DDF1A998}"/>
            </c:ext>
          </c:extLst>
        </c:ser>
        <c:ser>
          <c:idx val="14"/>
          <c:order val="14"/>
          <c:tx>
            <c:strRef>
              <c:f>'4.5'!$A$19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'4.5'!$K$2</c:f>
              <c:strCache>
                <c:ptCount val="1"/>
                <c:pt idx="0">
                  <c:v>Praha (PHA)</c:v>
                </c:pt>
              </c:strCache>
            </c:strRef>
          </c:cat>
          <c:val>
            <c:numRef>
              <c:f>'4.5'!$K$19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F9A-4D82-BDC9-89E0DDF1A998}"/>
            </c:ext>
          </c:extLst>
        </c:ser>
        <c:ser>
          <c:idx val="15"/>
          <c:order val="15"/>
          <c:tx>
            <c:strRef>
              <c:f>'4.5'!$A$20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strRef>
              <c:f>'4.5'!$K$2</c:f>
              <c:strCache>
                <c:ptCount val="1"/>
                <c:pt idx="0">
                  <c:v>Praha (PHA)</c:v>
                </c:pt>
              </c:strCache>
            </c:strRef>
          </c:cat>
          <c:val>
            <c:numRef>
              <c:f>'4.5'!$K$20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F9A-4D82-BDC9-89E0DDF1A998}"/>
            </c:ext>
          </c:extLst>
        </c:ser>
        <c:ser>
          <c:idx val="16"/>
          <c:order val="16"/>
          <c:tx>
            <c:strRef>
              <c:f>'4.5'!$A$21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'4.5'!$K$2</c:f>
              <c:strCache>
                <c:ptCount val="1"/>
                <c:pt idx="0">
                  <c:v>Praha (PHA)</c:v>
                </c:pt>
              </c:strCache>
            </c:strRef>
          </c:cat>
          <c:val>
            <c:numRef>
              <c:f>'4.5'!$K$21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F9A-4D82-BDC9-89E0DDF1A998}"/>
            </c:ext>
          </c:extLst>
        </c:ser>
        <c:ser>
          <c:idx val="17"/>
          <c:order val="17"/>
          <c:tx>
            <c:strRef>
              <c:f>'4.5'!$A$22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'4.5'!$K$2</c:f>
              <c:strCache>
                <c:ptCount val="1"/>
                <c:pt idx="0">
                  <c:v>Praha (PHA)</c:v>
                </c:pt>
              </c:strCache>
            </c:strRef>
          </c:cat>
          <c:val>
            <c:numRef>
              <c:f>'4.5'!$K$22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BF9A-4D82-BDC9-89E0DDF1A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0030080"/>
        <c:axId val="330064640"/>
      </c:barChart>
      <c:catAx>
        <c:axId val="33003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cs-CZ"/>
          </a:p>
        </c:txPr>
        <c:crossAx val="330064640"/>
        <c:crosses val="autoZero"/>
        <c:auto val="1"/>
        <c:lblAlgn val="ctr"/>
        <c:lblOffset val="100"/>
        <c:noMultiLvlLbl val="0"/>
      </c:catAx>
      <c:valAx>
        <c:axId val="3300646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300300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368711562620153"/>
          <c:y val="3.8108032214958697E-2"/>
          <c:w val="0.64894834895336406"/>
          <c:h val="0.835629302894254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'4.5'!$A$5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6E4932"/>
              </a:solidFill>
            </c:spPr>
            <c:extLst>
              <c:ext xmlns:c16="http://schemas.microsoft.com/office/drawing/2014/chart" uri="{C3380CC4-5D6E-409C-BE32-E72D297353CC}">
                <c16:uniqueId val="{00000001-2611-43FD-9B44-E0D09C60A743}"/>
              </c:ext>
            </c:extLst>
          </c:dPt>
          <c:cat>
            <c:strRef>
              <c:f>'4.5'!$L$2</c:f>
              <c:strCache>
                <c:ptCount val="1"/>
                <c:pt idx="0">
                  <c:v>Středočeský (STČ)</c:v>
                </c:pt>
              </c:strCache>
            </c:strRef>
          </c:cat>
          <c:val>
            <c:numRef>
              <c:f>'4.5'!$L$5</c:f>
              <c:numCache>
                <c:formatCode>#,##0.0</c:formatCode>
                <c:ptCount val="1"/>
                <c:pt idx="0">
                  <c:v>5851.6372520000023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11-43FD-9B44-E0D09C60A743}"/>
            </c:ext>
          </c:extLst>
        </c:ser>
        <c:ser>
          <c:idx val="1"/>
          <c:order val="1"/>
          <c:tx>
            <c:strRef>
              <c:f>'4.5'!$A$6</c:f>
              <c:strCache>
                <c:ptCount val="1"/>
                <c:pt idx="0">
                  <c:v>Jaderné palivo</c:v>
                </c:pt>
              </c:strCache>
            </c:strRef>
          </c:tx>
          <c:invertIfNegative val="0"/>
          <c:cat>
            <c:strRef>
              <c:f>'4.5'!$L$2</c:f>
              <c:strCache>
                <c:ptCount val="1"/>
                <c:pt idx="0">
                  <c:v>Středočeský (STČ)</c:v>
                </c:pt>
              </c:strCache>
            </c:strRef>
          </c:cat>
          <c:val>
            <c:numRef>
              <c:f>'4.5'!$L$6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11-43FD-9B44-E0D09C60A743}"/>
            </c:ext>
          </c:extLst>
        </c:ser>
        <c:ser>
          <c:idx val="2"/>
          <c:order val="2"/>
          <c:tx>
            <c:strRef>
              <c:f>'4.5'!$A$7</c:f>
              <c:strCache>
                <c:ptCount val="1"/>
                <c:pt idx="0">
                  <c:v>Zemní plyn</c:v>
                </c:pt>
              </c:strCache>
            </c:strRef>
          </c:tx>
          <c:spPr>
            <a:solidFill>
              <a:srgbClr val="EBE600"/>
            </a:solidFill>
          </c:spPr>
          <c:invertIfNegative val="0"/>
          <c:cat>
            <c:strRef>
              <c:f>'4.5'!$L$2</c:f>
              <c:strCache>
                <c:ptCount val="1"/>
                <c:pt idx="0">
                  <c:v>Středočeský (STČ)</c:v>
                </c:pt>
              </c:strCache>
            </c:strRef>
          </c:cat>
          <c:val>
            <c:numRef>
              <c:f>'4.5'!$L$7</c:f>
              <c:numCache>
                <c:formatCode>#,##0.0</c:formatCode>
                <c:ptCount val="1"/>
                <c:pt idx="0">
                  <c:v>473.68501400000008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11-43FD-9B44-E0D09C60A743}"/>
            </c:ext>
          </c:extLst>
        </c:ser>
        <c:ser>
          <c:idx val="3"/>
          <c:order val="3"/>
          <c:tx>
            <c:strRef>
              <c:f>'4.5'!$A$8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'4.5'!$L$2</c:f>
              <c:strCache>
                <c:ptCount val="1"/>
                <c:pt idx="0">
                  <c:v>Středočeský (STČ)</c:v>
                </c:pt>
              </c:strCache>
            </c:strRef>
          </c:cat>
          <c:val>
            <c:numRef>
              <c:f>'4.5'!$L$8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611-43FD-9B44-E0D09C60A743}"/>
            </c:ext>
          </c:extLst>
        </c:ser>
        <c:ser>
          <c:idx val="4"/>
          <c:order val="4"/>
          <c:tx>
            <c:strRef>
              <c:f>'4.5'!$A$9</c:f>
              <c:strCache>
                <c:ptCount val="1"/>
                <c:pt idx="0">
                  <c:v>Ostatní plyny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'4.5'!$L$2</c:f>
              <c:strCache>
                <c:ptCount val="1"/>
                <c:pt idx="0">
                  <c:v>Středočeský (STČ)</c:v>
                </c:pt>
              </c:strCache>
            </c:strRef>
          </c:cat>
          <c:val>
            <c:numRef>
              <c:f>'4.5'!$L$9</c:f>
              <c:numCache>
                <c:formatCode>#,##0.0</c:formatCode>
                <c:ptCount val="1"/>
                <c:pt idx="0">
                  <c:v>78.374359999999982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611-43FD-9B44-E0D09C60A743}"/>
            </c:ext>
          </c:extLst>
        </c:ser>
        <c:ser>
          <c:idx val="5"/>
          <c:order val="5"/>
          <c:tx>
            <c:strRef>
              <c:f>'4.5'!$A$10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'4.5'!$L$2</c:f>
              <c:strCache>
                <c:ptCount val="1"/>
                <c:pt idx="0">
                  <c:v>Středočeský (STČ)</c:v>
                </c:pt>
              </c:strCache>
            </c:strRef>
          </c:cat>
          <c:val>
            <c:numRef>
              <c:f>'4.5'!$L$10</c:f>
              <c:numCache>
                <c:formatCode>#,##0.0</c:formatCode>
                <c:ptCount val="1"/>
                <c:pt idx="0">
                  <c:v>291.68657199999996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611-43FD-9B44-E0D09C60A743}"/>
            </c:ext>
          </c:extLst>
        </c:ser>
        <c:ser>
          <c:idx val="6"/>
          <c:order val="6"/>
          <c:tx>
            <c:strRef>
              <c:f>'4.5'!$A$11</c:f>
              <c:strCache>
                <c:ptCount val="1"/>
                <c:pt idx="0">
                  <c:v>Fotovoltaické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'4.5'!$L$2</c:f>
              <c:strCache>
                <c:ptCount val="1"/>
                <c:pt idx="0">
                  <c:v>Středočeský (STČ)</c:v>
                </c:pt>
              </c:strCache>
            </c:strRef>
          </c:cat>
          <c:val>
            <c:numRef>
              <c:f>'4.5'!$L$11</c:f>
              <c:numCache>
                <c:formatCode>#,##0.0</c:formatCode>
                <c:ptCount val="1"/>
                <c:pt idx="0">
                  <c:v>267.21768800000001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611-43FD-9B44-E0D09C60A743}"/>
            </c:ext>
          </c:extLst>
        </c:ser>
        <c:ser>
          <c:idx val="7"/>
          <c:order val="7"/>
          <c:tx>
            <c:strRef>
              <c:f>'4.5'!$A$12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'4.5'!$L$2</c:f>
              <c:strCache>
                <c:ptCount val="1"/>
                <c:pt idx="0">
                  <c:v>Středočeský (STČ)</c:v>
                </c:pt>
              </c:strCache>
            </c:strRef>
          </c:cat>
          <c:val>
            <c:numRef>
              <c:f>'4.5'!$L$12</c:f>
              <c:numCache>
                <c:formatCode>#,##0.0</c:formatCode>
                <c:ptCount val="1"/>
                <c:pt idx="0">
                  <c:v>300.69316800000007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611-43FD-9B44-E0D09C60A743}"/>
            </c:ext>
          </c:extLst>
        </c:ser>
        <c:ser>
          <c:idx val="8"/>
          <c:order val="8"/>
          <c:tx>
            <c:strRef>
              <c:f>'4.5'!$A$13</c:f>
              <c:strCache>
                <c:ptCount val="1"/>
                <c:pt idx="0">
                  <c:v>Vodní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'4.5'!$L$2</c:f>
              <c:strCache>
                <c:ptCount val="1"/>
                <c:pt idx="0">
                  <c:v>Středočeský (STČ)</c:v>
                </c:pt>
              </c:strCache>
            </c:strRef>
          </c:cat>
          <c:val>
            <c:numRef>
              <c:f>'4.5'!$L$13</c:f>
              <c:numCache>
                <c:formatCode>#,##0.0</c:formatCode>
                <c:ptCount val="1"/>
                <c:pt idx="0">
                  <c:v>915.3058560000004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611-43FD-9B44-E0D09C60A743}"/>
            </c:ext>
          </c:extLst>
        </c:ser>
        <c:ser>
          <c:idx val="9"/>
          <c:order val="9"/>
          <c:tx>
            <c:strRef>
              <c:f>'4.5'!$A$14</c:f>
              <c:strCache>
                <c:ptCount val="1"/>
                <c:pt idx="0">
                  <c:v>Přečerpávací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'4.5'!$L$2</c:f>
              <c:strCache>
                <c:ptCount val="1"/>
                <c:pt idx="0">
                  <c:v>Středočeský (STČ)</c:v>
                </c:pt>
              </c:strCache>
            </c:strRef>
          </c:cat>
          <c:val>
            <c:numRef>
              <c:f>'4.5'!$L$14</c:f>
              <c:numCache>
                <c:formatCode>#,##0.0</c:formatCode>
                <c:ptCount val="1"/>
                <c:pt idx="0">
                  <c:v>52.779170000000001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611-43FD-9B44-E0D09C60A743}"/>
            </c:ext>
          </c:extLst>
        </c:ser>
        <c:ser>
          <c:idx val="10"/>
          <c:order val="10"/>
          <c:tx>
            <c:strRef>
              <c:f>'4.5'!$A$15</c:f>
              <c:strCache>
                <c:ptCount val="1"/>
                <c:pt idx="0">
                  <c:v>Větrné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strRef>
              <c:f>'4.5'!$L$2</c:f>
              <c:strCache>
                <c:ptCount val="1"/>
                <c:pt idx="0">
                  <c:v>Středočeský (STČ)</c:v>
                </c:pt>
              </c:strCache>
            </c:strRef>
          </c:cat>
          <c:val>
            <c:numRef>
              <c:f>'4.5'!$L$15</c:f>
              <c:numCache>
                <c:formatCode>#,##0.0</c:formatCode>
                <c:ptCount val="1"/>
                <c:pt idx="0">
                  <c:v>9.0006979999999999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611-43FD-9B44-E0D09C60A743}"/>
            </c:ext>
          </c:extLst>
        </c:ser>
        <c:ser>
          <c:idx val="11"/>
          <c:order val="11"/>
          <c:tx>
            <c:strRef>
              <c:f>'4.5'!$A$16</c:f>
              <c:strCache>
                <c:ptCount val="1"/>
                <c:pt idx="0">
                  <c:v>BRKO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cat>
            <c:strRef>
              <c:f>'4.5'!$L$2</c:f>
              <c:strCache>
                <c:ptCount val="1"/>
                <c:pt idx="0">
                  <c:v>Středočeský (STČ)</c:v>
                </c:pt>
              </c:strCache>
            </c:strRef>
          </c:cat>
          <c:val>
            <c:numRef>
              <c:f>'4.5'!$L$16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611-43FD-9B44-E0D09C60A743}"/>
            </c:ext>
          </c:extLst>
        </c:ser>
        <c:ser>
          <c:idx val="12"/>
          <c:order val="12"/>
          <c:tx>
            <c:strRef>
              <c:f>'4.5'!$A$17</c:f>
              <c:strCache>
                <c:ptCount val="1"/>
                <c:pt idx="0">
                  <c:v>Ostatní pevná paliva (mimo BRKO)</c:v>
                </c:pt>
              </c:strCache>
            </c:strRef>
          </c:tx>
          <c:invertIfNegative val="0"/>
          <c:cat>
            <c:strRef>
              <c:f>'4.5'!$L$2</c:f>
              <c:strCache>
                <c:ptCount val="1"/>
                <c:pt idx="0">
                  <c:v>Středočeský (STČ)</c:v>
                </c:pt>
              </c:strCache>
            </c:strRef>
          </c:cat>
          <c:val>
            <c:numRef>
              <c:f>'4.5'!$L$17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611-43FD-9B44-E0D09C60A743}"/>
            </c:ext>
          </c:extLst>
        </c:ser>
        <c:ser>
          <c:idx val="13"/>
          <c:order val="13"/>
          <c:tx>
            <c:strRef>
              <c:f>'4.5'!$A$18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'4.5'!$L$2</c:f>
              <c:strCache>
                <c:ptCount val="1"/>
                <c:pt idx="0">
                  <c:v>Středočeský (STČ)</c:v>
                </c:pt>
              </c:strCache>
            </c:strRef>
          </c:cat>
          <c:val>
            <c:numRef>
              <c:f>'4.5'!$L$18</c:f>
              <c:numCache>
                <c:formatCode>#,##0.0</c:formatCode>
                <c:ptCount val="1"/>
                <c:pt idx="0">
                  <c:v>6.6229999999999997E-2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611-43FD-9B44-E0D09C60A743}"/>
            </c:ext>
          </c:extLst>
        </c:ser>
        <c:ser>
          <c:idx val="14"/>
          <c:order val="14"/>
          <c:tx>
            <c:strRef>
              <c:f>'4.5'!$A$19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'4.5'!$L$2</c:f>
              <c:strCache>
                <c:ptCount val="1"/>
                <c:pt idx="0">
                  <c:v>Středočeský (STČ)</c:v>
                </c:pt>
              </c:strCache>
            </c:strRef>
          </c:cat>
          <c:val>
            <c:numRef>
              <c:f>'4.5'!$L$19</c:f>
              <c:numCache>
                <c:formatCode>#,##0.0</c:formatCode>
                <c:ptCount val="1"/>
                <c:pt idx="0">
                  <c:v>20.827856999999987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611-43FD-9B44-E0D09C60A743}"/>
            </c:ext>
          </c:extLst>
        </c:ser>
        <c:ser>
          <c:idx val="15"/>
          <c:order val="15"/>
          <c:tx>
            <c:strRef>
              <c:f>'4.5'!$A$20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strRef>
              <c:f>'4.5'!$L$2</c:f>
              <c:strCache>
                <c:ptCount val="1"/>
                <c:pt idx="0">
                  <c:v>Středočeský (STČ)</c:v>
                </c:pt>
              </c:strCache>
            </c:strRef>
          </c:cat>
          <c:val>
            <c:numRef>
              <c:f>'4.5'!$L$20</c:f>
              <c:numCache>
                <c:formatCode>#,##0.0</c:formatCode>
                <c:ptCount val="1"/>
                <c:pt idx="0">
                  <c:v>2.6468370000000001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611-43FD-9B44-E0D09C60A743}"/>
            </c:ext>
          </c:extLst>
        </c:ser>
        <c:ser>
          <c:idx val="16"/>
          <c:order val="16"/>
          <c:tx>
            <c:strRef>
              <c:f>'4.5'!$A$21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'4.5'!$L$2</c:f>
              <c:strCache>
                <c:ptCount val="1"/>
                <c:pt idx="0">
                  <c:v>Středočeský (STČ)</c:v>
                </c:pt>
              </c:strCache>
            </c:strRef>
          </c:cat>
          <c:val>
            <c:numRef>
              <c:f>'4.5'!$L$21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611-43FD-9B44-E0D09C60A743}"/>
            </c:ext>
          </c:extLst>
        </c:ser>
        <c:ser>
          <c:idx val="17"/>
          <c:order val="17"/>
          <c:tx>
            <c:strRef>
              <c:f>'4.5'!$A$22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'4.5'!$L$2</c:f>
              <c:strCache>
                <c:ptCount val="1"/>
                <c:pt idx="0">
                  <c:v>Středočeský (STČ)</c:v>
                </c:pt>
              </c:strCache>
            </c:strRef>
          </c:cat>
          <c:val>
            <c:numRef>
              <c:f>'4.5'!$L$22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2611-43FD-9B44-E0D09C60A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0225536"/>
        <c:axId val="330227072"/>
      </c:barChart>
      <c:catAx>
        <c:axId val="33022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cs-CZ"/>
          </a:p>
        </c:txPr>
        <c:crossAx val="330227072"/>
        <c:crosses val="autoZero"/>
        <c:auto val="1"/>
        <c:lblAlgn val="ctr"/>
        <c:lblOffset val="100"/>
        <c:noMultiLvlLbl val="0"/>
      </c:catAx>
      <c:valAx>
        <c:axId val="3302270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302255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021727483452113"/>
          <c:y val="3.8108032214958697E-2"/>
          <c:w val="0.58211164753582201"/>
          <c:h val="0.835629302894254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'4.5'!$A$5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6E4932"/>
              </a:solidFill>
            </c:spPr>
            <c:extLst>
              <c:ext xmlns:c16="http://schemas.microsoft.com/office/drawing/2014/chart" uri="{C3380CC4-5D6E-409C-BE32-E72D297353CC}">
                <c16:uniqueId val="{00000001-204B-40D2-BDC1-8B354859C7C8}"/>
              </c:ext>
            </c:extLst>
          </c:dPt>
          <c:cat>
            <c:strRef>
              <c:f>'4.5'!$M$2</c:f>
              <c:strCache>
                <c:ptCount val="1"/>
                <c:pt idx="0">
                  <c:v>Ústecký (ULK)</c:v>
                </c:pt>
              </c:strCache>
            </c:strRef>
          </c:cat>
          <c:val>
            <c:numRef>
              <c:f>'4.5'!$M$5</c:f>
              <c:numCache>
                <c:formatCode>#,##0.0</c:formatCode>
                <c:ptCount val="1"/>
                <c:pt idx="0">
                  <c:v>20333.972593000006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4B-40D2-BDC1-8B354859C7C8}"/>
            </c:ext>
          </c:extLst>
        </c:ser>
        <c:ser>
          <c:idx val="1"/>
          <c:order val="1"/>
          <c:tx>
            <c:strRef>
              <c:f>'4.5'!$A$6</c:f>
              <c:strCache>
                <c:ptCount val="1"/>
                <c:pt idx="0">
                  <c:v>Jaderné palivo</c:v>
                </c:pt>
              </c:strCache>
            </c:strRef>
          </c:tx>
          <c:invertIfNegative val="0"/>
          <c:cat>
            <c:strRef>
              <c:f>'4.5'!$M$2</c:f>
              <c:strCache>
                <c:ptCount val="1"/>
                <c:pt idx="0">
                  <c:v>Ústecký (ULK)</c:v>
                </c:pt>
              </c:strCache>
            </c:strRef>
          </c:cat>
          <c:val>
            <c:numRef>
              <c:f>'4.5'!$M$6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4B-40D2-BDC1-8B354859C7C8}"/>
            </c:ext>
          </c:extLst>
        </c:ser>
        <c:ser>
          <c:idx val="2"/>
          <c:order val="2"/>
          <c:tx>
            <c:strRef>
              <c:f>'4.5'!$A$7</c:f>
              <c:strCache>
                <c:ptCount val="1"/>
                <c:pt idx="0">
                  <c:v>Zemní plyn</c:v>
                </c:pt>
              </c:strCache>
            </c:strRef>
          </c:tx>
          <c:spPr>
            <a:solidFill>
              <a:srgbClr val="EBE600"/>
            </a:solidFill>
          </c:spPr>
          <c:invertIfNegative val="0"/>
          <c:cat>
            <c:strRef>
              <c:f>'4.5'!$M$2</c:f>
              <c:strCache>
                <c:ptCount val="1"/>
                <c:pt idx="0">
                  <c:v>Ústecký (ULK)</c:v>
                </c:pt>
              </c:strCache>
            </c:strRef>
          </c:cat>
          <c:val>
            <c:numRef>
              <c:f>'4.5'!$M$7</c:f>
              <c:numCache>
                <c:formatCode>#,##0.0</c:formatCode>
                <c:ptCount val="1"/>
                <c:pt idx="0">
                  <c:v>3840.2197279999978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4B-40D2-BDC1-8B354859C7C8}"/>
            </c:ext>
          </c:extLst>
        </c:ser>
        <c:ser>
          <c:idx val="3"/>
          <c:order val="3"/>
          <c:tx>
            <c:strRef>
              <c:f>'4.5'!$A$8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'4.5'!$M$2</c:f>
              <c:strCache>
                <c:ptCount val="1"/>
                <c:pt idx="0">
                  <c:v>Ústecký (ULK)</c:v>
                </c:pt>
              </c:strCache>
            </c:strRef>
          </c:cat>
          <c:val>
            <c:numRef>
              <c:f>'4.5'!$M$8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04B-40D2-BDC1-8B354859C7C8}"/>
            </c:ext>
          </c:extLst>
        </c:ser>
        <c:ser>
          <c:idx val="4"/>
          <c:order val="4"/>
          <c:tx>
            <c:strRef>
              <c:f>'4.5'!$A$9</c:f>
              <c:strCache>
                <c:ptCount val="1"/>
                <c:pt idx="0">
                  <c:v>Ostatní plyny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'4.5'!$M$2</c:f>
              <c:strCache>
                <c:ptCount val="1"/>
                <c:pt idx="0">
                  <c:v>Ústecký (ULK)</c:v>
                </c:pt>
              </c:strCache>
            </c:strRef>
          </c:cat>
          <c:val>
            <c:numRef>
              <c:f>'4.5'!$M$9</c:f>
              <c:numCache>
                <c:formatCode>#,##0.0</c:formatCode>
                <c:ptCount val="1"/>
                <c:pt idx="0">
                  <c:v>60.985802000000007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04B-40D2-BDC1-8B354859C7C8}"/>
            </c:ext>
          </c:extLst>
        </c:ser>
        <c:ser>
          <c:idx val="5"/>
          <c:order val="5"/>
          <c:tx>
            <c:strRef>
              <c:f>'4.5'!$A$10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'4.5'!$M$2</c:f>
              <c:strCache>
                <c:ptCount val="1"/>
                <c:pt idx="0">
                  <c:v>Ústecký (ULK)</c:v>
                </c:pt>
              </c:strCache>
            </c:strRef>
          </c:cat>
          <c:val>
            <c:numRef>
              <c:f>'4.5'!$M$10</c:f>
              <c:numCache>
                <c:formatCode>#,##0.0</c:formatCode>
                <c:ptCount val="1"/>
                <c:pt idx="0">
                  <c:v>79.555343999999934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04B-40D2-BDC1-8B354859C7C8}"/>
            </c:ext>
          </c:extLst>
        </c:ser>
        <c:ser>
          <c:idx val="6"/>
          <c:order val="6"/>
          <c:tx>
            <c:strRef>
              <c:f>'4.5'!$A$11</c:f>
              <c:strCache>
                <c:ptCount val="1"/>
                <c:pt idx="0">
                  <c:v>Fotovoltaické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'4.5'!$M$2</c:f>
              <c:strCache>
                <c:ptCount val="1"/>
                <c:pt idx="0">
                  <c:v>Ústecký (ULK)</c:v>
                </c:pt>
              </c:strCache>
            </c:strRef>
          </c:cat>
          <c:val>
            <c:numRef>
              <c:f>'4.5'!$M$11</c:f>
              <c:numCache>
                <c:formatCode>#,##0.0</c:formatCode>
                <c:ptCount val="1"/>
                <c:pt idx="0">
                  <c:v>166.81744900000086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04B-40D2-BDC1-8B354859C7C8}"/>
            </c:ext>
          </c:extLst>
        </c:ser>
        <c:ser>
          <c:idx val="7"/>
          <c:order val="7"/>
          <c:tx>
            <c:strRef>
              <c:f>'4.5'!$A$12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'4.5'!$M$2</c:f>
              <c:strCache>
                <c:ptCount val="1"/>
                <c:pt idx="0">
                  <c:v>Ústecký (ULK)</c:v>
                </c:pt>
              </c:strCache>
            </c:strRef>
          </c:cat>
          <c:val>
            <c:numRef>
              <c:f>'4.5'!$M$12</c:f>
              <c:numCache>
                <c:formatCode>#,##0.0</c:formatCode>
                <c:ptCount val="1"/>
                <c:pt idx="0">
                  <c:v>620.28620499999977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04B-40D2-BDC1-8B354859C7C8}"/>
            </c:ext>
          </c:extLst>
        </c:ser>
        <c:ser>
          <c:idx val="8"/>
          <c:order val="8"/>
          <c:tx>
            <c:strRef>
              <c:f>'4.5'!$A$13</c:f>
              <c:strCache>
                <c:ptCount val="1"/>
                <c:pt idx="0">
                  <c:v>Vodní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'4.5'!$M$2</c:f>
              <c:strCache>
                <c:ptCount val="1"/>
                <c:pt idx="0">
                  <c:v>Ústecký (ULK)</c:v>
                </c:pt>
              </c:strCache>
            </c:strRef>
          </c:cat>
          <c:val>
            <c:numRef>
              <c:f>'4.5'!$M$13</c:f>
              <c:numCache>
                <c:formatCode>#,##0.0</c:formatCode>
                <c:ptCount val="1"/>
                <c:pt idx="0">
                  <c:v>292.68529999999998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04B-40D2-BDC1-8B354859C7C8}"/>
            </c:ext>
          </c:extLst>
        </c:ser>
        <c:ser>
          <c:idx val="9"/>
          <c:order val="9"/>
          <c:tx>
            <c:strRef>
              <c:f>'4.5'!$A$14</c:f>
              <c:strCache>
                <c:ptCount val="1"/>
                <c:pt idx="0">
                  <c:v>Přečerpávací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'4.5'!$M$2</c:f>
              <c:strCache>
                <c:ptCount val="1"/>
                <c:pt idx="0">
                  <c:v>Ústecký (ULK)</c:v>
                </c:pt>
              </c:strCache>
            </c:strRef>
          </c:cat>
          <c:val>
            <c:numRef>
              <c:f>'4.5'!$M$14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04B-40D2-BDC1-8B354859C7C8}"/>
            </c:ext>
          </c:extLst>
        </c:ser>
        <c:ser>
          <c:idx val="10"/>
          <c:order val="10"/>
          <c:tx>
            <c:strRef>
              <c:f>'4.5'!$A$15</c:f>
              <c:strCache>
                <c:ptCount val="1"/>
                <c:pt idx="0">
                  <c:v>Větrné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strRef>
              <c:f>'4.5'!$M$2</c:f>
              <c:strCache>
                <c:ptCount val="1"/>
                <c:pt idx="0">
                  <c:v>Ústecký (ULK)</c:v>
                </c:pt>
              </c:strCache>
            </c:strRef>
          </c:cat>
          <c:val>
            <c:numRef>
              <c:f>'4.5'!$M$15</c:f>
              <c:numCache>
                <c:formatCode>#,##0.0</c:formatCode>
                <c:ptCount val="1"/>
                <c:pt idx="0">
                  <c:v>197.13281699999987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04B-40D2-BDC1-8B354859C7C8}"/>
            </c:ext>
          </c:extLst>
        </c:ser>
        <c:ser>
          <c:idx val="11"/>
          <c:order val="11"/>
          <c:tx>
            <c:strRef>
              <c:f>'4.5'!$A$16</c:f>
              <c:strCache>
                <c:ptCount val="1"/>
                <c:pt idx="0">
                  <c:v>BRKO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cat>
            <c:strRef>
              <c:f>'4.5'!$M$2</c:f>
              <c:strCache>
                <c:ptCount val="1"/>
                <c:pt idx="0">
                  <c:v>Ústecký (ULK)</c:v>
                </c:pt>
              </c:strCache>
            </c:strRef>
          </c:cat>
          <c:val>
            <c:numRef>
              <c:f>'4.5'!$M$16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04B-40D2-BDC1-8B354859C7C8}"/>
            </c:ext>
          </c:extLst>
        </c:ser>
        <c:ser>
          <c:idx val="12"/>
          <c:order val="12"/>
          <c:tx>
            <c:strRef>
              <c:f>'4.5'!$A$17</c:f>
              <c:strCache>
                <c:ptCount val="1"/>
                <c:pt idx="0">
                  <c:v>Ostatní pevná paliva (mimo BRKO)</c:v>
                </c:pt>
              </c:strCache>
            </c:strRef>
          </c:tx>
          <c:invertIfNegative val="0"/>
          <c:cat>
            <c:strRef>
              <c:f>'4.5'!$M$2</c:f>
              <c:strCache>
                <c:ptCount val="1"/>
                <c:pt idx="0">
                  <c:v>Ústecký (ULK)</c:v>
                </c:pt>
              </c:strCache>
            </c:strRef>
          </c:cat>
          <c:val>
            <c:numRef>
              <c:f>'4.5'!$M$17</c:f>
              <c:numCache>
                <c:formatCode>#,##0.0</c:formatCode>
                <c:ptCount val="1"/>
                <c:pt idx="0">
                  <c:v>0.18528999999999998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04B-40D2-BDC1-8B354859C7C8}"/>
            </c:ext>
          </c:extLst>
        </c:ser>
        <c:ser>
          <c:idx val="13"/>
          <c:order val="13"/>
          <c:tx>
            <c:strRef>
              <c:f>'4.5'!$A$18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'4.5'!$M$2</c:f>
              <c:strCache>
                <c:ptCount val="1"/>
                <c:pt idx="0">
                  <c:v>Ústecký (ULK)</c:v>
                </c:pt>
              </c:strCache>
            </c:strRef>
          </c:cat>
          <c:val>
            <c:numRef>
              <c:f>'4.5'!$M$18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04B-40D2-BDC1-8B354859C7C8}"/>
            </c:ext>
          </c:extLst>
        </c:ser>
        <c:ser>
          <c:idx val="14"/>
          <c:order val="14"/>
          <c:tx>
            <c:strRef>
              <c:f>'4.5'!$A$19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'4.5'!$M$2</c:f>
              <c:strCache>
                <c:ptCount val="1"/>
                <c:pt idx="0">
                  <c:v>Ústecký (ULK)</c:v>
                </c:pt>
              </c:strCache>
            </c:strRef>
          </c:cat>
          <c:val>
            <c:numRef>
              <c:f>'4.5'!$M$19</c:f>
              <c:numCache>
                <c:formatCode>#,##0.0</c:formatCode>
                <c:ptCount val="1"/>
                <c:pt idx="0">
                  <c:v>6.0132440000000011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04B-40D2-BDC1-8B354859C7C8}"/>
            </c:ext>
          </c:extLst>
        </c:ser>
        <c:ser>
          <c:idx val="15"/>
          <c:order val="15"/>
          <c:tx>
            <c:strRef>
              <c:f>'4.5'!$A$20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strRef>
              <c:f>'4.5'!$M$2</c:f>
              <c:strCache>
                <c:ptCount val="1"/>
                <c:pt idx="0">
                  <c:v>Ústecký (ULK)</c:v>
                </c:pt>
              </c:strCache>
            </c:strRef>
          </c:cat>
          <c:val>
            <c:numRef>
              <c:f>'4.5'!$M$20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04B-40D2-BDC1-8B354859C7C8}"/>
            </c:ext>
          </c:extLst>
        </c:ser>
        <c:ser>
          <c:idx val="16"/>
          <c:order val="16"/>
          <c:tx>
            <c:strRef>
              <c:f>'4.5'!$A$21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'4.5'!$M$2</c:f>
              <c:strCache>
                <c:ptCount val="1"/>
                <c:pt idx="0">
                  <c:v>Ústecký (ULK)</c:v>
                </c:pt>
              </c:strCache>
            </c:strRef>
          </c:cat>
          <c:val>
            <c:numRef>
              <c:f>'4.5'!$M$21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04B-40D2-BDC1-8B354859C7C8}"/>
            </c:ext>
          </c:extLst>
        </c:ser>
        <c:ser>
          <c:idx val="17"/>
          <c:order val="17"/>
          <c:tx>
            <c:strRef>
              <c:f>'4.5'!$A$22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'4.5'!$M$2</c:f>
              <c:strCache>
                <c:ptCount val="1"/>
                <c:pt idx="0">
                  <c:v>Ústecký (ULK)</c:v>
                </c:pt>
              </c:strCache>
            </c:strRef>
          </c:cat>
          <c:val>
            <c:numRef>
              <c:f>'4.5'!$M$22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204B-40D2-BDC1-8B354859C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0728192"/>
        <c:axId val="330729728"/>
      </c:barChart>
      <c:catAx>
        <c:axId val="33072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cs-CZ"/>
          </a:p>
        </c:txPr>
        <c:crossAx val="330729728"/>
        <c:crosses val="autoZero"/>
        <c:auto val="1"/>
        <c:lblAlgn val="ctr"/>
        <c:lblOffset val="100"/>
        <c:noMultiLvlLbl val="0"/>
      </c:catAx>
      <c:valAx>
        <c:axId val="3307297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307281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7150659990896681"/>
          <c:y val="3.8108032214958697E-2"/>
          <c:w val="0.63577774853338709"/>
          <c:h val="0.835629302894254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'4.5'!$A$5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6E4932"/>
              </a:solidFill>
            </c:spPr>
            <c:extLst>
              <c:ext xmlns:c16="http://schemas.microsoft.com/office/drawing/2014/chart" uri="{C3380CC4-5D6E-409C-BE32-E72D297353CC}">
                <c16:uniqueId val="{00000001-BC48-47C7-A6CD-7CE9675A2D3A}"/>
              </c:ext>
            </c:extLst>
          </c:dPt>
          <c:cat>
            <c:strRef>
              <c:f>'4.5'!$N$2</c:f>
              <c:strCache>
                <c:ptCount val="1"/>
                <c:pt idx="0">
                  <c:v>Vysočina (VYS)</c:v>
                </c:pt>
              </c:strCache>
            </c:strRef>
          </c:cat>
          <c:val>
            <c:numRef>
              <c:f>'4.5'!$N$5</c:f>
              <c:numCache>
                <c:formatCode>#,##0.0</c:formatCode>
                <c:ptCount val="1"/>
                <c:pt idx="0">
                  <c:v>15.876116999999999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48-47C7-A6CD-7CE9675A2D3A}"/>
            </c:ext>
          </c:extLst>
        </c:ser>
        <c:ser>
          <c:idx val="1"/>
          <c:order val="1"/>
          <c:tx>
            <c:strRef>
              <c:f>'4.5'!$A$6</c:f>
              <c:strCache>
                <c:ptCount val="1"/>
                <c:pt idx="0">
                  <c:v>Jaderné palivo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strRef>
              <c:f>'4.5'!$N$2</c:f>
              <c:strCache>
                <c:ptCount val="1"/>
                <c:pt idx="0">
                  <c:v>Vysočina (VYS)</c:v>
                </c:pt>
              </c:strCache>
            </c:strRef>
          </c:cat>
          <c:val>
            <c:numRef>
              <c:f>'4.5'!$N$6</c:f>
              <c:numCache>
                <c:formatCode>#,##0.0</c:formatCode>
                <c:ptCount val="1"/>
                <c:pt idx="0">
                  <c:v>14481.620339999999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48-47C7-A6CD-7CE9675A2D3A}"/>
            </c:ext>
          </c:extLst>
        </c:ser>
        <c:ser>
          <c:idx val="2"/>
          <c:order val="2"/>
          <c:tx>
            <c:strRef>
              <c:f>'4.5'!$A$7</c:f>
              <c:strCache>
                <c:ptCount val="1"/>
                <c:pt idx="0">
                  <c:v>Zemní plyn</c:v>
                </c:pt>
              </c:strCache>
            </c:strRef>
          </c:tx>
          <c:spPr>
            <a:solidFill>
              <a:srgbClr val="EBE600"/>
            </a:solidFill>
          </c:spPr>
          <c:invertIfNegative val="0"/>
          <c:cat>
            <c:strRef>
              <c:f>'4.5'!$N$2</c:f>
              <c:strCache>
                <c:ptCount val="1"/>
                <c:pt idx="0">
                  <c:v>Vysočina (VYS)</c:v>
                </c:pt>
              </c:strCache>
            </c:strRef>
          </c:cat>
          <c:val>
            <c:numRef>
              <c:f>'4.5'!$N$7</c:f>
              <c:numCache>
                <c:formatCode>#,##0.0</c:formatCode>
                <c:ptCount val="1"/>
                <c:pt idx="0">
                  <c:v>56.851153999999958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48-47C7-A6CD-7CE9675A2D3A}"/>
            </c:ext>
          </c:extLst>
        </c:ser>
        <c:ser>
          <c:idx val="3"/>
          <c:order val="3"/>
          <c:tx>
            <c:strRef>
              <c:f>'4.5'!$A$8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'4.5'!$N$2</c:f>
              <c:strCache>
                <c:ptCount val="1"/>
                <c:pt idx="0">
                  <c:v>Vysočina (VYS)</c:v>
                </c:pt>
              </c:strCache>
            </c:strRef>
          </c:cat>
          <c:val>
            <c:numRef>
              <c:f>'4.5'!$N$8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48-47C7-A6CD-7CE9675A2D3A}"/>
            </c:ext>
          </c:extLst>
        </c:ser>
        <c:ser>
          <c:idx val="4"/>
          <c:order val="4"/>
          <c:tx>
            <c:strRef>
              <c:f>'4.5'!$A$9</c:f>
              <c:strCache>
                <c:ptCount val="1"/>
                <c:pt idx="0">
                  <c:v>Ostatní plyny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'4.5'!$N$2</c:f>
              <c:strCache>
                <c:ptCount val="1"/>
                <c:pt idx="0">
                  <c:v>Vysočina (VYS)</c:v>
                </c:pt>
              </c:strCache>
            </c:strRef>
          </c:cat>
          <c:val>
            <c:numRef>
              <c:f>'4.5'!$N$9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C48-47C7-A6CD-7CE9675A2D3A}"/>
            </c:ext>
          </c:extLst>
        </c:ser>
        <c:ser>
          <c:idx val="5"/>
          <c:order val="5"/>
          <c:tx>
            <c:strRef>
              <c:f>'4.5'!$A$10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'4.5'!$N$2</c:f>
              <c:strCache>
                <c:ptCount val="1"/>
                <c:pt idx="0">
                  <c:v>Vysočina (VYS)</c:v>
                </c:pt>
              </c:strCache>
            </c:strRef>
          </c:cat>
          <c:val>
            <c:numRef>
              <c:f>'4.5'!$N$10</c:f>
              <c:numCache>
                <c:formatCode>#,##0.0</c:formatCode>
                <c:ptCount val="1"/>
                <c:pt idx="0">
                  <c:v>409.92538500000006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C48-47C7-A6CD-7CE9675A2D3A}"/>
            </c:ext>
          </c:extLst>
        </c:ser>
        <c:ser>
          <c:idx val="6"/>
          <c:order val="6"/>
          <c:tx>
            <c:strRef>
              <c:f>'4.5'!$A$11</c:f>
              <c:strCache>
                <c:ptCount val="1"/>
                <c:pt idx="0">
                  <c:v>Fotovoltaické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'4.5'!$N$2</c:f>
              <c:strCache>
                <c:ptCount val="1"/>
                <c:pt idx="0">
                  <c:v>Vysočina (VYS)</c:v>
                </c:pt>
              </c:strCache>
            </c:strRef>
          </c:cat>
          <c:val>
            <c:numRef>
              <c:f>'4.5'!$N$11</c:f>
              <c:numCache>
                <c:formatCode>#,##0.0</c:formatCode>
                <c:ptCount val="1"/>
                <c:pt idx="0">
                  <c:v>99.250938999999747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C48-47C7-A6CD-7CE9675A2D3A}"/>
            </c:ext>
          </c:extLst>
        </c:ser>
        <c:ser>
          <c:idx val="7"/>
          <c:order val="7"/>
          <c:tx>
            <c:strRef>
              <c:f>'4.5'!$A$12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'4.5'!$N$2</c:f>
              <c:strCache>
                <c:ptCount val="1"/>
                <c:pt idx="0">
                  <c:v>Vysočina (VYS)</c:v>
                </c:pt>
              </c:strCache>
            </c:strRef>
          </c:cat>
          <c:val>
            <c:numRef>
              <c:f>'4.5'!$N$12</c:f>
              <c:numCache>
                <c:formatCode>#,##0.0</c:formatCode>
                <c:ptCount val="1"/>
                <c:pt idx="0">
                  <c:v>47.145766999999992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C48-47C7-A6CD-7CE9675A2D3A}"/>
            </c:ext>
          </c:extLst>
        </c:ser>
        <c:ser>
          <c:idx val="8"/>
          <c:order val="8"/>
          <c:tx>
            <c:strRef>
              <c:f>'4.5'!$A$13</c:f>
              <c:strCache>
                <c:ptCount val="1"/>
                <c:pt idx="0">
                  <c:v>Vodní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'4.5'!$N$2</c:f>
              <c:strCache>
                <c:ptCount val="1"/>
                <c:pt idx="0">
                  <c:v>Vysočina (VYS)</c:v>
                </c:pt>
              </c:strCache>
            </c:strRef>
          </c:cat>
          <c:val>
            <c:numRef>
              <c:f>'4.5'!$N$13</c:f>
              <c:numCache>
                <c:formatCode>#,##0.0</c:formatCode>
                <c:ptCount val="1"/>
                <c:pt idx="0">
                  <c:v>49.918564000000003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C48-47C7-A6CD-7CE9675A2D3A}"/>
            </c:ext>
          </c:extLst>
        </c:ser>
        <c:ser>
          <c:idx val="9"/>
          <c:order val="9"/>
          <c:tx>
            <c:strRef>
              <c:f>'4.5'!$A$14</c:f>
              <c:strCache>
                <c:ptCount val="1"/>
                <c:pt idx="0">
                  <c:v>Přečerpávací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'4.5'!$N$2</c:f>
              <c:strCache>
                <c:ptCount val="1"/>
                <c:pt idx="0">
                  <c:v>Vysočina (VYS)</c:v>
                </c:pt>
              </c:strCache>
            </c:strRef>
          </c:cat>
          <c:val>
            <c:numRef>
              <c:f>'4.5'!$N$14</c:f>
              <c:numCache>
                <c:formatCode>#,##0.0</c:formatCode>
                <c:ptCount val="1"/>
                <c:pt idx="0">
                  <c:v>476.89164000000005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C48-47C7-A6CD-7CE9675A2D3A}"/>
            </c:ext>
          </c:extLst>
        </c:ser>
        <c:ser>
          <c:idx val="10"/>
          <c:order val="10"/>
          <c:tx>
            <c:strRef>
              <c:f>'4.5'!$A$15</c:f>
              <c:strCache>
                <c:ptCount val="1"/>
                <c:pt idx="0">
                  <c:v>Větrné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strRef>
              <c:f>'4.5'!$N$2</c:f>
              <c:strCache>
                <c:ptCount val="1"/>
                <c:pt idx="0">
                  <c:v>Vysočina (VYS)</c:v>
                </c:pt>
              </c:strCache>
            </c:strRef>
          </c:cat>
          <c:val>
            <c:numRef>
              <c:f>'4.5'!$N$15</c:f>
              <c:numCache>
                <c:formatCode>#,##0.0</c:formatCode>
                <c:ptCount val="1"/>
                <c:pt idx="0">
                  <c:v>23.285980000000006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C48-47C7-A6CD-7CE9675A2D3A}"/>
            </c:ext>
          </c:extLst>
        </c:ser>
        <c:ser>
          <c:idx val="11"/>
          <c:order val="11"/>
          <c:tx>
            <c:strRef>
              <c:f>'4.5'!$A$16</c:f>
              <c:strCache>
                <c:ptCount val="1"/>
                <c:pt idx="0">
                  <c:v>BRKO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cat>
            <c:strRef>
              <c:f>'4.5'!$N$2</c:f>
              <c:strCache>
                <c:ptCount val="1"/>
                <c:pt idx="0">
                  <c:v>Vysočina (VYS)</c:v>
                </c:pt>
              </c:strCache>
            </c:strRef>
          </c:cat>
          <c:val>
            <c:numRef>
              <c:f>'4.5'!$N$16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C48-47C7-A6CD-7CE9675A2D3A}"/>
            </c:ext>
          </c:extLst>
        </c:ser>
        <c:ser>
          <c:idx val="12"/>
          <c:order val="12"/>
          <c:tx>
            <c:strRef>
              <c:f>'4.5'!$A$17</c:f>
              <c:strCache>
                <c:ptCount val="1"/>
                <c:pt idx="0">
                  <c:v>Ostatní pevná paliva (mimo BRKO)</c:v>
                </c:pt>
              </c:strCache>
            </c:strRef>
          </c:tx>
          <c:invertIfNegative val="0"/>
          <c:cat>
            <c:strRef>
              <c:f>'4.5'!$N$2</c:f>
              <c:strCache>
                <c:ptCount val="1"/>
                <c:pt idx="0">
                  <c:v>Vysočina (VYS)</c:v>
                </c:pt>
              </c:strCache>
            </c:strRef>
          </c:cat>
          <c:val>
            <c:numRef>
              <c:f>'4.5'!$N$17</c:f>
              <c:numCache>
                <c:formatCode>#,##0.0</c:formatCode>
                <c:ptCount val="1"/>
                <c:pt idx="0">
                  <c:v>7.1426000000000003E-2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C48-47C7-A6CD-7CE9675A2D3A}"/>
            </c:ext>
          </c:extLst>
        </c:ser>
        <c:ser>
          <c:idx val="13"/>
          <c:order val="13"/>
          <c:tx>
            <c:strRef>
              <c:f>'4.5'!$A$18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'4.5'!$N$2</c:f>
              <c:strCache>
                <c:ptCount val="1"/>
                <c:pt idx="0">
                  <c:v>Vysočina (VYS)</c:v>
                </c:pt>
              </c:strCache>
            </c:strRef>
          </c:cat>
          <c:val>
            <c:numRef>
              <c:f>'4.5'!$N$18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C48-47C7-A6CD-7CE9675A2D3A}"/>
            </c:ext>
          </c:extLst>
        </c:ser>
        <c:ser>
          <c:idx val="14"/>
          <c:order val="14"/>
          <c:tx>
            <c:strRef>
              <c:f>'4.5'!$A$19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'4.5'!$N$2</c:f>
              <c:strCache>
                <c:ptCount val="1"/>
                <c:pt idx="0">
                  <c:v>Vysočina (VYS)</c:v>
                </c:pt>
              </c:strCache>
            </c:strRef>
          </c:cat>
          <c:val>
            <c:numRef>
              <c:f>'4.5'!$N$19</c:f>
              <c:numCache>
                <c:formatCode>#,##0.0</c:formatCode>
                <c:ptCount val="1"/>
                <c:pt idx="0">
                  <c:v>1.5975460000000001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C48-47C7-A6CD-7CE9675A2D3A}"/>
            </c:ext>
          </c:extLst>
        </c:ser>
        <c:ser>
          <c:idx val="15"/>
          <c:order val="15"/>
          <c:tx>
            <c:strRef>
              <c:f>'4.5'!$A$20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strRef>
              <c:f>'4.5'!$N$2</c:f>
              <c:strCache>
                <c:ptCount val="1"/>
                <c:pt idx="0">
                  <c:v>Vysočina (VYS)</c:v>
                </c:pt>
              </c:strCache>
            </c:strRef>
          </c:cat>
          <c:val>
            <c:numRef>
              <c:f>'4.5'!$N$20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C48-47C7-A6CD-7CE9675A2D3A}"/>
            </c:ext>
          </c:extLst>
        </c:ser>
        <c:ser>
          <c:idx val="16"/>
          <c:order val="16"/>
          <c:tx>
            <c:strRef>
              <c:f>'4.5'!$A$21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'4.5'!$N$2</c:f>
              <c:strCache>
                <c:ptCount val="1"/>
                <c:pt idx="0">
                  <c:v>Vysočina (VYS)</c:v>
                </c:pt>
              </c:strCache>
            </c:strRef>
          </c:cat>
          <c:val>
            <c:numRef>
              <c:f>'4.5'!$N$21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C48-47C7-A6CD-7CE9675A2D3A}"/>
            </c:ext>
          </c:extLst>
        </c:ser>
        <c:ser>
          <c:idx val="17"/>
          <c:order val="17"/>
          <c:tx>
            <c:strRef>
              <c:f>'4.5'!$A$22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'4.5'!$N$2</c:f>
              <c:strCache>
                <c:ptCount val="1"/>
                <c:pt idx="0">
                  <c:v>Vysočina (VYS)</c:v>
                </c:pt>
              </c:strCache>
            </c:strRef>
          </c:cat>
          <c:val>
            <c:numRef>
              <c:f>'4.5'!$N$22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BC48-47C7-A6CD-7CE9675A2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1251072"/>
        <c:axId val="331252864"/>
      </c:barChart>
      <c:catAx>
        <c:axId val="33125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cs-CZ"/>
          </a:p>
        </c:txPr>
        <c:crossAx val="331252864"/>
        <c:crosses val="autoZero"/>
        <c:auto val="1"/>
        <c:lblAlgn val="ctr"/>
        <c:lblOffset val="100"/>
        <c:noMultiLvlLbl val="0"/>
      </c:catAx>
      <c:valAx>
        <c:axId val="3312528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312510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517343542737317"/>
          <c:y val="3.8108032214958697E-2"/>
          <c:w val="0.74826564572626819"/>
          <c:h val="0.835629302894254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'4.5'!$A$5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6E4932"/>
              </a:solidFill>
            </c:spPr>
            <c:extLst>
              <c:ext xmlns:c16="http://schemas.microsoft.com/office/drawing/2014/chart" uri="{C3380CC4-5D6E-409C-BE32-E72D297353CC}">
                <c16:uniqueId val="{00000001-F1F0-435D-AAFF-C7792CE3FEDE}"/>
              </c:ext>
            </c:extLst>
          </c:dPt>
          <c:cat>
            <c:strRef>
              <c:f>'4.5'!$O$2</c:f>
              <c:strCache>
                <c:ptCount val="1"/>
                <c:pt idx="0">
                  <c:v>Zlínský (ZLK)</c:v>
                </c:pt>
              </c:strCache>
            </c:strRef>
          </c:cat>
          <c:val>
            <c:numRef>
              <c:f>'4.5'!$O$5</c:f>
              <c:numCache>
                <c:formatCode>#,##0.0</c:formatCode>
                <c:ptCount val="1"/>
                <c:pt idx="0">
                  <c:v>257.26359099999996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F0-435D-AAFF-C7792CE3FEDE}"/>
            </c:ext>
          </c:extLst>
        </c:ser>
        <c:ser>
          <c:idx val="1"/>
          <c:order val="1"/>
          <c:tx>
            <c:strRef>
              <c:f>'4.5'!$A$6</c:f>
              <c:strCache>
                <c:ptCount val="1"/>
                <c:pt idx="0">
                  <c:v>Jaderné palivo</c:v>
                </c:pt>
              </c:strCache>
            </c:strRef>
          </c:tx>
          <c:invertIfNegative val="0"/>
          <c:cat>
            <c:strRef>
              <c:f>'4.5'!$O$2</c:f>
              <c:strCache>
                <c:ptCount val="1"/>
                <c:pt idx="0">
                  <c:v>Zlínský (ZLK)</c:v>
                </c:pt>
              </c:strCache>
            </c:strRef>
          </c:cat>
          <c:val>
            <c:numRef>
              <c:f>'4.5'!$O$6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F0-435D-AAFF-C7792CE3FEDE}"/>
            </c:ext>
          </c:extLst>
        </c:ser>
        <c:ser>
          <c:idx val="2"/>
          <c:order val="2"/>
          <c:tx>
            <c:strRef>
              <c:f>'4.5'!$A$7</c:f>
              <c:strCache>
                <c:ptCount val="1"/>
                <c:pt idx="0">
                  <c:v>Zemní plyn</c:v>
                </c:pt>
              </c:strCache>
            </c:strRef>
          </c:tx>
          <c:spPr>
            <a:solidFill>
              <a:srgbClr val="EBE600"/>
            </a:solidFill>
          </c:spPr>
          <c:invertIfNegative val="0"/>
          <c:cat>
            <c:strRef>
              <c:f>'4.5'!$O$2</c:f>
              <c:strCache>
                <c:ptCount val="1"/>
                <c:pt idx="0">
                  <c:v>Zlínský (ZLK)</c:v>
                </c:pt>
              </c:strCache>
            </c:strRef>
          </c:cat>
          <c:val>
            <c:numRef>
              <c:f>'4.5'!$O$7</c:f>
              <c:numCache>
                <c:formatCode>#,##0.0</c:formatCode>
                <c:ptCount val="1"/>
                <c:pt idx="0">
                  <c:v>73.584831000000037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F0-435D-AAFF-C7792CE3FEDE}"/>
            </c:ext>
          </c:extLst>
        </c:ser>
        <c:ser>
          <c:idx val="3"/>
          <c:order val="3"/>
          <c:tx>
            <c:strRef>
              <c:f>'4.5'!$A$8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'4.5'!$O$2</c:f>
              <c:strCache>
                <c:ptCount val="1"/>
                <c:pt idx="0">
                  <c:v>Zlínský (ZLK)</c:v>
                </c:pt>
              </c:strCache>
            </c:strRef>
          </c:cat>
          <c:val>
            <c:numRef>
              <c:f>'4.5'!$O$8</c:f>
              <c:numCache>
                <c:formatCode>#,##0.0</c:formatCode>
                <c:ptCount val="1"/>
                <c:pt idx="0">
                  <c:v>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F0-435D-AAFF-C7792CE3FEDE}"/>
            </c:ext>
          </c:extLst>
        </c:ser>
        <c:ser>
          <c:idx val="4"/>
          <c:order val="4"/>
          <c:tx>
            <c:strRef>
              <c:f>'4.5'!$A$9</c:f>
              <c:strCache>
                <c:ptCount val="1"/>
                <c:pt idx="0">
                  <c:v>Ostatní plyny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'4.5'!$O$2</c:f>
              <c:strCache>
                <c:ptCount val="1"/>
                <c:pt idx="0">
                  <c:v>Zlínský (ZLK)</c:v>
                </c:pt>
              </c:strCache>
            </c:strRef>
          </c:cat>
          <c:val>
            <c:numRef>
              <c:f>'4.5'!$O$9</c:f>
              <c:numCache>
                <c:formatCode>#,##0.0</c:formatCode>
                <c:ptCount val="1"/>
                <c:pt idx="0">
                  <c:v>6.6210000000000004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1F0-435D-AAFF-C7792CE3FEDE}"/>
            </c:ext>
          </c:extLst>
        </c:ser>
        <c:ser>
          <c:idx val="5"/>
          <c:order val="5"/>
          <c:tx>
            <c:strRef>
              <c:f>'4.5'!$A$10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'4.5'!$O$2</c:f>
              <c:strCache>
                <c:ptCount val="1"/>
                <c:pt idx="0">
                  <c:v>Zlínský (ZLK)</c:v>
                </c:pt>
              </c:strCache>
            </c:strRef>
          </c:cat>
          <c:val>
            <c:numRef>
              <c:f>'4.5'!$O$10</c:f>
              <c:numCache>
                <c:formatCode>#,##0.0</c:formatCode>
                <c:ptCount val="1"/>
                <c:pt idx="0">
                  <c:v>70.904212999999942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1F0-435D-AAFF-C7792CE3FEDE}"/>
            </c:ext>
          </c:extLst>
        </c:ser>
        <c:ser>
          <c:idx val="6"/>
          <c:order val="6"/>
          <c:tx>
            <c:strRef>
              <c:f>'4.5'!$A$11</c:f>
              <c:strCache>
                <c:ptCount val="1"/>
                <c:pt idx="0">
                  <c:v>Fotovoltaické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'4.5'!$O$2</c:f>
              <c:strCache>
                <c:ptCount val="1"/>
                <c:pt idx="0">
                  <c:v>Zlínský (ZLK)</c:v>
                </c:pt>
              </c:strCache>
            </c:strRef>
          </c:cat>
          <c:val>
            <c:numRef>
              <c:f>'4.5'!$O$11</c:f>
              <c:numCache>
                <c:formatCode>#,##0.0</c:formatCode>
                <c:ptCount val="1"/>
                <c:pt idx="0">
                  <c:v>181.73707999999749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1F0-435D-AAFF-C7792CE3FEDE}"/>
            </c:ext>
          </c:extLst>
        </c:ser>
        <c:ser>
          <c:idx val="7"/>
          <c:order val="7"/>
          <c:tx>
            <c:strRef>
              <c:f>'4.5'!$A$12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'4.5'!$O$2</c:f>
              <c:strCache>
                <c:ptCount val="1"/>
                <c:pt idx="0">
                  <c:v>Zlínský (ZLK)</c:v>
                </c:pt>
              </c:strCache>
            </c:strRef>
          </c:cat>
          <c:val>
            <c:numRef>
              <c:f>'4.5'!$O$12</c:f>
              <c:numCache>
                <c:formatCode>#,##0.0</c:formatCode>
                <c:ptCount val="1"/>
                <c:pt idx="0">
                  <c:v>8.3345979999999997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1F0-435D-AAFF-C7792CE3FEDE}"/>
            </c:ext>
          </c:extLst>
        </c:ser>
        <c:ser>
          <c:idx val="8"/>
          <c:order val="8"/>
          <c:tx>
            <c:strRef>
              <c:f>'4.5'!$A$13</c:f>
              <c:strCache>
                <c:ptCount val="1"/>
                <c:pt idx="0">
                  <c:v>Vodní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'4.5'!$O$2</c:f>
              <c:strCache>
                <c:ptCount val="1"/>
                <c:pt idx="0">
                  <c:v>Zlínský (ZLK)</c:v>
                </c:pt>
              </c:strCache>
            </c:strRef>
          </c:cat>
          <c:val>
            <c:numRef>
              <c:f>'4.5'!$O$13</c:f>
              <c:numCache>
                <c:formatCode>#,##0.0</c:formatCode>
                <c:ptCount val="1"/>
                <c:pt idx="0">
                  <c:v>25.643954000000008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1F0-435D-AAFF-C7792CE3FEDE}"/>
            </c:ext>
          </c:extLst>
        </c:ser>
        <c:ser>
          <c:idx val="9"/>
          <c:order val="9"/>
          <c:tx>
            <c:strRef>
              <c:f>'4.5'!$A$14</c:f>
              <c:strCache>
                <c:ptCount val="1"/>
                <c:pt idx="0">
                  <c:v>Přečerpávací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'4.5'!$O$2</c:f>
              <c:strCache>
                <c:ptCount val="1"/>
                <c:pt idx="0">
                  <c:v>Zlínský (ZLK)</c:v>
                </c:pt>
              </c:strCache>
            </c:strRef>
          </c:cat>
          <c:val>
            <c:numRef>
              <c:f>'4.5'!$O$14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1F0-435D-AAFF-C7792CE3FEDE}"/>
            </c:ext>
          </c:extLst>
        </c:ser>
        <c:ser>
          <c:idx val="10"/>
          <c:order val="10"/>
          <c:tx>
            <c:strRef>
              <c:f>'4.5'!$A$15</c:f>
              <c:strCache>
                <c:ptCount val="1"/>
                <c:pt idx="0">
                  <c:v>Větrné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strRef>
              <c:f>'4.5'!$O$2</c:f>
              <c:strCache>
                <c:ptCount val="1"/>
                <c:pt idx="0">
                  <c:v>Zlínský (ZLK)</c:v>
                </c:pt>
              </c:strCache>
            </c:strRef>
          </c:cat>
          <c:val>
            <c:numRef>
              <c:f>'4.5'!$O$15</c:f>
              <c:numCache>
                <c:formatCode>#,##0.0</c:formatCode>
                <c:ptCount val="1"/>
                <c:pt idx="0">
                  <c:v>0.15943599999999999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1F0-435D-AAFF-C7792CE3FEDE}"/>
            </c:ext>
          </c:extLst>
        </c:ser>
        <c:ser>
          <c:idx val="11"/>
          <c:order val="11"/>
          <c:tx>
            <c:strRef>
              <c:f>'4.5'!$A$16</c:f>
              <c:strCache>
                <c:ptCount val="1"/>
                <c:pt idx="0">
                  <c:v>BRKO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cat>
            <c:strRef>
              <c:f>'4.5'!$O$2</c:f>
              <c:strCache>
                <c:ptCount val="1"/>
                <c:pt idx="0">
                  <c:v>Zlínský (ZLK)</c:v>
                </c:pt>
              </c:strCache>
            </c:strRef>
          </c:cat>
          <c:val>
            <c:numRef>
              <c:f>'4.5'!$O$16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1F0-435D-AAFF-C7792CE3FEDE}"/>
            </c:ext>
          </c:extLst>
        </c:ser>
        <c:ser>
          <c:idx val="12"/>
          <c:order val="12"/>
          <c:tx>
            <c:strRef>
              <c:f>'4.5'!$A$17</c:f>
              <c:strCache>
                <c:ptCount val="1"/>
                <c:pt idx="0">
                  <c:v>Ostatní pevná paliva (mimo BRKO)</c:v>
                </c:pt>
              </c:strCache>
            </c:strRef>
          </c:tx>
          <c:invertIfNegative val="0"/>
          <c:cat>
            <c:strRef>
              <c:f>'4.5'!$O$2</c:f>
              <c:strCache>
                <c:ptCount val="1"/>
                <c:pt idx="0">
                  <c:v>Zlínský (ZLK)</c:v>
                </c:pt>
              </c:strCache>
            </c:strRef>
          </c:cat>
          <c:val>
            <c:numRef>
              <c:f>'4.5'!$O$17</c:f>
              <c:numCache>
                <c:formatCode>#,##0.0</c:formatCode>
                <c:ptCount val="1"/>
                <c:pt idx="0">
                  <c:v>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1F0-435D-AAFF-C7792CE3FEDE}"/>
            </c:ext>
          </c:extLst>
        </c:ser>
        <c:ser>
          <c:idx val="13"/>
          <c:order val="13"/>
          <c:tx>
            <c:strRef>
              <c:f>'4.5'!$A$18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'4.5'!$O$2</c:f>
              <c:strCache>
                <c:ptCount val="1"/>
                <c:pt idx="0">
                  <c:v>Zlínský (ZLK)</c:v>
                </c:pt>
              </c:strCache>
            </c:strRef>
          </c:cat>
          <c:val>
            <c:numRef>
              <c:f>'4.5'!$O$18</c:f>
              <c:numCache>
                <c:formatCode>#,##0.0</c:formatCode>
                <c:ptCount val="1"/>
                <c:pt idx="0">
                  <c:v>1.278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1F0-435D-AAFF-C7792CE3FEDE}"/>
            </c:ext>
          </c:extLst>
        </c:ser>
        <c:ser>
          <c:idx val="14"/>
          <c:order val="14"/>
          <c:tx>
            <c:strRef>
              <c:f>'4.5'!$A$19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'4.5'!$O$2</c:f>
              <c:strCache>
                <c:ptCount val="1"/>
                <c:pt idx="0">
                  <c:v>Zlínský (ZLK)</c:v>
                </c:pt>
              </c:strCache>
            </c:strRef>
          </c:cat>
          <c:val>
            <c:numRef>
              <c:f>'4.5'!$O$19</c:f>
              <c:numCache>
                <c:formatCode>#,##0.0</c:formatCode>
                <c:ptCount val="1"/>
                <c:pt idx="0">
                  <c:v>0.70702300000000007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1F0-435D-AAFF-C7792CE3FEDE}"/>
            </c:ext>
          </c:extLst>
        </c:ser>
        <c:ser>
          <c:idx val="15"/>
          <c:order val="15"/>
          <c:tx>
            <c:strRef>
              <c:f>'4.5'!$A$20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strRef>
              <c:f>'4.5'!$O$2</c:f>
              <c:strCache>
                <c:ptCount val="1"/>
                <c:pt idx="0">
                  <c:v>Zlínský (ZLK)</c:v>
                </c:pt>
              </c:strCache>
            </c:strRef>
          </c:cat>
          <c:val>
            <c:numRef>
              <c:f>'4.5'!$O$20</c:f>
              <c:numCache>
                <c:formatCode>#,##0.0</c:formatCode>
                <c:ptCount val="1"/>
                <c:pt idx="0">
                  <c:v>14.785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1F0-435D-AAFF-C7792CE3FEDE}"/>
            </c:ext>
          </c:extLst>
        </c:ser>
        <c:ser>
          <c:idx val="16"/>
          <c:order val="16"/>
          <c:tx>
            <c:strRef>
              <c:f>'4.5'!$A$21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'4.5'!$O$2</c:f>
              <c:strCache>
                <c:ptCount val="1"/>
                <c:pt idx="0">
                  <c:v>Zlínský (ZLK)</c:v>
                </c:pt>
              </c:strCache>
            </c:strRef>
          </c:cat>
          <c:val>
            <c:numRef>
              <c:f>'4.5'!$O$21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1F0-435D-AAFF-C7792CE3FEDE}"/>
            </c:ext>
          </c:extLst>
        </c:ser>
        <c:ser>
          <c:idx val="17"/>
          <c:order val="17"/>
          <c:tx>
            <c:strRef>
              <c:f>'4.5'!$A$22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'4.5'!$O$2</c:f>
              <c:strCache>
                <c:ptCount val="1"/>
                <c:pt idx="0">
                  <c:v>Zlínský (ZLK)</c:v>
                </c:pt>
              </c:strCache>
            </c:strRef>
          </c:cat>
          <c:val>
            <c:numRef>
              <c:f>'4.5'!$O$22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F1F0-435D-AAFF-C7792CE3F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1593984"/>
        <c:axId val="335282176"/>
      </c:barChart>
      <c:catAx>
        <c:axId val="33159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cs-CZ"/>
          </a:p>
        </c:txPr>
        <c:crossAx val="335282176"/>
        <c:crosses val="autoZero"/>
        <c:auto val="1"/>
        <c:lblAlgn val="ctr"/>
        <c:lblOffset val="100"/>
        <c:noMultiLvlLbl val="0"/>
      </c:catAx>
      <c:valAx>
        <c:axId val="3352821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315939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021727483452113"/>
          <c:y val="3.8108032214958697E-2"/>
          <c:w val="0.58211164753582201"/>
          <c:h val="0.835629302894254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'4.5'!$A$5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6E4932"/>
              </a:solidFill>
            </c:spPr>
            <c:extLst>
              <c:ext xmlns:c16="http://schemas.microsoft.com/office/drawing/2014/chart" uri="{C3380CC4-5D6E-409C-BE32-E72D297353CC}">
                <c16:uniqueId val="{00000001-D733-47EE-911F-D9C381D5012C}"/>
              </c:ext>
            </c:extLst>
          </c:dPt>
          <c:cat>
            <c:strRef>
              <c:f>'4.5'!$I$2</c:f>
              <c:strCache>
                <c:ptCount val="1"/>
                <c:pt idx="0">
                  <c:v>Pardubický (PAK)</c:v>
                </c:pt>
              </c:strCache>
            </c:strRef>
          </c:cat>
          <c:val>
            <c:numRef>
              <c:f>'4.5'!$I$5</c:f>
              <c:numCache>
                <c:formatCode>#,##0.0</c:formatCode>
                <c:ptCount val="1"/>
                <c:pt idx="0">
                  <c:v>5121.0610409999999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33-47EE-911F-D9C381D5012C}"/>
            </c:ext>
          </c:extLst>
        </c:ser>
        <c:ser>
          <c:idx val="1"/>
          <c:order val="1"/>
          <c:tx>
            <c:strRef>
              <c:f>'4.5'!$A$6</c:f>
              <c:strCache>
                <c:ptCount val="1"/>
                <c:pt idx="0">
                  <c:v>Jaderné palivo</c:v>
                </c:pt>
              </c:strCache>
            </c:strRef>
          </c:tx>
          <c:invertIfNegative val="0"/>
          <c:cat>
            <c:strRef>
              <c:f>'4.5'!$I$2</c:f>
              <c:strCache>
                <c:ptCount val="1"/>
                <c:pt idx="0">
                  <c:v>Pardubický (PAK)</c:v>
                </c:pt>
              </c:strCache>
            </c:strRef>
          </c:cat>
          <c:val>
            <c:numRef>
              <c:f>'4.5'!$I$6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33-47EE-911F-D9C381D5012C}"/>
            </c:ext>
          </c:extLst>
        </c:ser>
        <c:ser>
          <c:idx val="2"/>
          <c:order val="2"/>
          <c:tx>
            <c:strRef>
              <c:f>'4.5'!$A$7</c:f>
              <c:strCache>
                <c:ptCount val="1"/>
                <c:pt idx="0">
                  <c:v>Zemní plyn</c:v>
                </c:pt>
              </c:strCache>
            </c:strRef>
          </c:tx>
          <c:spPr>
            <a:solidFill>
              <a:srgbClr val="EBE600"/>
            </a:solidFill>
          </c:spPr>
          <c:invertIfNegative val="0"/>
          <c:cat>
            <c:strRef>
              <c:f>'4.5'!$I$2</c:f>
              <c:strCache>
                <c:ptCount val="1"/>
                <c:pt idx="0">
                  <c:v>Pardubický (PAK)</c:v>
                </c:pt>
              </c:strCache>
            </c:strRef>
          </c:cat>
          <c:val>
            <c:numRef>
              <c:f>'4.5'!$I$7</c:f>
              <c:numCache>
                <c:formatCode>#,##0.0</c:formatCode>
                <c:ptCount val="1"/>
                <c:pt idx="0">
                  <c:v>69.707209000000006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33-47EE-911F-D9C381D5012C}"/>
            </c:ext>
          </c:extLst>
        </c:ser>
        <c:ser>
          <c:idx val="3"/>
          <c:order val="3"/>
          <c:tx>
            <c:strRef>
              <c:f>'4.5'!$A$8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'4.5'!$I$2</c:f>
              <c:strCache>
                <c:ptCount val="1"/>
                <c:pt idx="0">
                  <c:v>Pardubický (PAK)</c:v>
                </c:pt>
              </c:strCache>
            </c:strRef>
          </c:cat>
          <c:val>
            <c:numRef>
              <c:f>'4.5'!$I$8</c:f>
              <c:numCache>
                <c:formatCode>#,##0.0</c:formatCode>
                <c:ptCount val="1"/>
                <c:pt idx="0">
                  <c:v>30.472999999999999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733-47EE-911F-D9C381D5012C}"/>
            </c:ext>
          </c:extLst>
        </c:ser>
        <c:ser>
          <c:idx val="4"/>
          <c:order val="4"/>
          <c:tx>
            <c:strRef>
              <c:f>'4.5'!$A$9</c:f>
              <c:strCache>
                <c:ptCount val="1"/>
                <c:pt idx="0">
                  <c:v>Ostatní plyny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'4.5'!$I$2</c:f>
              <c:strCache>
                <c:ptCount val="1"/>
                <c:pt idx="0">
                  <c:v>Pardubický (PAK)</c:v>
                </c:pt>
              </c:strCache>
            </c:strRef>
          </c:cat>
          <c:val>
            <c:numRef>
              <c:f>'4.5'!$I$9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733-47EE-911F-D9C381D5012C}"/>
            </c:ext>
          </c:extLst>
        </c:ser>
        <c:ser>
          <c:idx val="5"/>
          <c:order val="5"/>
          <c:tx>
            <c:strRef>
              <c:f>'4.5'!$A$10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'4.5'!$I$2</c:f>
              <c:strCache>
                <c:ptCount val="1"/>
                <c:pt idx="0">
                  <c:v>Pardubický (PAK)</c:v>
                </c:pt>
              </c:strCache>
            </c:strRef>
          </c:cat>
          <c:val>
            <c:numRef>
              <c:f>'4.5'!$I$10</c:f>
              <c:numCache>
                <c:formatCode>#,##0.0</c:formatCode>
                <c:ptCount val="1"/>
                <c:pt idx="0">
                  <c:v>278.15913000000023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733-47EE-911F-D9C381D5012C}"/>
            </c:ext>
          </c:extLst>
        </c:ser>
        <c:ser>
          <c:idx val="6"/>
          <c:order val="6"/>
          <c:tx>
            <c:strRef>
              <c:f>'4.5'!$A$11</c:f>
              <c:strCache>
                <c:ptCount val="1"/>
                <c:pt idx="0">
                  <c:v>Fotovoltaické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'4.5'!$I$2</c:f>
              <c:strCache>
                <c:ptCount val="1"/>
                <c:pt idx="0">
                  <c:v>Pardubický (PAK)</c:v>
                </c:pt>
              </c:strCache>
            </c:strRef>
          </c:cat>
          <c:val>
            <c:numRef>
              <c:f>'4.5'!$I$11</c:f>
              <c:numCache>
                <c:formatCode>#,##0.0</c:formatCode>
                <c:ptCount val="1"/>
                <c:pt idx="0">
                  <c:v>103.32614499999937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733-47EE-911F-D9C381D5012C}"/>
            </c:ext>
          </c:extLst>
        </c:ser>
        <c:ser>
          <c:idx val="7"/>
          <c:order val="7"/>
          <c:tx>
            <c:strRef>
              <c:f>'4.5'!$A$12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'4.5'!$I$2</c:f>
              <c:strCache>
                <c:ptCount val="1"/>
                <c:pt idx="0">
                  <c:v>Pardubický (PAK)</c:v>
                </c:pt>
              </c:strCache>
            </c:strRef>
          </c:cat>
          <c:val>
            <c:numRef>
              <c:f>'4.5'!$I$12</c:f>
              <c:numCache>
                <c:formatCode>#,##0.0</c:formatCode>
                <c:ptCount val="1"/>
                <c:pt idx="0">
                  <c:v>0.33391000000000004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733-47EE-911F-D9C381D5012C}"/>
            </c:ext>
          </c:extLst>
        </c:ser>
        <c:ser>
          <c:idx val="8"/>
          <c:order val="8"/>
          <c:tx>
            <c:strRef>
              <c:f>'4.5'!$A$13</c:f>
              <c:strCache>
                <c:ptCount val="1"/>
                <c:pt idx="0">
                  <c:v>Vodní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'4.5'!$I$2</c:f>
              <c:strCache>
                <c:ptCount val="1"/>
                <c:pt idx="0">
                  <c:v>Pardubický (PAK)</c:v>
                </c:pt>
              </c:strCache>
            </c:strRef>
          </c:cat>
          <c:val>
            <c:numRef>
              <c:f>'4.5'!$I$13</c:f>
              <c:numCache>
                <c:formatCode>#,##0.0</c:formatCode>
                <c:ptCount val="1"/>
                <c:pt idx="0">
                  <c:v>57.079600000000049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733-47EE-911F-D9C381D5012C}"/>
            </c:ext>
          </c:extLst>
        </c:ser>
        <c:ser>
          <c:idx val="9"/>
          <c:order val="9"/>
          <c:tx>
            <c:strRef>
              <c:f>'4.5'!$A$14</c:f>
              <c:strCache>
                <c:ptCount val="1"/>
                <c:pt idx="0">
                  <c:v>Přečerpávací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'4.5'!$I$2</c:f>
              <c:strCache>
                <c:ptCount val="1"/>
                <c:pt idx="0">
                  <c:v>Pardubický (PAK)</c:v>
                </c:pt>
              </c:strCache>
            </c:strRef>
          </c:cat>
          <c:val>
            <c:numRef>
              <c:f>'4.5'!$I$14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733-47EE-911F-D9C381D5012C}"/>
            </c:ext>
          </c:extLst>
        </c:ser>
        <c:ser>
          <c:idx val="10"/>
          <c:order val="10"/>
          <c:tx>
            <c:strRef>
              <c:f>'4.5'!$A$15</c:f>
              <c:strCache>
                <c:ptCount val="1"/>
                <c:pt idx="0">
                  <c:v>Větrné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strRef>
              <c:f>'4.5'!$I$2</c:f>
              <c:strCache>
                <c:ptCount val="1"/>
                <c:pt idx="0">
                  <c:v>Pardubický (PAK)</c:v>
                </c:pt>
              </c:strCache>
            </c:strRef>
          </c:cat>
          <c:val>
            <c:numRef>
              <c:f>'4.5'!$I$15</c:f>
              <c:numCache>
                <c:formatCode>#,##0.0</c:formatCode>
                <c:ptCount val="1"/>
                <c:pt idx="0">
                  <c:v>19.583079000000012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733-47EE-911F-D9C381D5012C}"/>
            </c:ext>
          </c:extLst>
        </c:ser>
        <c:ser>
          <c:idx val="11"/>
          <c:order val="11"/>
          <c:tx>
            <c:strRef>
              <c:f>'4.5'!$A$16</c:f>
              <c:strCache>
                <c:ptCount val="1"/>
                <c:pt idx="0">
                  <c:v>BRKO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cat>
            <c:strRef>
              <c:f>'4.5'!$I$2</c:f>
              <c:strCache>
                <c:ptCount val="1"/>
                <c:pt idx="0">
                  <c:v>Pardubický (PAK)</c:v>
                </c:pt>
              </c:strCache>
            </c:strRef>
          </c:cat>
          <c:val>
            <c:numRef>
              <c:f>'4.5'!$I$16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733-47EE-911F-D9C381D5012C}"/>
            </c:ext>
          </c:extLst>
        </c:ser>
        <c:ser>
          <c:idx val="12"/>
          <c:order val="12"/>
          <c:tx>
            <c:strRef>
              <c:f>'4.5'!$A$17</c:f>
              <c:strCache>
                <c:ptCount val="1"/>
                <c:pt idx="0">
                  <c:v>Ostatní pevná paliva (mimo BRKO)</c:v>
                </c:pt>
              </c:strCache>
            </c:strRef>
          </c:tx>
          <c:invertIfNegative val="0"/>
          <c:cat>
            <c:strRef>
              <c:f>'4.5'!$I$2</c:f>
              <c:strCache>
                <c:ptCount val="1"/>
                <c:pt idx="0">
                  <c:v>Pardubický (PAK)</c:v>
                </c:pt>
              </c:strCache>
            </c:strRef>
          </c:cat>
          <c:val>
            <c:numRef>
              <c:f>'4.5'!$I$17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733-47EE-911F-D9C381D5012C}"/>
            </c:ext>
          </c:extLst>
        </c:ser>
        <c:ser>
          <c:idx val="13"/>
          <c:order val="13"/>
          <c:tx>
            <c:strRef>
              <c:f>'4.5'!$A$18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'4.5'!$I$2</c:f>
              <c:strCache>
                <c:ptCount val="1"/>
                <c:pt idx="0">
                  <c:v>Pardubický (PAK)</c:v>
                </c:pt>
              </c:strCache>
            </c:strRef>
          </c:cat>
          <c:val>
            <c:numRef>
              <c:f>'4.5'!$I$18</c:f>
              <c:numCache>
                <c:formatCode>#,##0.0</c:formatCode>
                <c:ptCount val="1"/>
                <c:pt idx="0">
                  <c:v>18.065000000000001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733-47EE-911F-D9C381D5012C}"/>
            </c:ext>
          </c:extLst>
        </c:ser>
        <c:ser>
          <c:idx val="14"/>
          <c:order val="14"/>
          <c:tx>
            <c:strRef>
              <c:f>'4.5'!$A$19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'4.5'!$I$2</c:f>
              <c:strCache>
                <c:ptCount val="1"/>
                <c:pt idx="0">
                  <c:v>Pardubický (PAK)</c:v>
                </c:pt>
              </c:strCache>
            </c:strRef>
          </c:cat>
          <c:val>
            <c:numRef>
              <c:f>'4.5'!$I$19</c:f>
              <c:numCache>
                <c:formatCode>#,##0.0</c:formatCode>
                <c:ptCount val="1"/>
                <c:pt idx="0">
                  <c:v>3.4362630000000003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733-47EE-911F-D9C381D5012C}"/>
            </c:ext>
          </c:extLst>
        </c:ser>
        <c:ser>
          <c:idx val="15"/>
          <c:order val="15"/>
          <c:tx>
            <c:strRef>
              <c:f>'4.5'!$A$20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strRef>
              <c:f>'4.5'!$I$2</c:f>
              <c:strCache>
                <c:ptCount val="1"/>
                <c:pt idx="0">
                  <c:v>Pardubický (PAK)</c:v>
                </c:pt>
              </c:strCache>
            </c:strRef>
          </c:cat>
          <c:val>
            <c:numRef>
              <c:f>'4.5'!$I$20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733-47EE-911F-D9C381D5012C}"/>
            </c:ext>
          </c:extLst>
        </c:ser>
        <c:ser>
          <c:idx val="16"/>
          <c:order val="16"/>
          <c:tx>
            <c:strRef>
              <c:f>'4.5'!$A$21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'4.5'!$I$2</c:f>
              <c:strCache>
                <c:ptCount val="1"/>
                <c:pt idx="0">
                  <c:v>Pardubický (PAK)</c:v>
                </c:pt>
              </c:strCache>
            </c:strRef>
          </c:cat>
          <c:val>
            <c:numRef>
              <c:f>'4.5'!$I$21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733-47EE-911F-D9C381D5012C}"/>
            </c:ext>
          </c:extLst>
        </c:ser>
        <c:ser>
          <c:idx val="17"/>
          <c:order val="17"/>
          <c:tx>
            <c:strRef>
              <c:f>'4.5'!$A$22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'4.5'!$I$2</c:f>
              <c:strCache>
                <c:ptCount val="1"/>
                <c:pt idx="0">
                  <c:v>Pardubický (PAK)</c:v>
                </c:pt>
              </c:strCache>
            </c:strRef>
          </c:cat>
          <c:val>
            <c:numRef>
              <c:f>'4.5'!$I$22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D733-47EE-911F-D9C381D50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5593856"/>
        <c:axId val="335595392"/>
      </c:barChart>
      <c:catAx>
        <c:axId val="33559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cs-CZ"/>
          </a:p>
        </c:txPr>
        <c:crossAx val="335595392"/>
        <c:crosses val="autoZero"/>
        <c:auto val="1"/>
        <c:lblAlgn val="ctr"/>
        <c:lblOffset val="100"/>
        <c:noMultiLvlLbl val="0"/>
      </c:catAx>
      <c:valAx>
        <c:axId val="3355953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355938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'4.5'!$Q$5</c:f>
              <c:strCache>
                <c:ptCount val="1"/>
              </c:strCache>
            </c:strRef>
          </c:tx>
          <c:spPr>
            <a:solidFill>
              <a:srgbClr val="6E4932"/>
            </a:solidFill>
          </c:spPr>
          <c:invertIfNegative val="0"/>
          <c:cat>
            <c:numRef>
              <c:f>'4.5'!$R$4</c:f>
              <c:numCache>
                <c:formatCode>General</c:formatCode>
                <c:ptCount val="1"/>
              </c:numCache>
            </c:numRef>
          </c:cat>
          <c:val>
            <c:numRef>
              <c:f>'4.5'!$R$5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70F4-429D-8BF4-15C11434A0AF}"/>
            </c:ext>
          </c:extLst>
        </c:ser>
        <c:ser>
          <c:idx val="1"/>
          <c:order val="1"/>
          <c:tx>
            <c:strRef>
              <c:f>'4.5'!$Q$6</c:f>
              <c:strCache>
                <c:ptCount val="1"/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'4.5'!$R$4</c:f>
              <c:numCache>
                <c:formatCode>General</c:formatCode>
                <c:ptCount val="1"/>
              </c:numCache>
            </c:numRef>
          </c:cat>
          <c:val>
            <c:numRef>
              <c:f>'4.5'!$R$6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70F4-429D-8BF4-15C11434A0AF}"/>
            </c:ext>
          </c:extLst>
        </c:ser>
        <c:ser>
          <c:idx val="2"/>
          <c:order val="2"/>
          <c:tx>
            <c:strRef>
              <c:f>'4.5'!$Q$7</c:f>
              <c:strCache>
                <c:ptCount val="1"/>
              </c:strCache>
            </c:strRef>
          </c:tx>
          <c:spPr>
            <a:solidFill>
              <a:srgbClr val="EBE600"/>
            </a:solidFill>
          </c:spPr>
          <c:invertIfNegative val="0"/>
          <c:cat>
            <c:numRef>
              <c:f>'4.5'!$R$4</c:f>
              <c:numCache>
                <c:formatCode>General</c:formatCode>
                <c:ptCount val="1"/>
              </c:numCache>
            </c:numRef>
          </c:cat>
          <c:val>
            <c:numRef>
              <c:f>'4.5'!$R$7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70F4-429D-8BF4-15C11434A0AF}"/>
            </c:ext>
          </c:extLst>
        </c:ser>
        <c:ser>
          <c:idx val="3"/>
          <c:order val="3"/>
          <c:tx>
            <c:strRef>
              <c:f>'4.5'!$Q$8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'4.5'!$R$4</c:f>
              <c:numCache>
                <c:formatCode>General</c:formatCode>
                <c:ptCount val="1"/>
              </c:numCache>
            </c:numRef>
          </c:cat>
          <c:val>
            <c:numRef>
              <c:f>'4.5'!$R$8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70F4-429D-8BF4-15C11434A0AF}"/>
            </c:ext>
          </c:extLst>
        </c:ser>
        <c:ser>
          <c:idx val="4"/>
          <c:order val="4"/>
          <c:tx>
            <c:strRef>
              <c:f>'4.5'!$Q$9</c:f>
              <c:strCache>
                <c:ptCount val="1"/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numRef>
              <c:f>'4.5'!$R$4</c:f>
              <c:numCache>
                <c:formatCode>General</c:formatCode>
                <c:ptCount val="1"/>
              </c:numCache>
            </c:numRef>
          </c:cat>
          <c:val>
            <c:numRef>
              <c:f>'4.5'!$R$9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70F4-429D-8BF4-15C11434A0AF}"/>
            </c:ext>
          </c:extLst>
        </c:ser>
        <c:ser>
          <c:idx val="5"/>
          <c:order val="5"/>
          <c:tx>
            <c:strRef>
              <c:f>'4.5'!$Q$10</c:f>
              <c:strCache>
                <c:ptCount val="1"/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numRef>
              <c:f>'4.5'!$R$4</c:f>
              <c:numCache>
                <c:formatCode>General</c:formatCode>
                <c:ptCount val="1"/>
              </c:numCache>
            </c:numRef>
          </c:cat>
          <c:val>
            <c:numRef>
              <c:f>'4.5'!$R$10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70F4-429D-8BF4-15C11434A0AF}"/>
            </c:ext>
          </c:extLst>
        </c:ser>
        <c:ser>
          <c:idx val="6"/>
          <c:order val="6"/>
          <c:tx>
            <c:strRef>
              <c:f>'4.5'!$Q$11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'4.5'!$R$4</c:f>
              <c:numCache>
                <c:formatCode>General</c:formatCode>
                <c:ptCount val="1"/>
              </c:numCache>
            </c:numRef>
          </c:cat>
          <c:val>
            <c:numRef>
              <c:f>'4.5'!$R$11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70F4-429D-8BF4-15C11434A0AF}"/>
            </c:ext>
          </c:extLst>
        </c:ser>
        <c:ser>
          <c:idx val="7"/>
          <c:order val="7"/>
          <c:tx>
            <c:strRef>
              <c:f>'4.5'!$Q$12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'4.5'!$R$4</c:f>
              <c:numCache>
                <c:formatCode>General</c:formatCode>
                <c:ptCount val="1"/>
              </c:numCache>
            </c:numRef>
          </c:cat>
          <c:val>
            <c:numRef>
              <c:f>'4.5'!$R$12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70F4-429D-8BF4-15C11434A0AF}"/>
            </c:ext>
          </c:extLst>
        </c:ser>
        <c:ser>
          <c:idx val="8"/>
          <c:order val="8"/>
          <c:tx>
            <c:strRef>
              <c:f>'4.5'!$Q$13</c:f>
              <c:strCache>
                <c:ptCount val="1"/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'4.5'!$R$4</c:f>
              <c:numCache>
                <c:formatCode>General</c:formatCode>
                <c:ptCount val="1"/>
              </c:numCache>
            </c:numRef>
          </c:cat>
          <c:val>
            <c:numRef>
              <c:f>'4.5'!$R$13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70F4-429D-8BF4-15C11434A0AF}"/>
            </c:ext>
          </c:extLst>
        </c:ser>
        <c:ser>
          <c:idx val="9"/>
          <c:order val="9"/>
          <c:tx>
            <c:strRef>
              <c:f>'4.5'!$Q$14</c:f>
              <c:strCache>
                <c:ptCount val="1"/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'4.5'!$R$4</c:f>
              <c:numCache>
                <c:formatCode>General</c:formatCode>
                <c:ptCount val="1"/>
              </c:numCache>
            </c:numRef>
          </c:cat>
          <c:val>
            <c:numRef>
              <c:f>'4.5'!$R$14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70F4-429D-8BF4-15C11434A0AF}"/>
            </c:ext>
          </c:extLst>
        </c:ser>
        <c:ser>
          <c:idx val="10"/>
          <c:order val="10"/>
          <c:tx>
            <c:strRef>
              <c:f>'4.5'!$Q$15</c:f>
              <c:strCache>
                <c:ptCount val="1"/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numRef>
              <c:f>'4.5'!$R$4</c:f>
              <c:numCache>
                <c:formatCode>General</c:formatCode>
                <c:ptCount val="1"/>
              </c:numCache>
            </c:numRef>
          </c:cat>
          <c:val>
            <c:numRef>
              <c:f>'4.5'!$R$15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70F4-429D-8BF4-15C11434A0AF}"/>
            </c:ext>
          </c:extLst>
        </c:ser>
        <c:ser>
          <c:idx val="11"/>
          <c:order val="11"/>
          <c:tx>
            <c:strRef>
              <c:f>'4.5'!$Q$16</c:f>
              <c:strCache>
                <c:ptCount val="1"/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cat>
            <c:numRef>
              <c:f>'4.5'!$R$4</c:f>
              <c:numCache>
                <c:formatCode>General</c:formatCode>
                <c:ptCount val="1"/>
              </c:numCache>
            </c:numRef>
          </c:cat>
          <c:val>
            <c:numRef>
              <c:f>'4.5'!$R$16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70F4-429D-8BF4-15C11434A0AF}"/>
            </c:ext>
          </c:extLst>
        </c:ser>
        <c:ser>
          <c:idx val="12"/>
          <c:order val="12"/>
          <c:tx>
            <c:strRef>
              <c:f>'4.5'!$Q$17</c:f>
              <c:strCache>
                <c:ptCount val="1"/>
              </c:strCache>
            </c:strRef>
          </c:tx>
          <c:invertIfNegative val="0"/>
          <c:cat>
            <c:numRef>
              <c:f>'4.5'!$R$4</c:f>
              <c:numCache>
                <c:formatCode>General</c:formatCode>
                <c:ptCount val="1"/>
              </c:numCache>
            </c:numRef>
          </c:cat>
          <c:val>
            <c:numRef>
              <c:f>'4.5'!$R$17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70F4-429D-8BF4-15C11434A0AF}"/>
            </c:ext>
          </c:extLst>
        </c:ser>
        <c:ser>
          <c:idx val="13"/>
          <c:order val="13"/>
          <c:tx>
            <c:strRef>
              <c:f>'4.5'!$Q$18</c:f>
              <c:strCache>
                <c:ptCount val="1"/>
              </c:strCache>
            </c:strRef>
          </c:tx>
          <c:invertIfNegative val="0"/>
          <c:cat>
            <c:numRef>
              <c:f>'4.5'!$R$4</c:f>
              <c:numCache>
                <c:formatCode>General</c:formatCode>
                <c:ptCount val="1"/>
              </c:numCache>
            </c:numRef>
          </c:cat>
          <c:val>
            <c:numRef>
              <c:f>'4.5'!$R$18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70F4-429D-8BF4-15C11434A0AF}"/>
            </c:ext>
          </c:extLst>
        </c:ser>
        <c:ser>
          <c:idx val="14"/>
          <c:order val="14"/>
          <c:tx>
            <c:strRef>
              <c:f>'4.5'!$Q$19</c:f>
              <c:strCache>
                <c:ptCount val="1"/>
              </c:strCache>
            </c:strRef>
          </c:tx>
          <c:invertIfNegative val="0"/>
          <c:cat>
            <c:numRef>
              <c:f>'4.5'!$R$4</c:f>
              <c:numCache>
                <c:formatCode>General</c:formatCode>
                <c:ptCount val="1"/>
              </c:numCache>
            </c:numRef>
          </c:cat>
          <c:val>
            <c:numRef>
              <c:f>'4.5'!$R$19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70F4-429D-8BF4-15C11434A0AF}"/>
            </c:ext>
          </c:extLst>
        </c:ser>
        <c:ser>
          <c:idx val="15"/>
          <c:order val="15"/>
          <c:tx>
            <c:strRef>
              <c:f>'4.5'!$Q$20</c:f>
              <c:strCache>
                <c:ptCount val="1"/>
              </c:strCache>
            </c:strRef>
          </c:tx>
          <c:invertIfNegative val="0"/>
          <c:cat>
            <c:numRef>
              <c:f>'4.5'!$R$4</c:f>
              <c:numCache>
                <c:formatCode>General</c:formatCode>
                <c:ptCount val="1"/>
              </c:numCache>
            </c:numRef>
          </c:cat>
          <c:val>
            <c:numRef>
              <c:f>'4.5'!$R$20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F-70F4-429D-8BF4-15C11434A0AF}"/>
            </c:ext>
          </c:extLst>
        </c:ser>
        <c:ser>
          <c:idx val="16"/>
          <c:order val="16"/>
          <c:tx>
            <c:strRef>
              <c:f>'4.5'!$Q$21</c:f>
              <c:strCache>
                <c:ptCount val="1"/>
              </c:strCache>
            </c:strRef>
          </c:tx>
          <c:invertIfNegative val="0"/>
          <c:cat>
            <c:numRef>
              <c:f>'4.5'!$R$4</c:f>
              <c:numCache>
                <c:formatCode>General</c:formatCode>
                <c:ptCount val="1"/>
              </c:numCache>
            </c:numRef>
          </c:cat>
          <c:val>
            <c:numRef>
              <c:f>'4.5'!$R$21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0-70F4-429D-8BF4-15C11434A0AF}"/>
            </c:ext>
          </c:extLst>
        </c:ser>
        <c:ser>
          <c:idx val="17"/>
          <c:order val="17"/>
          <c:tx>
            <c:strRef>
              <c:f>'4.5'!$Q$22</c:f>
              <c:strCache>
                <c:ptCount val="1"/>
              </c:strCache>
            </c:strRef>
          </c:tx>
          <c:invertIfNegative val="0"/>
          <c:cat>
            <c:numRef>
              <c:f>'4.5'!$R$4</c:f>
              <c:numCache>
                <c:formatCode>General</c:formatCode>
                <c:ptCount val="1"/>
              </c:numCache>
            </c:numRef>
          </c:cat>
          <c:val>
            <c:numRef>
              <c:f>'4.5'!$R$22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1-70F4-429D-8BF4-15C11434A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5722752"/>
        <c:axId val="335732736"/>
      </c:barChart>
      <c:catAx>
        <c:axId val="335722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5732736"/>
        <c:crosses val="autoZero"/>
        <c:auto val="1"/>
        <c:lblAlgn val="ctr"/>
        <c:lblOffset val="100"/>
        <c:noMultiLvlLbl val="0"/>
      </c:catAx>
      <c:valAx>
        <c:axId val="3357327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3572275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Spotřeba elektřiny netto v</a:t>
            </a:r>
            <a:r>
              <a:rPr lang="cs-CZ" sz="1000" baseline="0"/>
              <a:t> soustavách RDS </a:t>
            </a:r>
            <a:r>
              <a:rPr lang="cs-CZ" sz="1000"/>
              <a:t>celkem (TWh)</a:t>
            </a:r>
          </a:p>
        </c:rich>
      </c:tx>
      <c:layout>
        <c:manualLayout>
          <c:xMode val="edge"/>
          <c:yMode val="edge"/>
          <c:x val="0.20560975609756096"/>
          <c:y val="1.486988847583643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224612167381517E-2"/>
          <c:y val="0.13412147844125716"/>
          <c:w val="0.9247798903185882"/>
          <c:h val="0.650425821418215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'4.6'!$A$9</c:f>
              <c:strCache>
                <c:ptCount val="1"/>
                <c:pt idx="0">
                  <c:v>ČEZ Distribuce, a.s.</c:v>
                </c:pt>
              </c:strCache>
            </c:strRef>
          </c:tx>
          <c:invertIfNegative val="0"/>
          <c:val>
            <c:numRef>
              <c:f>'4.6'!$B$9:$M$9</c:f>
              <c:numCache>
                <c:formatCode>#,##0.0</c:formatCode>
                <c:ptCount val="12"/>
                <c:pt idx="0">
                  <c:v>3564258.085</c:v>
                </c:pt>
                <c:pt idx="1">
                  <c:v>3121970.7770000002</c:v>
                </c:pt>
                <c:pt idx="2">
                  <c:v>3201842.8990000002</c:v>
                </c:pt>
                <c:pt idx="3">
                  <c:v>2849969.3369999998</c:v>
                </c:pt>
                <c:pt idx="4">
                  <c:v>2920650.22</c:v>
                </c:pt>
                <c:pt idx="5">
                  <c:v>2702895.682</c:v>
                </c:pt>
                <c:pt idx="6">
                  <c:v>2660713.7469999995</c:v>
                </c:pt>
                <c:pt idx="7">
                  <c:v>2713907.5700000003</c:v>
                </c:pt>
                <c:pt idx="8">
                  <c:v>2740245.4</c:v>
                </c:pt>
                <c:pt idx="9">
                  <c:v>3018856.327</c:v>
                </c:pt>
                <c:pt idx="10">
                  <c:v>3184510.6409999998</c:v>
                </c:pt>
                <c:pt idx="11">
                  <c:v>3182844.398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48-4B4A-80AF-B504D9E0F7F3}"/>
            </c:ext>
          </c:extLst>
        </c:ser>
        <c:ser>
          <c:idx val="1"/>
          <c:order val="1"/>
          <c:tx>
            <c:strRef>
              <c:f>'4.6'!$A$14</c:f>
              <c:strCache>
                <c:ptCount val="1"/>
                <c:pt idx="0">
                  <c:v>E.ON Distribuce, a.s.</c:v>
                </c:pt>
              </c:strCache>
            </c:strRef>
          </c:tx>
          <c:invertIfNegative val="0"/>
          <c:val>
            <c:numRef>
              <c:f>'4.6'!$B$14:$M$14</c:f>
              <c:numCache>
                <c:formatCode>#,##0.0</c:formatCode>
                <c:ptCount val="12"/>
                <c:pt idx="0">
                  <c:v>1354781.82</c:v>
                </c:pt>
                <c:pt idx="1">
                  <c:v>1165811.371</c:v>
                </c:pt>
                <c:pt idx="2">
                  <c:v>1195353.375</c:v>
                </c:pt>
                <c:pt idx="3">
                  <c:v>1077514.2440000009</c:v>
                </c:pt>
                <c:pt idx="4">
                  <c:v>1117582.8119999999</c:v>
                </c:pt>
                <c:pt idx="5">
                  <c:v>1022158.3419999999</c:v>
                </c:pt>
                <c:pt idx="6">
                  <c:v>1003099.454999999</c:v>
                </c:pt>
                <c:pt idx="7">
                  <c:v>1024126.7380000009</c:v>
                </c:pt>
                <c:pt idx="8">
                  <c:v>1021635.2460000009</c:v>
                </c:pt>
                <c:pt idx="9">
                  <c:v>1150409.4889999991</c:v>
                </c:pt>
                <c:pt idx="10">
                  <c:v>1166955.784</c:v>
                </c:pt>
                <c:pt idx="11">
                  <c:v>1171477.3730000006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48-4B4A-80AF-B504D9E0F7F3}"/>
            </c:ext>
          </c:extLst>
        </c:ser>
        <c:ser>
          <c:idx val="2"/>
          <c:order val="2"/>
          <c:tx>
            <c:strRef>
              <c:f>'4.6'!$A$19</c:f>
              <c:strCache>
                <c:ptCount val="1"/>
                <c:pt idx="0">
                  <c:v>PREdistribuce, a.s.</c:v>
                </c:pt>
              </c:strCache>
            </c:strRef>
          </c:tx>
          <c:invertIfNegative val="0"/>
          <c:val>
            <c:numRef>
              <c:f>'4.6'!$B$19:$M$19</c:f>
              <c:numCache>
                <c:formatCode>#,##0.0</c:formatCode>
                <c:ptCount val="12"/>
                <c:pt idx="0">
                  <c:v>591310.70600000001</c:v>
                </c:pt>
                <c:pt idx="1">
                  <c:v>515980.85</c:v>
                </c:pt>
                <c:pt idx="2">
                  <c:v>531911.68200000003</c:v>
                </c:pt>
                <c:pt idx="3">
                  <c:v>476170.62999999995</c:v>
                </c:pt>
                <c:pt idx="4">
                  <c:v>484461.49400000001</c:v>
                </c:pt>
                <c:pt idx="5">
                  <c:v>475830.087</c:v>
                </c:pt>
                <c:pt idx="6">
                  <c:v>463789.56799999997</c:v>
                </c:pt>
                <c:pt idx="7">
                  <c:v>458910.01</c:v>
                </c:pt>
                <c:pt idx="8">
                  <c:v>453324.946</c:v>
                </c:pt>
                <c:pt idx="9">
                  <c:v>504459.05599999998</c:v>
                </c:pt>
                <c:pt idx="10">
                  <c:v>532208.978</c:v>
                </c:pt>
                <c:pt idx="11">
                  <c:v>553118.38500000001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48-4B4A-80AF-B504D9E0F7F3}"/>
            </c:ext>
          </c:extLst>
        </c:ser>
        <c:ser>
          <c:idx val="3"/>
          <c:order val="3"/>
          <c:tx>
            <c:strRef>
              <c:f>'4.6'!$A$24</c:f>
              <c:strCache>
                <c:ptCount val="1"/>
                <c:pt idx="0">
                  <c:v>UCED Chomutov s.r.o.</c:v>
                </c:pt>
              </c:strCache>
            </c:strRef>
          </c:tx>
          <c:invertIfNegative val="0"/>
          <c:val>
            <c:numRef>
              <c:f>'4.6'!$B$24:$M$24</c:f>
              <c:numCache>
                <c:formatCode>#,##0.0</c:formatCode>
                <c:ptCount val="12"/>
                <c:pt idx="0">
                  <c:v>5345.4340000000002</c:v>
                </c:pt>
                <c:pt idx="1">
                  <c:v>5008.5160000000005</c:v>
                </c:pt>
                <c:pt idx="2">
                  <c:v>5584.6950000000006</c:v>
                </c:pt>
                <c:pt idx="3">
                  <c:v>5034.1019999999999</c:v>
                </c:pt>
                <c:pt idx="4">
                  <c:v>5121.8250000000007</c:v>
                </c:pt>
                <c:pt idx="5">
                  <c:v>5172.7250000000004</c:v>
                </c:pt>
                <c:pt idx="6">
                  <c:v>3516.0789999999997</c:v>
                </c:pt>
                <c:pt idx="7">
                  <c:v>4097.3190000000004</c:v>
                </c:pt>
                <c:pt idx="8">
                  <c:v>5137.5639999999994</c:v>
                </c:pt>
                <c:pt idx="9">
                  <c:v>5360.1399999999994</c:v>
                </c:pt>
                <c:pt idx="10">
                  <c:v>5419.5190000000002</c:v>
                </c:pt>
                <c:pt idx="11">
                  <c:v>4682.8119999999999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48-4B4A-80AF-B504D9E0F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4897920"/>
        <c:axId val="334899456"/>
      </c:barChart>
      <c:catAx>
        <c:axId val="33489792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34899456"/>
        <c:crosses val="autoZero"/>
        <c:auto val="1"/>
        <c:lblAlgn val="ctr"/>
        <c:lblOffset val="100"/>
        <c:noMultiLvlLbl val="0"/>
      </c:catAx>
      <c:valAx>
        <c:axId val="3348994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34897920"/>
        <c:crosses val="autoZero"/>
        <c:crossBetween val="between"/>
        <c:dispUnits>
          <c:builtInUnit val="millions"/>
        </c:dispUnits>
      </c:valAx>
    </c:plotArea>
    <c:legend>
      <c:legendPos val="b"/>
      <c:layout>
        <c:manualLayout>
          <c:xMode val="edge"/>
          <c:yMode val="edge"/>
          <c:x val="0"/>
          <c:y val="0.8942264213082316"/>
          <c:w val="0.99214092140921406"/>
          <c:h val="0.10577357869176825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cs-CZ" sz="1050"/>
              <a:t>Meziroční přírůstky a úbytky výroby elektřiny brutto podle technologií</a:t>
            </a:r>
            <a:r>
              <a:rPr lang="cs-CZ" sz="1050" baseline="0"/>
              <a:t> (GWh)</a:t>
            </a:r>
            <a:endParaRPr lang="cs-CZ" sz="1050"/>
          </a:p>
        </c:rich>
      </c:tx>
      <c:layout>
        <c:manualLayout>
          <c:xMode val="edge"/>
          <c:yMode val="edge"/>
          <c:x val="8.3807387681515494E-2"/>
          <c:y val="2.5424907934806798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'3.3'!$D$27</c:f>
              <c:strCache>
                <c:ptCount val="1"/>
                <c:pt idx="0">
                  <c:v>Celkem</c:v>
                </c:pt>
              </c:strCache>
            </c:strRef>
          </c:tx>
          <c:spPr>
            <a:gradFill>
              <a:gsLst>
                <a:gs pos="74000">
                  <a:schemeClr val="accent1"/>
                </a:gs>
                <a:gs pos="0">
                  <a:schemeClr val="accent1"/>
                </a:gs>
                <a:gs pos="97000">
                  <a:schemeClr val="bg1"/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'3.3'!$B$28:$B$37</c:f>
              <c:strCache>
                <c:ptCount val="10"/>
                <c:pt idx="0">
                  <c:v>2018</c:v>
                </c:pt>
                <c:pt idx="1">
                  <c:v>JE</c:v>
                </c:pt>
                <c:pt idx="2">
                  <c:v>PE</c:v>
                </c:pt>
                <c:pt idx="3">
                  <c:v>PPE</c:v>
                </c:pt>
                <c:pt idx="4">
                  <c:v>PSE</c:v>
                </c:pt>
                <c:pt idx="5">
                  <c:v>VE</c:v>
                </c:pt>
                <c:pt idx="6">
                  <c:v>PVE</c:v>
                </c:pt>
                <c:pt idx="7">
                  <c:v>VTE</c:v>
                </c:pt>
                <c:pt idx="8">
                  <c:v>FVE</c:v>
                </c:pt>
                <c:pt idx="9">
                  <c:v>2019</c:v>
                </c:pt>
              </c:strCache>
            </c:strRef>
          </c:cat>
          <c:val>
            <c:numRef>
              <c:f>'3.3'!$D$28:$D$37</c:f>
              <c:numCache>
                <c:formatCode>#,##0</c:formatCode>
                <c:ptCount val="10"/>
                <c:pt idx="0">
                  <c:v>88000.296837999995</c:v>
                </c:pt>
                <c:pt idx="9">
                  <c:v>86988.721753999998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B0-4800-85AB-2CB66288E8D7}"/>
            </c:ext>
          </c:extLst>
        </c:ser>
        <c:ser>
          <c:idx val="1"/>
          <c:order val="1"/>
          <c:tx>
            <c:strRef>
              <c:f>'3.3'!$E$27</c:f>
              <c:strCache>
                <c:ptCount val="1"/>
                <c:pt idx="0">
                  <c:v>Pomocné</c:v>
                </c:pt>
              </c:strCache>
            </c:strRef>
          </c:tx>
          <c:spPr>
            <a:noFill/>
          </c:spPr>
          <c:invertIfNegative val="0"/>
          <c:cat>
            <c:strRef>
              <c:f>'3.3'!$B$28:$B$37</c:f>
              <c:strCache>
                <c:ptCount val="10"/>
                <c:pt idx="0">
                  <c:v>2018</c:v>
                </c:pt>
                <c:pt idx="1">
                  <c:v>JE</c:v>
                </c:pt>
                <c:pt idx="2">
                  <c:v>PE</c:v>
                </c:pt>
                <c:pt idx="3">
                  <c:v>PPE</c:v>
                </c:pt>
                <c:pt idx="4">
                  <c:v>PSE</c:v>
                </c:pt>
                <c:pt idx="5">
                  <c:v>VE</c:v>
                </c:pt>
                <c:pt idx="6">
                  <c:v>PVE</c:v>
                </c:pt>
                <c:pt idx="7">
                  <c:v>VTE</c:v>
                </c:pt>
                <c:pt idx="8">
                  <c:v>FVE</c:v>
                </c:pt>
                <c:pt idx="9">
                  <c:v>2019</c:v>
                </c:pt>
              </c:strCache>
            </c:strRef>
          </c:cat>
          <c:val>
            <c:numRef>
              <c:f>'3.3'!$E$28:$E$37</c:f>
              <c:numCache>
                <c:formatCode>#,##0</c:formatCode>
                <c:ptCount val="10"/>
                <c:pt idx="1">
                  <c:v>88000.296837999995</c:v>
                </c:pt>
                <c:pt idx="2">
                  <c:v>84641.13081599999</c:v>
                </c:pt>
                <c:pt idx="3">
                  <c:v>84641.13081599999</c:v>
                </c:pt>
                <c:pt idx="4">
                  <c:v>86455.063567999998</c:v>
                </c:pt>
                <c:pt idx="5">
                  <c:v>86455.063567999998</c:v>
                </c:pt>
                <c:pt idx="6">
                  <c:v>86835.741586999997</c:v>
                </c:pt>
                <c:pt idx="7">
                  <c:v>86951.810639000003</c:v>
                </c:pt>
                <c:pt idx="8">
                  <c:v>86988.721753999998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B0-4800-85AB-2CB66288E8D7}"/>
            </c:ext>
          </c:extLst>
        </c:ser>
        <c:ser>
          <c:idx val="2"/>
          <c:order val="2"/>
          <c:tx>
            <c:strRef>
              <c:f>'3.3'!$F$27</c:f>
              <c:strCache>
                <c:ptCount val="1"/>
                <c:pt idx="0">
                  <c:v>Nárůst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-2.7943188271688148E-3"/>
                  <c:y val="-9.729865358095812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+325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B0-4800-85AB-2CB66288E8D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B0-4800-85AB-2CB66288E8D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B0-4800-85AB-2CB66288E8D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B0-4800-85AB-2CB66288E8D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B0-4800-85AB-2CB66288E8D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B0-4800-85AB-2CB66288E8D7}"/>
                </c:ext>
              </c:extLst>
            </c:dLbl>
            <c:dLbl>
              <c:idx val="7"/>
              <c:layout>
                <c:manualLayout>
                  <c:x val="0"/>
                  <c:y val="-3.810499686192573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+91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B0-4800-85AB-2CB66288E8D7}"/>
                </c:ext>
              </c:extLst>
            </c:dLbl>
            <c:dLbl>
              <c:idx val="8"/>
              <c:layout>
                <c:manualLayout>
                  <c:x val="0"/>
                  <c:y val="4.242623023021553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-54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B0-4800-85AB-2CB66288E8D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'3.3'!$B$28:$B$37</c:f>
              <c:strCache>
                <c:ptCount val="10"/>
                <c:pt idx="0">
                  <c:v>2018</c:v>
                </c:pt>
                <c:pt idx="1">
                  <c:v>JE</c:v>
                </c:pt>
                <c:pt idx="2">
                  <c:v>PE</c:v>
                </c:pt>
                <c:pt idx="3">
                  <c:v>PPE</c:v>
                </c:pt>
                <c:pt idx="4">
                  <c:v>PSE</c:v>
                </c:pt>
                <c:pt idx="5">
                  <c:v>VE</c:v>
                </c:pt>
                <c:pt idx="6">
                  <c:v>PVE</c:v>
                </c:pt>
                <c:pt idx="7">
                  <c:v>VTE</c:v>
                </c:pt>
                <c:pt idx="8">
                  <c:v>FVE</c:v>
                </c:pt>
                <c:pt idx="9">
                  <c:v>2019</c:v>
                </c:pt>
              </c:strCache>
            </c:strRef>
          </c:cat>
          <c:val>
            <c:numRef>
              <c:f>'3.3'!$F$28:$F$37</c:f>
              <c:numCache>
                <c:formatCode>#,##0</c:formatCode>
                <c:ptCount val="10"/>
                <c:pt idx="1">
                  <c:v>324.89766999999847</c:v>
                </c:pt>
                <c:pt idx="2">
                  <c:v>0</c:v>
                </c:pt>
                <c:pt idx="3">
                  <c:v>1827.6488009999994</c:v>
                </c:pt>
                <c:pt idx="4">
                  <c:v>0</c:v>
                </c:pt>
                <c:pt idx="5">
                  <c:v>380.67801900000063</c:v>
                </c:pt>
                <c:pt idx="6">
                  <c:v>116.06905200000028</c:v>
                </c:pt>
                <c:pt idx="7">
                  <c:v>90.684151000000043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2B0-4800-85AB-2CB66288E8D7}"/>
            </c:ext>
          </c:extLst>
        </c:ser>
        <c:ser>
          <c:idx val="3"/>
          <c:order val="3"/>
          <c:tx>
            <c:strRef>
              <c:f>'3.3'!$G$27</c:f>
              <c:strCache>
                <c:ptCount val="1"/>
                <c:pt idx="0">
                  <c:v>Pokles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B0-4800-85AB-2CB66288E8D7}"/>
                </c:ext>
              </c:extLst>
            </c:dLbl>
            <c:dLbl>
              <c:idx val="2"/>
              <c:layout>
                <c:manualLayout>
                  <c:x val="-2.7614879726012387E-3"/>
                  <c:y val="0.2965725422338751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-3 684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2B0-4800-85AB-2CB66288E8D7}"/>
                </c:ext>
              </c:extLst>
            </c:dLbl>
            <c:dLbl>
              <c:idx val="3"/>
              <c:layout>
                <c:manualLayout>
                  <c:x val="-5.0622708613744262E-17"/>
                  <c:y val="-4.663568742845074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+</a:t>
                    </a:r>
                    <a:r>
                      <a:rPr lang="en-US" baseline="0"/>
                      <a:t> 1 828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2B0-4800-85AB-2CB66288E8D7}"/>
                </c:ext>
              </c:extLst>
            </c:dLbl>
            <c:dLbl>
              <c:idx val="4"/>
              <c:layout>
                <c:manualLayout>
                  <c:x val="0"/>
                  <c:y val="3.809523809523813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-14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2B0-4800-85AB-2CB66288E8D7}"/>
                </c:ext>
              </c:extLst>
            </c:dLbl>
            <c:dLbl>
              <c:idx val="5"/>
              <c:layout>
                <c:manualLayout>
                  <c:x val="0"/>
                  <c:y val="-4.665437240016143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-+381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2B0-4800-85AB-2CB66288E8D7}"/>
                </c:ext>
              </c:extLst>
            </c:dLbl>
            <c:dLbl>
              <c:idx val="6"/>
              <c:layout>
                <c:manualLayout>
                  <c:x val="0"/>
                  <c:y val="-4.241221650143264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+116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F1-4251-973B-33155A562D6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2B0-4800-85AB-2CB66288E8D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2B0-4800-85AB-2CB66288E8D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'3.3'!$B$28:$B$37</c:f>
              <c:strCache>
                <c:ptCount val="10"/>
                <c:pt idx="0">
                  <c:v>2018</c:v>
                </c:pt>
                <c:pt idx="1">
                  <c:v>JE</c:v>
                </c:pt>
                <c:pt idx="2">
                  <c:v>PE</c:v>
                </c:pt>
                <c:pt idx="3">
                  <c:v>PPE</c:v>
                </c:pt>
                <c:pt idx="4">
                  <c:v>PSE</c:v>
                </c:pt>
                <c:pt idx="5">
                  <c:v>VE</c:v>
                </c:pt>
                <c:pt idx="6">
                  <c:v>PVE</c:v>
                </c:pt>
                <c:pt idx="7">
                  <c:v>VTE</c:v>
                </c:pt>
                <c:pt idx="8">
                  <c:v>FVE</c:v>
                </c:pt>
                <c:pt idx="9">
                  <c:v>2019</c:v>
                </c:pt>
              </c:strCache>
            </c:strRef>
          </c:cat>
          <c:val>
            <c:numRef>
              <c:f>'3.3'!$G$28:$G$37</c:f>
              <c:numCache>
                <c:formatCode>#,##0</c:formatCode>
                <c:ptCount val="10"/>
                <c:pt idx="1">
                  <c:v>0</c:v>
                </c:pt>
                <c:pt idx="2">
                  <c:v>3684.0636919999888</c:v>
                </c:pt>
                <c:pt idx="3">
                  <c:v>0</c:v>
                </c:pt>
                <c:pt idx="4">
                  <c:v>13.716049000001931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53.77303599999459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22B0-4800-85AB-2CB66288E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7016704"/>
        <c:axId val="227018240"/>
      </c:barChart>
      <c:catAx>
        <c:axId val="2270167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27018240"/>
        <c:crosses val="autoZero"/>
        <c:auto val="1"/>
        <c:lblAlgn val="ctr"/>
        <c:lblOffset val="100"/>
        <c:noMultiLvlLbl val="0"/>
      </c:catAx>
      <c:valAx>
        <c:axId val="227018240"/>
        <c:scaling>
          <c:orientation val="minMax"/>
          <c:min val="84000"/>
        </c:scaling>
        <c:delete val="1"/>
        <c:axPos val="l"/>
        <c:numFmt formatCode="#,##0" sourceLinked="1"/>
        <c:majorTickMark val="out"/>
        <c:minorTickMark val="none"/>
        <c:tickLblPos val="nextTo"/>
        <c:crossAx val="227016704"/>
        <c:crosses val="autoZero"/>
        <c:crossBetween val="between"/>
      </c:valAx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33666106295435944"/>
          <c:y val="0.21285552746507327"/>
          <c:w val="0.26019343678603762"/>
          <c:h val="0.15325213600924373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spotřeby celkem - ČEZ Distribuce, a.s.</a:t>
            </a:r>
          </a:p>
        </c:rich>
      </c:tx>
      <c:layout>
        <c:manualLayout>
          <c:xMode val="edge"/>
          <c:yMode val="edge"/>
          <c:x val="0.12983233260226035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1504812312104991"/>
          <c:y val="0.31459043214052873"/>
          <c:w val="0.33677572514660664"/>
          <c:h val="0.68084299054985342"/>
        </c:manualLayout>
      </c:layout>
      <c:doughnutChart>
        <c:varyColors val="1"/>
        <c:ser>
          <c:idx val="0"/>
          <c:order val="0"/>
          <c:cat>
            <c:strRef>
              <c:f>'4.6'!$A$10:$A$13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'4.6'!$N$10:$N$13</c:f>
              <c:numCache>
                <c:formatCode>#,##0.0</c:formatCode>
                <c:ptCount val="4"/>
                <c:pt idx="0">
                  <c:v>6487638.0119999992</c:v>
                </c:pt>
                <c:pt idx="1">
                  <c:v>14823562.334999999</c:v>
                </c:pt>
                <c:pt idx="2">
                  <c:v>4785066.6809999999</c:v>
                </c:pt>
                <c:pt idx="3">
                  <c:v>9766398.0549999997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40-44E8-A2D9-7ED7AE67B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spotřeby celkem - </a:t>
            </a:r>
            <a:r>
              <a:rPr lang="cs-CZ" sz="1000"/>
              <a:t>PREd</a:t>
            </a:r>
            <a:r>
              <a:rPr lang="en-US" sz="1000"/>
              <a:t>istribuce, a.s.</a:t>
            </a:r>
          </a:p>
        </c:rich>
      </c:tx>
      <c:layout>
        <c:manualLayout>
          <c:xMode val="edge"/>
          <c:yMode val="edge"/>
          <c:x val="0.12983233260226035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091038189112188"/>
          <c:y val="0.31470391411444765"/>
          <c:w val="0.33566362539837369"/>
          <c:h val="0.68072938172464037"/>
        </c:manualLayout>
      </c:layout>
      <c:doughnutChart>
        <c:varyColors val="1"/>
        <c:ser>
          <c:idx val="0"/>
          <c:order val="0"/>
          <c:cat>
            <c:strRef>
              <c:f>'4.6'!$A$20:$A$23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'4.6'!$N$20:$N$23</c:f>
              <c:numCache>
                <c:formatCode>#,##0.0</c:formatCode>
                <c:ptCount val="4"/>
                <c:pt idx="0">
                  <c:v>100775.474</c:v>
                </c:pt>
                <c:pt idx="1">
                  <c:v>3327419.7750000004</c:v>
                </c:pt>
                <c:pt idx="2">
                  <c:v>1139400</c:v>
                </c:pt>
                <c:pt idx="3">
                  <c:v>1473881.1429999997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D6-427B-B689-DF4F6BB9F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spotřeby celkem - </a:t>
            </a:r>
            <a:r>
              <a:rPr lang="cs-CZ" sz="1000"/>
              <a:t>E.ON</a:t>
            </a:r>
            <a:r>
              <a:rPr lang="en-US" sz="1000"/>
              <a:t> Distribuce, a.s.</a:t>
            </a:r>
          </a:p>
        </c:rich>
      </c:tx>
      <c:layout>
        <c:manualLayout>
          <c:xMode val="edge"/>
          <c:yMode val="edge"/>
          <c:x val="0.12983233260226035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0886441815490456"/>
          <c:y val="0.32660774085004951"/>
          <c:w val="0.33057519216333708"/>
          <c:h val="0.66882568184033253"/>
        </c:manualLayout>
      </c:layout>
      <c:doughnutChart>
        <c:varyColors val="1"/>
        <c:ser>
          <c:idx val="0"/>
          <c:order val="0"/>
          <c:cat>
            <c:strRef>
              <c:f>'4.6'!$A$15:$A$18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'4.6'!$N$15:$N$18</c:f>
              <c:numCache>
                <c:formatCode>#,##0.0</c:formatCode>
                <c:ptCount val="4"/>
                <c:pt idx="0">
                  <c:v>1333315.7129999998</c:v>
                </c:pt>
                <c:pt idx="1">
                  <c:v>6026884.9000000022</c:v>
                </c:pt>
                <c:pt idx="2">
                  <c:v>2094150.6824495778</c:v>
                </c:pt>
                <c:pt idx="3">
                  <c:v>4016554.7535504219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CB-4118-B0DA-58C7E3DD7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spotřeby celkem - </a:t>
            </a:r>
            <a:r>
              <a:rPr lang="cs-CZ" sz="1000"/>
              <a:t>UCED Chomutov</a:t>
            </a:r>
            <a:r>
              <a:rPr lang="cs-CZ" sz="1000" baseline="0"/>
              <a:t> s.r.o.</a:t>
            </a:r>
            <a:endParaRPr lang="en-US" sz="1000"/>
          </a:p>
        </c:rich>
      </c:tx>
      <c:layout>
        <c:manualLayout>
          <c:xMode val="edge"/>
          <c:yMode val="edge"/>
          <c:x val="0.12983233260226035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0292471780577179"/>
          <c:y val="0.30257340973951752"/>
          <c:w val="0.34245412516866175"/>
          <c:h val="0.6928600086297606"/>
        </c:manualLayout>
      </c:layout>
      <c:doughnutChart>
        <c:varyColors val="1"/>
        <c:ser>
          <c:idx val="0"/>
          <c:order val="0"/>
          <c:cat>
            <c:strRef>
              <c:f>'4.6'!$A$25:$A$28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'4.6'!$N$25:$N$28</c:f>
              <c:numCache>
                <c:formatCode>#,##0.0</c:formatCode>
                <c:ptCount val="4"/>
                <c:pt idx="0">
                  <c:v>0</c:v>
                </c:pt>
                <c:pt idx="1">
                  <c:v>58580.291000000005</c:v>
                </c:pt>
                <c:pt idx="2">
                  <c:v>900.43899999999996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71-4632-8FE3-9DA02A7E0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'4.6'!$A$31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1CE6-4722-BCF2-BD1AAB8D4B05}"/>
            </c:ext>
          </c:extLst>
        </c:ser>
        <c:ser>
          <c:idx val="1"/>
          <c:order val="1"/>
          <c:tx>
            <c:strRef>
              <c:f>'4.6'!$A$32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1CE6-4722-BCF2-BD1AAB8D4B05}"/>
            </c:ext>
          </c:extLst>
        </c:ser>
        <c:ser>
          <c:idx val="2"/>
          <c:order val="2"/>
          <c:tx>
            <c:strRef>
              <c:f>'4.6'!$A$33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1CE6-4722-BCF2-BD1AAB8D4B05}"/>
            </c:ext>
          </c:extLst>
        </c:ser>
        <c:ser>
          <c:idx val="3"/>
          <c:order val="3"/>
          <c:tx>
            <c:strRef>
              <c:f>'4.6'!$A$34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1CE6-4722-BCF2-BD1AAB8D4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5741312"/>
        <c:axId val="335742848"/>
      </c:barChart>
      <c:catAx>
        <c:axId val="335741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5742848"/>
        <c:crosses val="autoZero"/>
        <c:auto val="1"/>
        <c:lblAlgn val="ctr"/>
        <c:lblOffset val="100"/>
        <c:noMultiLvlLbl val="0"/>
      </c:catAx>
      <c:valAx>
        <c:axId val="3357428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3574131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'4.6'!$A$31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87ED-47E6-9407-F69E00AE6B39}"/>
            </c:ext>
          </c:extLst>
        </c:ser>
        <c:ser>
          <c:idx val="1"/>
          <c:order val="1"/>
          <c:tx>
            <c:strRef>
              <c:f>'4.6'!$A$32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87ED-47E6-9407-F69E00AE6B39}"/>
            </c:ext>
          </c:extLst>
        </c:ser>
        <c:ser>
          <c:idx val="2"/>
          <c:order val="2"/>
          <c:tx>
            <c:strRef>
              <c:f>'4.6'!$A$33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87ED-47E6-9407-F69E00AE6B39}"/>
            </c:ext>
          </c:extLst>
        </c:ser>
        <c:ser>
          <c:idx val="3"/>
          <c:order val="3"/>
          <c:tx>
            <c:strRef>
              <c:f>'4.6'!$A$34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87ED-47E6-9407-F69E00AE6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5767040"/>
        <c:axId val="335768576"/>
      </c:barChart>
      <c:catAx>
        <c:axId val="335767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5768576"/>
        <c:crosses val="autoZero"/>
        <c:auto val="1"/>
        <c:lblAlgn val="ctr"/>
        <c:lblOffset val="100"/>
        <c:noMultiLvlLbl val="0"/>
      </c:catAx>
      <c:valAx>
        <c:axId val="3357685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3576704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'4.6'!$A$31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D6BE-4C91-887E-CBDBE6B4F661}"/>
            </c:ext>
          </c:extLst>
        </c:ser>
        <c:ser>
          <c:idx val="1"/>
          <c:order val="1"/>
          <c:tx>
            <c:strRef>
              <c:f>'4.6'!$A$32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D6BE-4C91-887E-CBDBE6B4F661}"/>
            </c:ext>
          </c:extLst>
        </c:ser>
        <c:ser>
          <c:idx val="2"/>
          <c:order val="2"/>
          <c:tx>
            <c:strRef>
              <c:f>'4.6'!$A$33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D6BE-4C91-887E-CBDBE6B4F661}"/>
            </c:ext>
          </c:extLst>
        </c:ser>
        <c:ser>
          <c:idx val="3"/>
          <c:order val="3"/>
          <c:tx>
            <c:strRef>
              <c:f>'4.6'!$A$34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D6BE-4C91-887E-CBDBE6B4F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542336"/>
        <c:axId val="336544128"/>
      </c:barChart>
      <c:catAx>
        <c:axId val="336542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6544128"/>
        <c:crosses val="autoZero"/>
        <c:auto val="1"/>
        <c:lblAlgn val="ctr"/>
        <c:lblOffset val="100"/>
        <c:noMultiLvlLbl val="0"/>
      </c:catAx>
      <c:valAx>
        <c:axId val="3365441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3654233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'4.6'!$A$31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162D-49B1-B1AF-B8AF8F95A61C}"/>
            </c:ext>
          </c:extLst>
        </c:ser>
        <c:ser>
          <c:idx val="1"/>
          <c:order val="1"/>
          <c:tx>
            <c:strRef>
              <c:f>'4.6'!$A$32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162D-49B1-B1AF-B8AF8F95A61C}"/>
            </c:ext>
          </c:extLst>
        </c:ser>
        <c:ser>
          <c:idx val="2"/>
          <c:order val="2"/>
          <c:tx>
            <c:strRef>
              <c:f>'4.6'!$A$33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162D-49B1-B1AF-B8AF8F95A61C}"/>
            </c:ext>
          </c:extLst>
        </c:ser>
        <c:ser>
          <c:idx val="3"/>
          <c:order val="3"/>
          <c:tx>
            <c:strRef>
              <c:f>'4.6'!$A$34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162D-49B1-B1AF-B8AF8F95A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564224"/>
        <c:axId val="336565760"/>
      </c:barChart>
      <c:catAx>
        <c:axId val="336564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6565760"/>
        <c:crosses val="autoZero"/>
        <c:auto val="1"/>
        <c:lblAlgn val="ctr"/>
        <c:lblOffset val="100"/>
        <c:noMultiLvlLbl val="0"/>
      </c:catAx>
      <c:valAx>
        <c:axId val="3365657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3656422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'4.6'!$A$31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803A-4817-B442-FAFCF768FB0D}"/>
            </c:ext>
          </c:extLst>
        </c:ser>
        <c:ser>
          <c:idx val="1"/>
          <c:order val="1"/>
          <c:tx>
            <c:strRef>
              <c:f>'4.6'!$A$32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803A-4817-B442-FAFCF768FB0D}"/>
            </c:ext>
          </c:extLst>
        </c:ser>
        <c:ser>
          <c:idx val="2"/>
          <c:order val="2"/>
          <c:tx>
            <c:strRef>
              <c:f>'4.6'!$A$33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803A-4817-B442-FAFCF768FB0D}"/>
            </c:ext>
          </c:extLst>
        </c:ser>
        <c:ser>
          <c:idx val="3"/>
          <c:order val="3"/>
          <c:tx>
            <c:strRef>
              <c:f>'4.6'!$A$34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803A-4817-B442-FAFCF768F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598528"/>
        <c:axId val="336600064"/>
      </c:barChart>
      <c:catAx>
        <c:axId val="336598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6600064"/>
        <c:crosses val="autoZero"/>
        <c:auto val="1"/>
        <c:lblAlgn val="ctr"/>
        <c:lblOffset val="100"/>
        <c:noMultiLvlLbl val="0"/>
      </c:catAx>
      <c:valAx>
        <c:axId val="3366000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3659852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Meziroční změna spotřeby elektřiny netto v RDS (%)</a:t>
            </a:r>
          </a:p>
        </c:rich>
      </c:tx>
      <c:layout>
        <c:manualLayout>
          <c:xMode val="edge"/>
          <c:yMode val="edge"/>
          <c:x val="0.22580838296843375"/>
          <c:y val="2.343644712269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3335529343509615E-2"/>
          <c:y val="0.12619608487216183"/>
          <c:w val="0.90797543813565273"/>
          <c:h val="0.6861100525722188"/>
        </c:manualLayout>
      </c:layout>
      <c:barChart>
        <c:barDir val="col"/>
        <c:grouping val="clustered"/>
        <c:varyColors val="0"/>
        <c:ser>
          <c:idx val="4"/>
          <c:order val="4"/>
          <c:spPr>
            <a:solidFill>
              <a:schemeClr val="accent1"/>
            </a:solidFill>
          </c:spPr>
          <c:invertIfNegative val="0"/>
          <c:dLbls>
            <c:dLbl>
              <c:idx val="7"/>
              <c:layout>
                <c:manualLayout>
                  <c:x val="0"/>
                  <c:y val="1.1461321499393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8D-4AD9-BEAC-FE440A3EEA7E}"/>
                </c:ext>
              </c:extLst>
            </c:dLbl>
            <c:dLbl>
              <c:idx val="8"/>
              <c:layout>
                <c:manualLayout>
                  <c:x val="-1.0038670251908988E-16"/>
                  <c:y val="-1.9102202498989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8D-4AD9-BEAC-FE440A3EEA7E}"/>
                </c:ext>
              </c:extLst>
            </c:dLbl>
            <c:dLbl>
              <c:idx val="9"/>
              <c:layout>
                <c:manualLayout>
                  <c:x val="-1.0038670251908988E-16"/>
                  <c:y val="-1.1461321499393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8D-4AD9-BEAC-FE440A3EEA7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'4.7'!$B$19:$M$19</c:f>
              <c:numCache>
                <c:formatCode>0.0%</c:formatCode>
                <c:ptCount val="12"/>
                <c:pt idx="0">
                  <c:v>5.735551899385305E-2</c:v>
                </c:pt>
                <c:pt idx="1">
                  <c:v>-3.7437236499660104E-2</c:v>
                </c:pt>
                <c:pt idx="2">
                  <c:v>-7.7557344155468388E-2</c:v>
                </c:pt>
                <c:pt idx="3">
                  <c:v>4.0042604902572665E-2</c:v>
                </c:pt>
                <c:pt idx="4">
                  <c:v>5.4852832020346506E-2</c:v>
                </c:pt>
                <c:pt idx="5">
                  <c:v>-3.7235721591392115E-4</c:v>
                </c:pt>
                <c:pt idx="6">
                  <c:v>1.0414534686096592E-3</c:v>
                </c:pt>
                <c:pt idx="7">
                  <c:v>-2.4980441199380775E-2</c:v>
                </c:pt>
                <c:pt idx="8">
                  <c:v>1.1777994312521934E-2</c:v>
                </c:pt>
                <c:pt idx="9">
                  <c:v>-1.0755063915350744E-2</c:v>
                </c:pt>
                <c:pt idx="10">
                  <c:v>-2.0714221971810682E-2</c:v>
                </c:pt>
                <c:pt idx="11">
                  <c:v>-1.9137713257011389E-2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B9-42C7-B0AB-9555E114B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650240"/>
        <c:axId val="33665177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'4.7'!$A$33</c15:sqref>
                        </c15:formulaRef>
                      </c:ext>
                    </c:extLst>
                    <c:strCache>
                      <c:ptCount val="1"/>
                      <c:pt idx="0">
                        <c:v>VO z vvn</c:v>
                      </c:pt>
                    </c:strCache>
                  </c:strRef>
                </c:tx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'4.7'!$B$33:$M$33</c15:sqref>
                        </c15:formulaRef>
                      </c:ext>
                    </c:extLst>
                    <c:numCache>
                      <c:formatCode>0.0%</c:formatCode>
                      <c:ptCount val="12"/>
                      <c:pt idx="0">
                        <c:v>5.9517067977588968E-2</c:v>
                      </c:pt>
                      <c:pt idx="1">
                        <c:v>7.1714383360035536E-3</c:v>
                      </c:pt>
                      <c:pt idx="2">
                        <c:v>-1.8878876784634121E-2</c:v>
                      </c:pt>
                      <c:pt idx="3">
                        <c:v>6.4603706454796475E-2</c:v>
                      </c:pt>
                      <c:pt idx="4">
                        <c:v>7.3654888415372139E-3</c:v>
                      </c:pt>
                      <c:pt idx="5">
                        <c:v>-8.4733100999796372E-4</c:v>
                      </c:pt>
                      <c:pt idx="6">
                        <c:v>-2.1047970125141393E-3</c:v>
                      </c:pt>
                      <c:pt idx="7">
                        <c:v>-1.1646415132655637E-2</c:v>
                      </c:pt>
                      <c:pt idx="8">
                        <c:v>3.9261110843312401E-2</c:v>
                      </c:pt>
                      <c:pt idx="9">
                        <c:v>-4.7593278962120261E-2</c:v>
                      </c:pt>
                      <c:pt idx="10">
                        <c:v>-2.6866063345715119E-2</c:v>
                      </c:pt>
                      <c:pt idx="11">
                        <c:v>-1.6266374364500791E-2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D2C-4A47-94FE-35DDA950544E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'4.7'!$A$34</c15:sqref>
                        </c15:formulaRef>
                      </c:ext>
                    </c:extLst>
                    <c:strCache>
                      <c:ptCount val="1"/>
                      <c:pt idx="0">
                        <c:v>VO z vn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'4.7'!$B$34:$M$34</c15:sqref>
                        </c15:formulaRef>
                      </c:ext>
                    </c:extLst>
                    <c:numCache>
                      <c:formatCode>0.0%</c:formatCode>
                      <c:ptCount val="12"/>
                      <c:pt idx="0">
                        <c:v>1.8101949645830638E-2</c:v>
                      </c:pt>
                      <c:pt idx="1">
                        <c:v>-2.0043710692066882E-2</c:v>
                      </c:pt>
                      <c:pt idx="2">
                        <c:v>-3.1863551284710426E-2</c:v>
                      </c:pt>
                      <c:pt idx="3">
                        <c:v>1.6400646004960354E-3</c:v>
                      </c:pt>
                      <c:pt idx="4">
                        <c:v>-8.4000705451967288E-3</c:v>
                      </c:pt>
                      <c:pt idx="5">
                        <c:v>-7.0400726877201548E-3</c:v>
                      </c:pt>
                      <c:pt idx="6">
                        <c:v>3.0085453879859941E-3</c:v>
                      </c:pt>
                      <c:pt idx="7">
                        <c:v>-5.0308335713769622E-2</c:v>
                      </c:pt>
                      <c:pt idx="8">
                        <c:v>-3.8562762164502354E-3</c:v>
                      </c:pt>
                      <c:pt idx="9">
                        <c:v>-3.0720468553168824E-2</c:v>
                      </c:pt>
                      <c:pt idx="10">
                        <c:v>-3.3425914156121159E-2</c:v>
                      </c:pt>
                      <c:pt idx="11">
                        <c:v>-2.4693714579846988E-2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2D2C-4A47-94FE-35DDA950544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'4.7'!$A$35</c15:sqref>
                        </c15:formulaRef>
                      </c:ext>
                    </c:extLst>
                    <c:strCache>
                      <c:ptCount val="1"/>
                      <c:pt idx="0">
                        <c:v>MOP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'4.7'!$B$35:$M$35</c15:sqref>
                        </c15:formulaRef>
                      </c:ext>
                    </c:extLst>
                    <c:numCache>
                      <c:formatCode>0.0%</c:formatCode>
                      <c:ptCount val="12"/>
                      <c:pt idx="0">
                        <c:v>3.3918743557315695E-2</c:v>
                      </c:pt>
                      <c:pt idx="1">
                        <c:v>-4.7676587036289873E-2</c:v>
                      </c:pt>
                      <c:pt idx="2">
                        <c:v>-9.0624973527527145E-2</c:v>
                      </c:pt>
                      <c:pt idx="3">
                        <c:v>7.1926220675051625E-2</c:v>
                      </c:pt>
                      <c:pt idx="4">
                        <c:v>7.3466779981400943E-2</c:v>
                      </c:pt>
                      <c:pt idx="5">
                        <c:v>-3.0166073731728051E-4</c:v>
                      </c:pt>
                      <c:pt idx="6">
                        <c:v>-1.794422283557359E-3</c:v>
                      </c:pt>
                      <c:pt idx="7">
                        <c:v>-2.0633999445504658E-2</c:v>
                      </c:pt>
                      <c:pt idx="8">
                        <c:v>2.0509048377729291E-2</c:v>
                      </c:pt>
                      <c:pt idx="9">
                        <c:v>-4.9360265837710207E-3</c:v>
                      </c:pt>
                      <c:pt idx="10">
                        <c:v>-2.1078227670918593E-2</c:v>
                      </c:pt>
                      <c:pt idx="11">
                        <c:v>-3.2376234659735895E-2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2D2C-4A47-94FE-35DDA950544E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'4.7'!$A$36</c15:sqref>
                        </c15:formulaRef>
                      </c:ext>
                    </c:extLst>
                    <c:strCache>
                      <c:ptCount val="1"/>
                      <c:pt idx="0">
                        <c:v>MOO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'4.7'!$B$36:$M$36</c15:sqref>
                        </c15:formulaRef>
                      </c:ext>
                    </c:extLst>
                    <c:numCache>
                      <c:formatCode>0.0%</c:formatCode>
                      <c:ptCount val="12"/>
                      <c:pt idx="0">
                        <c:v>0.12179255317575197</c:v>
                      </c:pt>
                      <c:pt idx="1">
                        <c:v>-7.0602167421041431E-2</c:v>
                      </c:pt>
                      <c:pt idx="2">
                        <c:v>-0.15433514651595065</c:v>
                      </c:pt>
                      <c:pt idx="3">
                        <c:v>7.8862557537579148E-2</c:v>
                      </c:pt>
                      <c:pt idx="4">
                        <c:v>0.21115840432592486</c:v>
                      </c:pt>
                      <c:pt idx="5">
                        <c:v>1.4626329048802433E-2</c:v>
                      </c:pt>
                      <c:pt idx="6">
                        <c:v>9.2000580881561778E-4</c:v>
                      </c:pt>
                      <c:pt idx="7">
                        <c:v>1.8046925189065588E-2</c:v>
                      </c:pt>
                      <c:pt idx="8">
                        <c:v>2.0133246261904242E-2</c:v>
                      </c:pt>
                      <c:pt idx="9">
                        <c:v>4.4973094423102086E-2</c:v>
                      </c:pt>
                      <c:pt idx="10">
                        <c:v>1.9715504455740085E-3</c:v>
                      </c:pt>
                      <c:pt idx="11">
                        <c:v>-8.1628731161083011E-3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D2C-4A47-94FE-35DDA950544E}"/>
                  </c:ext>
                </c:extLst>
              </c15:ser>
            </c15:filteredBarSeries>
          </c:ext>
        </c:extLst>
      </c:barChart>
      <c:catAx>
        <c:axId val="336650240"/>
        <c:scaling>
          <c:orientation val="minMax"/>
        </c:scaling>
        <c:delete val="0"/>
        <c:axPos val="b"/>
        <c:majorTickMark val="none"/>
        <c:minorTickMark val="none"/>
        <c:tickLblPos val="low"/>
        <c:crossAx val="336651776"/>
        <c:crosses val="autoZero"/>
        <c:auto val="1"/>
        <c:lblAlgn val="ctr"/>
        <c:lblOffset val="100"/>
        <c:noMultiLvlLbl val="0"/>
      </c:catAx>
      <c:valAx>
        <c:axId val="336651776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3366502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Meziroční změna výroby elektřiny brutto podle technologií (GWh)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+</a:t>
                    </a:r>
                    <a:fld id="{938BFAB1-3460-4F55-8EDC-6550406F4DFC}" type="VALUE">
                      <a:rPr lang="en-US"/>
                      <a:pPr/>
                      <a:t>[HODNOTA]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1C27-4A0F-B0AC-ED6934BAA581}"/>
                </c:ext>
              </c:extLst>
            </c:dLbl>
            <c:dLbl>
              <c:idx val="1"/>
              <c:layout>
                <c:manualLayout>
                  <c:x val="0"/>
                  <c:y val="2.93825827032729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C27-4A0F-B0AC-ED6934BAA58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+</a:t>
                    </a:r>
                    <a:fld id="{38F7BDA1-53C8-4022-AD70-E6E78E39BF63}" type="VALUE">
                      <a:rPr lang="en-US"/>
                      <a:pPr/>
                      <a:t>[HODNOTA]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0-1C27-4A0F-B0AC-ED6934BAA581}"/>
                </c:ext>
              </c:extLst>
            </c:dLbl>
            <c:dLbl>
              <c:idx val="3"/>
              <c:layout>
                <c:manualLayout>
                  <c:x val="0"/>
                  <c:y val="-4.61721105909633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C27-4A0F-B0AC-ED6934BAA58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+</a:t>
                    </a:r>
                    <a:fld id="{246AC63D-BB69-45CD-8715-B8839CFAB3AE}" type="VALUE">
                      <a:rPr lang="en-US"/>
                      <a:pPr/>
                      <a:t>[HODNOTA]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1C27-4A0F-B0AC-ED6934BAA58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+</a:t>
                    </a:r>
                    <a:fld id="{3FEAE13A-4E90-4618-8304-74ECC8A25E9C}" type="VALUE">
                      <a:rPr lang="en-US"/>
                      <a:pPr/>
                      <a:t>[HODNOTA]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2-1C27-4A0F-B0AC-ED6934BAA58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+</a:t>
                    </a:r>
                    <a:fld id="{73812DF5-778F-4D38-9E48-415DAA36587B}" type="VALUE">
                      <a:rPr lang="en-US"/>
                      <a:pPr/>
                      <a:t>[HODNOTA]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1C27-4A0F-B0AC-ED6934BAA581}"/>
                </c:ext>
              </c:extLst>
            </c:dLbl>
            <c:dLbl>
              <c:idx val="7"/>
              <c:layout>
                <c:manualLayout>
                  <c:x val="0"/>
                  <c:y val="-3.77771813926063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C27-4A0F-B0AC-ED6934BAA581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'3.3'!$B$29:$B$36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'3.3'!$C$29:$C$36</c:f>
              <c:numCache>
                <c:formatCode>#,##0</c:formatCode>
                <c:ptCount val="8"/>
                <c:pt idx="0">
                  <c:v>324.89766999999847</c:v>
                </c:pt>
                <c:pt idx="1">
                  <c:v>-3684.0636919999888</c:v>
                </c:pt>
                <c:pt idx="2">
                  <c:v>1827.6488009999994</c:v>
                </c:pt>
                <c:pt idx="3">
                  <c:v>-13.716049000001931</c:v>
                </c:pt>
                <c:pt idx="4">
                  <c:v>380.67801900000063</c:v>
                </c:pt>
                <c:pt idx="5">
                  <c:v>116.06905200000028</c:v>
                </c:pt>
                <c:pt idx="6">
                  <c:v>90.684151000000043</c:v>
                </c:pt>
                <c:pt idx="7">
                  <c:v>-53.77303599999459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27-4A0F-B0AC-ED6934BAA58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25981568"/>
        <c:axId val="225983104"/>
      </c:barChart>
      <c:catAx>
        <c:axId val="22598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sz="900">
                <a:ln w="3175">
                  <a:noFill/>
                </a:ln>
              </a:defRPr>
            </a:pPr>
            <a:endParaRPr lang="cs-CZ"/>
          </a:p>
        </c:txPr>
        <c:crossAx val="225983104"/>
        <c:crosses val="autoZero"/>
        <c:auto val="1"/>
        <c:lblAlgn val="ctr"/>
        <c:lblOffset val="100"/>
        <c:noMultiLvlLbl val="0"/>
      </c:catAx>
      <c:valAx>
        <c:axId val="2259831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259815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'4.6'!$A$31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AD77-48BF-8364-31B5984086B6}"/>
            </c:ext>
          </c:extLst>
        </c:ser>
        <c:ser>
          <c:idx val="1"/>
          <c:order val="1"/>
          <c:tx>
            <c:strRef>
              <c:f>'4.6'!$A$32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AD77-48BF-8364-31B5984086B6}"/>
            </c:ext>
          </c:extLst>
        </c:ser>
        <c:ser>
          <c:idx val="2"/>
          <c:order val="2"/>
          <c:tx>
            <c:strRef>
              <c:f>'4.6'!$A$33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AD77-48BF-8364-31B5984086B6}"/>
            </c:ext>
          </c:extLst>
        </c:ser>
        <c:ser>
          <c:idx val="3"/>
          <c:order val="3"/>
          <c:tx>
            <c:strRef>
              <c:f>'4.6'!$A$34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AD77-48BF-8364-31B598408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811136"/>
        <c:axId val="336812672"/>
      </c:barChart>
      <c:catAx>
        <c:axId val="336811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6812672"/>
        <c:crosses val="autoZero"/>
        <c:auto val="1"/>
        <c:lblAlgn val="ctr"/>
        <c:lblOffset val="100"/>
        <c:noMultiLvlLbl val="0"/>
      </c:catAx>
      <c:valAx>
        <c:axId val="3368126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3681113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'4.6'!$A$31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3BC4-4395-9D26-C81176EF7746}"/>
            </c:ext>
          </c:extLst>
        </c:ser>
        <c:ser>
          <c:idx val="1"/>
          <c:order val="1"/>
          <c:tx>
            <c:strRef>
              <c:f>'4.6'!$A$32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3BC4-4395-9D26-C81176EF7746}"/>
            </c:ext>
          </c:extLst>
        </c:ser>
        <c:ser>
          <c:idx val="2"/>
          <c:order val="2"/>
          <c:tx>
            <c:strRef>
              <c:f>'4.6'!$A$33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3BC4-4395-9D26-C81176EF7746}"/>
            </c:ext>
          </c:extLst>
        </c:ser>
        <c:ser>
          <c:idx val="3"/>
          <c:order val="3"/>
          <c:tx>
            <c:strRef>
              <c:f>'4.6'!$A$34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3BC4-4395-9D26-C81176EF7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852864"/>
        <c:axId val="336854400"/>
      </c:barChart>
      <c:catAx>
        <c:axId val="336852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6854400"/>
        <c:crosses val="autoZero"/>
        <c:auto val="1"/>
        <c:lblAlgn val="ctr"/>
        <c:lblOffset val="100"/>
        <c:noMultiLvlLbl val="0"/>
      </c:catAx>
      <c:valAx>
        <c:axId val="3368544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3685286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'4.6'!$A$31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D665-49C8-9F49-B21164853077}"/>
            </c:ext>
          </c:extLst>
        </c:ser>
        <c:ser>
          <c:idx val="1"/>
          <c:order val="1"/>
          <c:tx>
            <c:strRef>
              <c:f>'4.6'!$A$32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D665-49C8-9F49-B21164853077}"/>
            </c:ext>
          </c:extLst>
        </c:ser>
        <c:ser>
          <c:idx val="2"/>
          <c:order val="2"/>
          <c:tx>
            <c:strRef>
              <c:f>'4.6'!$A$33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D665-49C8-9F49-B21164853077}"/>
            </c:ext>
          </c:extLst>
        </c:ser>
        <c:ser>
          <c:idx val="3"/>
          <c:order val="3"/>
          <c:tx>
            <c:strRef>
              <c:f>'4.6'!$A$34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D665-49C8-9F49-B21164853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8009088"/>
        <c:axId val="338014976"/>
      </c:barChart>
      <c:catAx>
        <c:axId val="338009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8014976"/>
        <c:crosses val="autoZero"/>
        <c:auto val="1"/>
        <c:lblAlgn val="ctr"/>
        <c:lblOffset val="100"/>
        <c:noMultiLvlLbl val="0"/>
      </c:catAx>
      <c:valAx>
        <c:axId val="3380149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3800908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'4.6'!$A$31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B576-4FC1-A9A8-1D7494FB708E}"/>
            </c:ext>
          </c:extLst>
        </c:ser>
        <c:ser>
          <c:idx val="1"/>
          <c:order val="1"/>
          <c:tx>
            <c:strRef>
              <c:f>'4.6'!$A$32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B576-4FC1-A9A8-1D7494FB708E}"/>
            </c:ext>
          </c:extLst>
        </c:ser>
        <c:ser>
          <c:idx val="2"/>
          <c:order val="2"/>
          <c:tx>
            <c:strRef>
              <c:f>'4.6'!$A$33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B576-4FC1-A9A8-1D7494FB708E}"/>
            </c:ext>
          </c:extLst>
        </c:ser>
        <c:ser>
          <c:idx val="3"/>
          <c:order val="3"/>
          <c:tx>
            <c:strRef>
              <c:f>'4.6'!$A$34</c:f>
              <c:strCache>
                <c:ptCount val="1"/>
              </c:strCache>
            </c:strRef>
          </c:tx>
          <c:invertIfNegative val="0"/>
          <c:cat>
            <c:numRef>
              <c:f>'4.6'!$B$30</c:f>
              <c:numCache>
                <c:formatCode>General</c:formatCode>
                <c:ptCount val="1"/>
              </c:numCache>
            </c:numRef>
          </c:cat>
          <c:val>
            <c:numRef>
              <c:f>'4.6'!$B$34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B576-4FC1-A9A8-1D7494FB7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8104704"/>
        <c:axId val="338106240"/>
      </c:barChart>
      <c:catAx>
        <c:axId val="338104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8106240"/>
        <c:crosses val="autoZero"/>
        <c:auto val="1"/>
        <c:lblAlgn val="ctr"/>
        <c:lblOffset val="100"/>
        <c:noMultiLvlLbl val="0"/>
      </c:catAx>
      <c:valAx>
        <c:axId val="338106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3810470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 b="1" i="0" u="none" strike="noStrike" baseline="0">
                <a:effectLst/>
              </a:rPr>
              <a:t>Spotřeba elektřiny netto v RDS (GWh)</a:t>
            </a:r>
            <a:endParaRPr lang="cs-CZ" sz="1000"/>
          </a:p>
        </c:rich>
      </c:tx>
      <c:layout>
        <c:manualLayout>
          <c:xMode val="edge"/>
          <c:yMode val="edge"/>
          <c:x val="0.2724672075334259"/>
          <c:y val="2.6743111248184907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'4.7'!$A$38</c:f>
              <c:strCache>
                <c:ptCount val="1"/>
                <c:pt idx="0">
                  <c:v>VO z vvn 2017</c:v>
                </c:pt>
              </c:strCache>
            </c:strRef>
          </c:tx>
          <c:spPr>
            <a:ln>
              <a:solidFill>
                <a:schemeClr val="accent1"/>
              </a:solidFill>
              <a:prstDash val="sysDot"/>
            </a:ln>
          </c:spPr>
          <c:marker>
            <c:symbol val="none"/>
          </c:marker>
          <c:val>
            <c:numRef>
              <c:f>'4.7'!$B$38:$M$38</c:f>
              <c:numCache>
                <c:formatCode>0.00</c:formatCode>
                <c:ptCount val="12"/>
                <c:pt idx="0">
                  <c:v>668.42579100000012</c:v>
                </c:pt>
                <c:pt idx="1">
                  <c:v>595.37965699999995</c:v>
                </c:pt>
                <c:pt idx="2">
                  <c:v>674.24629400000003</c:v>
                </c:pt>
                <c:pt idx="3">
                  <c:v>637.58504099999993</c:v>
                </c:pt>
                <c:pt idx="4">
                  <c:v>671.86205100000006</c:v>
                </c:pt>
                <c:pt idx="5">
                  <c:v>694.82981200000006</c:v>
                </c:pt>
                <c:pt idx="6">
                  <c:v>679.44400399999995</c:v>
                </c:pt>
                <c:pt idx="7">
                  <c:v>641.13100300000008</c:v>
                </c:pt>
                <c:pt idx="8">
                  <c:v>669.92020500000001</c:v>
                </c:pt>
                <c:pt idx="9">
                  <c:v>683.69557299999997</c:v>
                </c:pt>
                <c:pt idx="10">
                  <c:v>629.29491299999995</c:v>
                </c:pt>
                <c:pt idx="11">
                  <c:v>575.95879600000012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CE-4E57-91B1-8EED015BB4F2}"/>
            </c:ext>
          </c:extLst>
        </c:ser>
        <c:ser>
          <c:idx val="1"/>
          <c:order val="1"/>
          <c:tx>
            <c:strRef>
              <c:f>'4.7'!$A$39</c:f>
              <c:strCache>
                <c:ptCount val="1"/>
                <c:pt idx="0">
                  <c:v>VO z vn 2017</c:v>
                </c:pt>
              </c:strCache>
            </c:strRef>
          </c:tx>
          <c:spPr>
            <a:ln>
              <a:solidFill>
                <a:schemeClr val="accent2"/>
              </a:solidFill>
              <a:prstDash val="sysDot"/>
            </a:ln>
          </c:spPr>
          <c:marker>
            <c:symbol val="none"/>
          </c:marker>
          <c:val>
            <c:numRef>
              <c:f>'4.7'!$B$39:$M$39</c:f>
              <c:numCache>
                <c:formatCode>0.00</c:formatCode>
                <c:ptCount val="12"/>
                <c:pt idx="0">
                  <c:v>2185.704557</c:v>
                </c:pt>
                <c:pt idx="1">
                  <c:v>1962.966482</c:v>
                </c:pt>
                <c:pt idx="2">
                  <c:v>2117.4682900000003</c:v>
                </c:pt>
                <c:pt idx="3">
                  <c:v>1908.3959219999999</c:v>
                </c:pt>
                <c:pt idx="4">
                  <c:v>2015.8748439999999</c:v>
                </c:pt>
                <c:pt idx="5">
                  <c:v>2014.9272820000001</c:v>
                </c:pt>
                <c:pt idx="6">
                  <c:v>1857.7906929999999</c:v>
                </c:pt>
                <c:pt idx="7">
                  <c:v>2003.6866049999996</c:v>
                </c:pt>
                <c:pt idx="8">
                  <c:v>1960.460536</c:v>
                </c:pt>
                <c:pt idx="9">
                  <c:v>2115.5616919999993</c:v>
                </c:pt>
                <c:pt idx="10">
                  <c:v>2122.7390189999996</c:v>
                </c:pt>
                <c:pt idx="11">
                  <c:v>1906.1844640000002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CE-4E57-91B1-8EED015BB4F2}"/>
            </c:ext>
          </c:extLst>
        </c:ser>
        <c:ser>
          <c:idx val="2"/>
          <c:order val="2"/>
          <c:tx>
            <c:strRef>
              <c:f>'4.7'!$A$40</c:f>
              <c:strCache>
                <c:ptCount val="1"/>
                <c:pt idx="0">
                  <c:v>MOP 2017</c:v>
                </c:pt>
              </c:strCache>
            </c:strRef>
          </c:tx>
          <c:spPr>
            <a:ln>
              <a:solidFill>
                <a:schemeClr val="accent3"/>
              </a:solidFill>
              <a:prstDash val="sysDot"/>
            </a:ln>
          </c:spPr>
          <c:marker>
            <c:symbol val="none"/>
          </c:marker>
          <c:val>
            <c:numRef>
              <c:f>'4.7'!$B$40:$M$40</c:f>
              <c:numCache>
                <c:formatCode>0.00</c:formatCode>
                <c:ptCount val="12"/>
                <c:pt idx="0">
                  <c:v>916.58492284885097</c:v>
                </c:pt>
                <c:pt idx="1">
                  <c:v>749.308349453304</c:v>
                </c:pt>
                <c:pt idx="2">
                  <c:v>748.52904134001199</c:v>
                </c:pt>
                <c:pt idx="3">
                  <c:v>642.29966787614694</c:v>
                </c:pt>
                <c:pt idx="4">
                  <c:v>592.48639464953703</c:v>
                </c:pt>
                <c:pt idx="5">
                  <c:v>555.52492532132283</c:v>
                </c:pt>
                <c:pt idx="6">
                  <c:v>534.98927414553896</c:v>
                </c:pt>
                <c:pt idx="7">
                  <c:v>567.30213150712302</c:v>
                </c:pt>
                <c:pt idx="8">
                  <c:v>583.55299847819799</c:v>
                </c:pt>
                <c:pt idx="9">
                  <c:v>676.14108498543999</c:v>
                </c:pt>
                <c:pt idx="10">
                  <c:v>743.52575324625195</c:v>
                </c:pt>
                <c:pt idx="11">
                  <c:v>798.80130552621699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CE-4E57-91B1-8EED015BB4F2}"/>
            </c:ext>
          </c:extLst>
        </c:ser>
        <c:ser>
          <c:idx val="3"/>
          <c:order val="3"/>
          <c:tx>
            <c:strRef>
              <c:f>'4.7'!$A$41</c:f>
              <c:strCache>
                <c:ptCount val="1"/>
                <c:pt idx="0">
                  <c:v>MOO 2017</c:v>
                </c:pt>
              </c:strCache>
            </c:strRef>
          </c:tx>
          <c:spPr>
            <a:ln>
              <a:solidFill>
                <a:schemeClr val="accent4"/>
              </a:solidFill>
              <a:prstDash val="sysDot"/>
            </a:ln>
          </c:spPr>
          <c:marker>
            <c:symbol val="none"/>
          </c:marker>
          <c:val>
            <c:numRef>
              <c:f>'4.7'!$B$41:$M$41</c:f>
              <c:numCache>
                <c:formatCode>0.00</c:formatCode>
                <c:ptCount val="12"/>
                <c:pt idx="0">
                  <c:v>1902.08670315115</c:v>
                </c:pt>
                <c:pt idx="1">
                  <c:v>1504.7441365466959</c:v>
                </c:pt>
                <c:pt idx="2">
                  <c:v>1338.8559826599878</c:v>
                </c:pt>
                <c:pt idx="3">
                  <c:v>1246.944507123854</c:v>
                </c:pt>
                <c:pt idx="4">
                  <c:v>1056.809248350464</c:v>
                </c:pt>
                <c:pt idx="5">
                  <c:v>899.53329867867592</c:v>
                </c:pt>
                <c:pt idx="6">
                  <c:v>943.16489285446096</c:v>
                </c:pt>
                <c:pt idx="7">
                  <c:v>938.35730949287904</c:v>
                </c:pt>
                <c:pt idx="8">
                  <c:v>1041.096903521802</c:v>
                </c:pt>
                <c:pt idx="9">
                  <c:v>1208.4202000145622</c:v>
                </c:pt>
                <c:pt idx="10">
                  <c:v>1431.1443567537451</c:v>
                </c:pt>
                <c:pt idx="11">
                  <c:v>1700.112534473787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CE-4E57-91B1-8EED015BB4F2}"/>
            </c:ext>
          </c:extLst>
        </c:ser>
        <c:ser>
          <c:idx val="4"/>
          <c:order val="4"/>
          <c:tx>
            <c:strRef>
              <c:f>'4.7'!$A$42</c:f>
              <c:strCache>
                <c:ptCount val="1"/>
                <c:pt idx="0">
                  <c:v>VO z vvn 2018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'4.7'!$B$42:$M$42</c:f>
              <c:numCache>
                <c:formatCode>#,##0.00</c:formatCode>
                <c:ptCount val="12"/>
                <c:pt idx="0">
                  <c:v>639.6169789999999</c:v>
                </c:pt>
                <c:pt idx="1">
                  <c:v>575.23922500000015</c:v>
                </c:pt>
                <c:pt idx="2">
                  <c:v>657.19121999999982</c:v>
                </c:pt>
                <c:pt idx="3">
                  <c:v>638.53437100000008</c:v>
                </c:pt>
                <c:pt idx="4">
                  <c:v>688.37448100000006</c:v>
                </c:pt>
                <c:pt idx="5">
                  <c:v>696.23876699999994</c:v>
                </c:pt>
                <c:pt idx="6">
                  <c:v>684.355681</c:v>
                </c:pt>
                <c:pt idx="7">
                  <c:v>689.38362199999995</c:v>
                </c:pt>
                <c:pt idx="8">
                  <c:v>682.79767799999991</c:v>
                </c:pt>
                <c:pt idx="9">
                  <c:v>681.345009</c:v>
                </c:pt>
                <c:pt idx="10">
                  <c:v>682.65789599999994</c:v>
                </c:pt>
                <c:pt idx="11">
                  <c:v>605.9942699999998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2CE-4E57-91B1-8EED015BB4F2}"/>
            </c:ext>
          </c:extLst>
        </c:ser>
        <c:ser>
          <c:idx val="5"/>
          <c:order val="5"/>
          <c:tx>
            <c:strRef>
              <c:f>'4.7'!$A$43</c:f>
              <c:strCache>
                <c:ptCount val="1"/>
                <c:pt idx="0">
                  <c:v>VO z vn 2018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val>
            <c:numRef>
              <c:f>'4.7'!$B$43:$M$43</c:f>
              <c:numCache>
                <c:formatCode>#,##0.00</c:formatCode>
                <c:ptCount val="12"/>
                <c:pt idx="0">
                  <c:v>2203.6838630000002</c:v>
                </c:pt>
                <c:pt idx="1">
                  <c:v>1999.578677</c:v>
                </c:pt>
                <c:pt idx="2">
                  <c:v>2121.3139980000001</c:v>
                </c:pt>
                <c:pt idx="3">
                  <c:v>1970.3988020000002</c:v>
                </c:pt>
                <c:pt idx="4">
                  <c:v>2044.3276930000011</c:v>
                </c:pt>
                <c:pt idx="5">
                  <c:v>2027.9410370000001</c:v>
                </c:pt>
                <c:pt idx="6">
                  <c:v>1944.8477359999999</c:v>
                </c:pt>
                <c:pt idx="7">
                  <c:v>1977.4539180000002</c:v>
                </c:pt>
                <c:pt idx="8">
                  <c:v>1977.8008889999996</c:v>
                </c:pt>
                <c:pt idx="9">
                  <c:v>2092.5608720000009</c:v>
                </c:pt>
                <c:pt idx="10">
                  <c:v>2064.471004</c:v>
                </c:pt>
                <c:pt idx="11">
                  <c:v>1812.068812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2CE-4E57-91B1-8EED015BB4F2}"/>
            </c:ext>
          </c:extLst>
        </c:ser>
        <c:ser>
          <c:idx val="6"/>
          <c:order val="6"/>
          <c:tx>
            <c:strRef>
              <c:f>'4.7'!$A$44</c:f>
              <c:strCache>
                <c:ptCount val="1"/>
                <c:pt idx="0">
                  <c:v>MOP 2018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val>
            <c:numRef>
              <c:f>'4.7'!$B$44:$M$44</c:f>
              <c:numCache>
                <c:formatCode>#,##0.00</c:formatCode>
                <c:ptCount val="12"/>
                <c:pt idx="0">
                  <c:v>871.88498984667797</c:v>
                </c:pt>
                <c:pt idx="1">
                  <c:v>751.95772486139708</c:v>
                </c:pt>
                <c:pt idx="2">
                  <c:v>737.16168732744006</c:v>
                </c:pt>
                <c:pt idx="3">
                  <c:v>632.61642331430198</c:v>
                </c:pt>
                <c:pt idx="4">
                  <c:v>615.96813155041104</c:v>
                </c:pt>
                <c:pt idx="5">
                  <c:v>540.87555908857996</c:v>
                </c:pt>
                <c:pt idx="6">
                  <c:v>542.08937286902403</c:v>
                </c:pt>
                <c:pt idx="7">
                  <c:v>565.8776645135431</c:v>
                </c:pt>
                <c:pt idx="8">
                  <c:v>574.5024951911189</c:v>
                </c:pt>
                <c:pt idx="9">
                  <c:v>677.01591951007697</c:v>
                </c:pt>
                <c:pt idx="10">
                  <c:v>740.04099828909307</c:v>
                </c:pt>
                <c:pt idx="11">
                  <c:v>769.52683608791392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2CE-4E57-91B1-8EED015BB4F2}"/>
            </c:ext>
          </c:extLst>
        </c:ser>
        <c:ser>
          <c:idx val="7"/>
          <c:order val="7"/>
          <c:tx>
            <c:strRef>
              <c:f>'4.7'!$A$45</c:f>
              <c:strCache>
                <c:ptCount val="1"/>
                <c:pt idx="0">
                  <c:v>MOO 2018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val>
            <c:numRef>
              <c:f>'4.7'!$B$45:$M$45</c:f>
              <c:numCache>
                <c:formatCode>#,##0.00</c:formatCode>
                <c:ptCount val="12"/>
                <c:pt idx="0">
                  <c:v>1800.510213153322</c:v>
                </c:pt>
                <c:pt idx="1">
                  <c:v>1481.9958871386032</c:v>
                </c:pt>
                <c:pt idx="2">
                  <c:v>1419.0257456725601</c:v>
                </c:pt>
                <c:pt idx="3">
                  <c:v>1167.1387166856989</c:v>
                </c:pt>
                <c:pt idx="4">
                  <c:v>1179.146045449588</c:v>
                </c:pt>
                <c:pt idx="5">
                  <c:v>941.00147291142002</c:v>
                </c:pt>
                <c:pt idx="6">
                  <c:v>959.82605913097507</c:v>
                </c:pt>
                <c:pt idx="7">
                  <c:v>968.32643248645786</c:v>
                </c:pt>
                <c:pt idx="8">
                  <c:v>985.24209380888192</c:v>
                </c:pt>
                <c:pt idx="9">
                  <c:v>1228.163211489921</c:v>
                </c:pt>
                <c:pt idx="10">
                  <c:v>1401.925023710907</c:v>
                </c:pt>
                <c:pt idx="11">
                  <c:v>1724.5330499120869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2CE-4E57-91B1-8EED015BB4F2}"/>
            </c:ext>
          </c:extLst>
        </c:ser>
        <c:ser>
          <c:idx val="8"/>
          <c:order val="8"/>
          <c:tx>
            <c:strRef>
              <c:f>'4.7'!$A$37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2CE-4E57-91B1-8EED015BB4F2}"/>
            </c:ext>
          </c:extLst>
        </c:ser>
        <c:ser>
          <c:idx val="9"/>
          <c:order val="9"/>
          <c:tx>
            <c:strRef>
              <c:f>'4.7'!$N$1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52CE-4E57-91B1-8EED015BB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162432"/>
        <c:axId val="338163968"/>
      </c:lineChart>
      <c:catAx>
        <c:axId val="338162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338163968"/>
        <c:crosses val="autoZero"/>
        <c:auto val="1"/>
        <c:lblAlgn val="ctr"/>
        <c:lblOffset val="100"/>
        <c:noMultiLvlLbl val="0"/>
      </c:catAx>
      <c:valAx>
        <c:axId val="338163968"/>
        <c:scaling>
          <c:orientation val="minMax"/>
          <c:max val="22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338162432"/>
        <c:crosses val="autoZero"/>
        <c:crossBetween val="between"/>
        <c:majorUnit val="200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Vývoj instalovaného výkonu (MW)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'6'!$A$5</c:f>
              <c:strCache>
                <c:ptCount val="1"/>
                <c:pt idx="0">
                  <c:v>Jaderné (JE)</c:v>
                </c:pt>
              </c:strCache>
            </c:strRef>
          </c:tx>
          <c:invertIfNegative val="0"/>
          <c:cat>
            <c:numRef>
              <c:f>'6'!$B$3:$K$3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'6'!$B$5:$K$5</c:f>
              <c:numCache>
                <c:formatCode>#,##0.0</c:formatCode>
                <c:ptCount val="10"/>
                <c:pt idx="0">
                  <c:v>3900</c:v>
                </c:pt>
                <c:pt idx="1">
                  <c:v>3970</c:v>
                </c:pt>
                <c:pt idx="2">
                  <c:v>4040</c:v>
                </c:pt>
                <c:pt idx="3">
                  <c:v>4290</c:v>
                </c:pt>
                <c:pt idx="4">
                  <c:v>4290</c:v>
                </c:pt>
                <c:pt idx="5">
                  <c:v>4290</c:v>
                </c:pt>
                <c:pt idx="6">
                  <c:v>4290</c:v>
                </c:pt>
                <c:pt idx="7">
                  <c:v>4290</c:v>
                </c:pt>
                <c:pt idx="8">
                  <c:v>4290</c:v>
                </c:pt>
                <c:pt idx="9">
                  <c:v>4290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FC-4087-83DD-1580A199EAD8}"/>
            </c:ext>
          </c:extLst>
        </c:ser>
        <c:ser>
          <c:idx val="1"/>
          <c:order val="1"/>
          <c:tx>
            <c:strRef>
              <c:f>'6'!$A$6</c:f>
              <c:strCache>
                <c:ptCount val="1"/>
                <c:pt idx="0">
                  <c:v>Parní (PE)</c:v>
                </c:pt>
              </c:strCache>
            </c:strRef>
          </c:tx>
          <c:invertIfNegative val="0"/>
          <c:cat>
            <c:numRef>
              <c:f>'6'!$B$3:$K$3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'6'!$B$6:$K$6</c:f>
              <c:numCache>
                <c:formatCode>#,##0.0</c:formatCode>
                <c:ptCount val="10"/>
                <c:pt idx="0">
                  <c:v>10769</c:v>
                </c:pt>
                <c:pt idx="1">
                  <c:v>10787.49</c:v>
                </c:pt>
                <c:pt idx="2">
                  <c:v>10644.087000004709</c:v>
                </c:pt>
                <c:pt idx="3">
                  <c:v>10819.5</c:v>
                </c:pt>
                <c:pt idx="4">
                  <c:v>10741.852000000003</c:v>
                </c:pt>
                <c:pt idx="5">
                  <c:v>10741.852000000003</c:v>
                </c:pt>
                <c:pt idx="6">
                  <c:v>10849.975000000002</c:v>
                </c:pt>
                <c:pt idx="7">
                  <c:v>11075.392000000002</c:v>
                </c:pt>
                <c:pt idx="8">
                  <c:v>11075.442000000001</c:v>
                </c:pt>
                <c:pt idx="9">
                  <c:v>10729.868999999997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FC-4087-83DD-1580A199E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8255872"/>
        <c:axId val="338257408"/>
      </c:barChart>
      <c:catAx>
        <c:axId val="33825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38257408"/>
        <c:crosses val="autoZero"/>
        <c:auto val="1"/>
        <c:lblAlgn val="ctr"/>
        <c:lblOffset val="100"/>
        <c:noMultiLvlLbl val="0"/>
      </c:catAx>
      <c:valAx>
        <c:axId val="3382574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382558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Vývoj výroby elektřiny brutto (GWh) - JE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528922788303449"/>
          <c:y val="0.21464351851851848"/>
          <c:w val="0.86552579955752484"/>
          <c:h val="0.520233796296296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'3.3'!$A$18</c:f>
              <c:strCache>
                <c:ptCount val="1"/>
                <c:pt idx="0">
                  <c:v>Jaderné (JE)</c:v>
                </c:pt>
              </c:strCache>
            </c:strRef>
          </c:tx>
          <c:invertIfNegative val="0"/>
          <c:cat>
            <c:numRef>
              <c:f>'3.3'!$B$16:$K$16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'3.3'!$B$18:$K$18</c:f>
              <c:numCache>
                <c:formatCode>#,##0.0</c:formatCode>
                <c:ptCount val="10"/>
                <c:pt idx="0">
                  <c:v>27988.2</c:v>
                </c:pt>
                <c:pt idx="1">
                  <c:v>28282.612000000005</c:v>
                </c:pt>
                <c:pt idx="2">
                  <c:v>30324.178</c:v>
                </c:pt>
                <c:pt idx="3">
                  <c:v>30745.3</c:v>
                </c:pt>
                <c:pt idx="4">
                  <c:v>30324.873359999998</c:v>
                </c:pt>
                <c:pt idx="5">
                  <c:v>26840.84765</c:v>
                </c:pt>
                <c:pt idx="6">
                  <c:v>24104.222150000001</c:v>
                </c:pt>
                <c:pt idx="7">
                  <c:v>28339.57704</c:v>
                </c:pt>
                <c:pt idx="8">
                  <c:v>29921.311170000001</c:v>
                </c:pt>
                <c:pt idx="9">
                  <c:v>30246.208839999999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C2-4E75-98FE-06029D151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8282368"/>
        <c:axId val="338283904"/>
      </c:barChart>
      <c:catAx>
        <c:axId val="33828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38283904"/>
        <c:crosses val="autoZero"/>
        <c:auto val="1"/>
        <c:lblAlgn val="ctr"/>
        <c:lblOffset val="100"/>
        <c:noMultiLvlLbl val="0"/>
      </c:catAx>
      <c:valAx>
        <c:axId val="3382839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38282368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41501344347161201"/>
          <c:y val="0.87597569444444445"/>
          <c:w val="0.16997311305677595"/>
          <c:h val="0.12402430555555556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Vývoj výroby elektřiny brutto (GWh) - PE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528922788303449"/>
          <c:y val="0.11353616988593383"/>
          <c:w val="0.86552579955752484"/>
          <c:h val="0.762984739057354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'5.1'!$A$22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('5.1'!$B$21:$E$21,'5.1'!$F$21:$K$21)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('5.1'!$B$22:$E$22,'5.1'!$F$22:$K$22)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1992.7230399999994</c:v>
                </c:pt>
                <c:pt idx="5">
                  <c:v>2079.0740199999987</c:v>
                </c:pt>
                <c:pt idx="6">
                  <c:v>2052.2539450000013</c:v>
                </c:pt>
                <c:pt idx="7">
                  <c:v>2208.7524259999991</c:v>
                </c:pt>
                <c:pt idx="8">
                  <c:v>2118.0956870000009</c:v>
                </c:pt>
                <c:pt idx="9">
                  <c:v>2396.6915459999996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7E-4EAB-B2BA-439603C3D026}"/>
            </c:ext>
          </c:extLst>
        </c:ser>
        <c:ser>
          <c:idx val="1"/>
          <c:order val="1"/>
          <c:tx>
            <c:strRef>
              <c:f>'5.1'!$A$23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numRef>
              <c:f>('5.1'!$B$21:$E$21,'5.1'!$F$21:$K$21)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('5.1'!$B$23:$E$23,'5.1'!$F$23:$J$23,'5.1'!$K$23)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6.9179599999999999</c:v>
                </c:pt>
                <c:pt idx="5">
                  <c:v>9.6688799999999997</c:v>
                </c:pt>
                <c:pt idx="6">
                  <c:v>10.779804999999998</c:v>
                </c:pt>
                <c:pt idx="7">
                  <c:v>12.567809</c:v>
                </c:pt>
                <c:pt idx="8">
                  <c:v>11.908016999999997</c:v>
                </c:pt>
                <c:pt idx="9">
                  <c:v>12.567109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7E-4EAB-B2BA-439603C3D026}"/>
            </c:ext>
          </c:extLst>
        </c:ser>
        <c:ser>
          <c:idx val="2"/>
          <c:order val="2"/>
          <c:tx>
            <c:strRef>
              <c:f>'5.1'!$A$24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('5.1'!$B$21:$E$21,'5.1'!$F$21:$K$21)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('5.1'!$B$24:$E$24,'5.1'!$F$24:$J$24,'5.1'!$K$24)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4889.8065399999978</c:v>
                </c:pt>
                <c:pt idx="5">
                  <c:v>5165.638719999999</c:v>
                </c:pt>
                <c:pt idx="6">
                  <c:v>5719.850639999996</c:v>
                </c:pt>
                <c:pt idx="7">
                  <c:v>4453.0348240000021</c:v>
                </c:pt>
                <c:pt idx="8">
                  <c:v>3454.5004139999992</c:v>
                </c:pt>
                <c:pt idx="9">
                  <c:v>2149.0284099999994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7E-4EAB-B2BA-439603C3D026}"/>
            </c:ext>
          </c:extLst>
        </c:ser>
        <c:ser>
          <c:idx val="3"/>
          <c:order val="3"/>
          <c:tx>
            <c:strRef>
              <c:f>'5.1'!$A$25</c:f>
              <c:strCache>
                <c:ptCount val="1"/>
                <c:pt idx="0">
                  <c:v>Hnědé uhlí</c:v>
                </c:pt>
              </c:strCache>
            </c:strRef>
          </c:tx>
          <c:spPr>
            <a:solidFill>
              <a:srgbClr val="6E4932"/>
            </a:solidFill>
          </c:spPr>
          <c:invertIfNegative val="0"/>
          <c:cat>
            <c:numRef>
              <c:f>('5.1'!$B$21:$E$21,'5.1'!$F$21:$K$21)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('5.1'!$B$25:$E$25,'5.1'!$F$25:$J$25,'5.1'!$K$25)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35832.172599999969</c:v>
                </c:pt>
                <c:pt idx="5">
                  <c:v>35944.483260000052</c:v>
                </c:pt>
                <c:pt idx="6">
                  <c:v>36228.083022999956</c:v>
                </c:pt>
                <c:pt idx="7">
                  <c:v>36978.071257000018</c:v>
                </c:pt>
                <c:pt idx="8">
                  <c:v>37733.792682000058</c:v>
                </c:pt>
                <c:pt idx="9">
                  <c:v>35172.045832000025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7E-4EAB-B2BA-439603C3D026}"/>
            </c:ext>
          </c:extLst>
        </c:ser>
        <c:ser>
          <c:idx val="4"/>
          <c:order val="4"/>
          <c:tx>
            <c:strRef>
              <c:f>'5.1'!$A$26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numRef>
              <c:f>('5.1'!$B$21:$E$21,'5.1'!$F$21:$K$21)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('5.1'!$B$26:$E$26,'5.1'!$F$26:$J$26,'5.1'!$K$26)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7E-4EAB-B2BA-439603C3D026}"/>
            </c:ext>
          </c:extLst>
        </c:ser>
        <c:ser>
          <c:idx val="5"/>
          <c:order val="5"/>
          <c:tx>
            <c:strRef>
              <c:f>'5.1'!$A$27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numRef>
              <c:f>('5.1'!$B$21:$E$21,'5.1'!$F$21:$K$21)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('5.1'!$B$27:$E$27,'5.1'!$F$27:$J$27,'5.1'!$K$27)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33.414000000000001</c:v>
                </c:pt>
                <c:pt idx="5">
                  <c:v>31.775639999999996</c:v>
                </c:pt>
                <c:pt idx="6">
                  <c:v>45.296569999999996</c:v>
                </c:pt>
                <c:pt idx="7">
                  <c:v>45.116604999999986</c:v>
                </c:pt>
                <c:pt idx="8">
                  <c:v>63.59628</c:v>
                </c:pt>
                <c:pt idx="9">
                  <c:v>62.106785000000009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B7E-4EAB-B2BA-439603C3D026}"/>
            </c:ext>
          </c:extLst>
        </c:ser>
        <c:ser>
          <c:idx val="6"/>
          <c:order val="6"/>
          <c:tx>
            <c:strRef>
              <c:f>'5.1'!$A$28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numRef>
              <c:f>('5.1'!$B$21:$E$21,'5.1'!$F$21:$K$21)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('5.1'!$B$28:$E$28,'5.1'!$F$28:$J$28,'5.1'!$K$28)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10.505319999999999</c:v>
                </c:pt>
                <c:pt idx="5">
                  <c:v>15.704539999999998</c:v>
                </c:pt>
                <c:pt idx="6">
                  <c:v>23.864750999999998</c:v>
                </c:pt>
                <c:pt idx="7">
                  <c:v>20.526962000000001</c:v>
                </c:pt>
                <c:pt idx="8">
                  <c:v>19.426521000000001</c:v>
                </c:pt>
                <c:pt idx="9">
                  <c:v>17.431836999999998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B7E-4EAB-B2BA-439603C3D026}"/>
            </c:ext>
          </c:extLst>
        </c:ser>
        <c:ser>
          <c:idx val="7"/>
          <c:order val="7"/>
          <c:tx>
            <c:strRef>
              <c:f>'5.1'!$A$29</c:f>
              <c:strCache>
                <c:ptCount val="1"/>
                <c:pt idx="0">
                  <c:v>Ostatní pevná paliva</c:v>
                </c:pt>
              </c:strCache>
            </c:strRef>
          </c:tx>
          <c:invertIfNegative val="0"/>
          <c:cat>
            <c:numRef>
              <c:f>('5.1'!$B$21:$E$21,'5.1'!$F$21:$K$21)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('5.1'!$B$29:$E$29,'5.1'!$F$29:$J$29,'5.1'!$K$29)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154.83791999999988</c:v>
                </c:pt>
                <c:pt idx="5">
                  <c:v>162.50556999999992</c:v>
                </c:pt>
                <c:pt idx="6">
                  <c:v>176.82091099999997</c:v>
                </c:pt>
                <c:pt idx="7">
                  <c:v>202.05449500000003</c:v>
                </c:pt>
                <c:pt idx="8">
                  <c:v>176.97561300000004</c:v>
                </c:pt>
                <c:pt idx="9">
                  <c:v>186.87068599999998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B7E-4EAB-B2BA-439603C3D026}"/>
            </c:ext>
          </c:extLst>
        </c:ser>
        <c:ser>
          <c:idx val="8"/>
          <c:order val="8"/>
          <c:tx>
            <c:strRef>
              <c:f>'5.1'!$A$30</c:f>
              <c:strCache>
                <c:ptCount val="1"/>
                <c:pt idx="0">
                  <c:v>Ostatní plyny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numRef>
              <c:f>('5.1'!$B$21:$E$21,'5.1'!$F$21:$K$21)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('5.1'!$B$30:$E$30,'5.1'!$F$30:$J$30,'5.1'!$K$30)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947.96109000000069</c:v>
                </c:pt>
                <c:pt idx="5">
                  <c:v>831.1158700000002</c:v>
                </c:pt>
                <c:pt idx="6">
                  <c:v>784.0688199999995</c:v>
                </c:pt>
                <c:pt idx="7">
                  <c:v>841.87353299999984</c:v>
                </c:pt>
                <c:pt idx="8">
                  <c:v>879.69597099999942</c:v>
                </c:pt>
                <c:pt idx="9">
                  <c:v>785.09120300000109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B7E-4EAB-B2BA-439603C3D026}"/>
            </c:ext>
          </c:extLst>
        </c:ser>
        <c:ser>
          <c:idx val="9"/>
          <c:order val="9"/>
          <c:tx>
            <c:strRef>
              <c:f>'5.1'!$A$31</c:f>
              <c:strCache>
                <c:ptCount val="1"/>
                <c:pt idx="0">
                  <c:v>Ostatní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numRef>
              <c:f>('5.1'!$B$21:$E$21,'5.1'!$F$21:$K$21)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('5.1'!$B$31:$E$31,'5.1'!$F$31:$J$31,'5.1'!$K$31)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B7E-4EAB-B2BA-439603C3D026}"/>
            </c:ext>
          </c:extLst>
        </c:ser>
        <c:ser>
          <c:idx val="10"/>
          <c:order val="10"/>
          <c:tx>
            <c:strRef>
              <c:f>'5.1'!$A$32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numRef>
              <c:f>('5.1'!$B$21:$E$21,'5.1'!$F$21:$K$21)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('5.1'!$B$32:$E$32,'5.1'!$F$32:$J$32,'5.1'!$K$32)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34.981389999999969</c:v>
                </c:pt>
                <c:pt idx="5">
                  <c:v>37.128279999999982</c:v>
                </c:pt>
                <c:pt idx="6">
                  <c:v>31.241092999999996</c:v>
                </c:pt>
                <c:pt idx="7">
                  <c:v>40.484080999999982</c:v>
                </c:pt>
                <c:pt idx="8">
                  <c:v>22.189334000000002</c:v>
                </c:pt>
                <c:pt idx="9">
                  <c:v>28.816810000000007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B7E-4EAB-B2BA-439603C3D026}"/>
            </c:ext>
          </c:extLst>
        </c:ser>
        <c:ser>
          <c:idx val="11"/>
          <c:order val="11"/>
          <c:tx>
            <c:strRef>
              <c:f>'5.1'!$A$33</c:f>
              <c:strCache>
                <c:ptCount val="1"/>
                <c:pt idx="0">
                  <c:v>Zemní plyn</c:v>
                </c:pt>
              </c:strCache>
            </c:strRef>
          </c:tx>
          <c:spPr>
            <a:solidFill>
              <a:srgbClr val="EBE600"/>
            </a:solidFill>
          </c:spPr>
          <c:invertIfNegative val="0"/>
          <c:cat>
            <c:numRef>
              <c:f>('5.1'!$B$21:$E$21,'5.1'!$F$21:$K$21)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('5.1'!$B$33:$E$33,'5.1'!$F$33:$J$33,'5.1'!$K$33)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515.95992000000001</c:v>
                </c:pt>
                <c:pt idx="5">
                  <c:v>542.06642999999997</c:v>
                </c:pt>
                <c:pt idx="6">
                  <c:v>631.81109200000049</c:v>
                </c:pt>
                <c:pt idx="7">
                  <c:v>629.19819600000039</c:v>
                </c:pt>
                <c:pt idx="8">
                  <c:v>590.57395500000007</c:v>
                </c:pt>
                <c:pt idx="9">
                  <c:v>576.04062399999975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B7E-4EAB-B2BA-439603C3D026}"/>
            </c:ext>
          </c:extLst>
        </c:ser>
        <c:ser>
          <c:idx val="12"/>
          <c:order val="12"/>
          <c:tx>
            <c:strRef>
              <c:f>'5.1'!$A$34</c:f>
              <c:strCache>
                <c:ptCount val="1"/>
                <c:pt idx="0">
                  <c:v>Všechna paliva (údaje před rokem 2014 pouze v souhrnné podobě)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('5.1'!$B$21:$E$21,'5.1'!$F$21:$K$21)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'5.1'!$B$34:$E$34</c:f>
              <c:numCache>
                <c:formatCode>General</c:formatCode>
                <c:ptCount val="4"/>
                <c:pt idx="0">
                  <c:v>49979.7</c:v>
                </c:pt>
                <c:pt idx="1">
                  <c:v>49973.017663658815</c:v>
                </c:pt>
                <c:pt idx="2">
                  <c:v>47261.007437886903</c:v>
                </c:pt>
                <c:pt idx="3">
                  <c:v>44737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B7E-4EAB-B2BA-439603C3D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7985408"/>
        <c:axId val="327995392"/>
      </c:barChart>
      <c:catAx>
        <c:axId val="32798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27995392"/>
        <c:crosses val="autoZero"/>
        <c:auto val="1"/>
        <c:lblAlgn val="ctr"/>
        <c:lblOffset val="100"/>
        <c:noMultiLvlLbl val="0"/>
      </c:catAx>
      <c:valAx>
        <c:axId val="3279953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27985408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ayout>
        <c:manualLayout>
          <c:xMode val="edge"/>
          <c:yMode val="edge"/>
          <c:x val="0.10612717294342043"/>
          <c:y val="0.94786441068009386"/>
          <c:w val="0.78552147069254774"/>
          <c:h val="5.2135589319906105E-2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342845853273026E-2"/>
          <c:y val="0.13852355024057922"/>
          <c:w val="0.87762429727307478"/>
          <c:h val="0.46219792243891045"/>
        </c:manualLayout>
      </c:layout>
      <c:barChart>
        <c:barDir val="col"/>
        <c:grouping val="stacked"/>
        <c:varyColors val="0"/>
        <c:ser>
          <c:idx val="11"/>
          <c:order val="0"/>
          <c:tx>
            <c:strRef>
              <c:f>'5.3'!$G$17</c:f>
              <c:strCache>
                <c:ptCount val="1"/>
              </c:strCache>
            </c:strRef>
          </c:tx>
          <c:spPr>
            <a:solidFill>
              <a:srgbClr val="EBE600"/>
            </a:solidFill>
          </c:spPr>
          <c:invertIfNegative val="0"/>
          <c:cat>
            <c:numRef>
              <c:f>'5.3'!$H$5</c:f>
              <c:numCache>
                <c:formatCode>General</c:formatCode>
                <c:ptCount val="1"/>
              </c:numCache>
            </c:numRef>
          </c:cat>
          <c:val>
            <c:numRef>
              <c:f>'5.3'!$H$17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8141-41C4-9615-FCD93B245EDB}"/>
            </c:ext>
          </c:extLst>
        </c:ser>
        <c:ser>
          <c:idx val="10"/>
          <c:order val="1"/>
          <c:tx>
            <c:strRef>
              <c:f>'5.3'!$G$16</c:f>
              <c:strCache>
                <c:ptCount val="1"/>
              </c:strCache>
            </c:strRef>
          </c:tx>
          <c:invertIfNegative val="0"/>
          <c:cat>
            <c:numRef>
              <c:f>'5.3'!$H$5</c:f>
              <c:numCache>
                <c:formatCode>General</c:formatCode>
                <c:ptCount val="1"/>
              </c:numCache>
            </c:numRef>
          </c:cat>
          <c:val>
            <c:numRef>
              <c:f>'5.3'!$H$16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8141-41C4-9615-FCD93B245EDB}"/>
            </c:ext>
          </c:extLst>
        </c:ser>
        <c:ser>
          <c:idx val="9"/>
          <c:order val="2"/>
          <c:tx>
            <c:strRef>
              <c:f>'5.3'!$G$15</c:f>
              <c:strCache>
                <c:ptCount val="1"/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numRef>
              <c:f>'5.3'!$H$5</c:f>
              <c:numCache>
                <c:formatCode>General</c:formatCode>
                <c:ptCount val="1"/>
              </c:numCache>
            </c:numRef>
          </c:cat>
          <c:val>
            <c:numRef>
              <c:f>'5.3'!$H$15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8141-41C4-9615-FCD93B245EDB}"/>
            </c:ext>
          </c:extLst>
        </c:ser>
        <c:ser>
          <c:idx val="8"/>
          <c:order val="3"/>
          <c:tx>
            <c:strRef>
              <c:f>'5.3'!$G$14</c:f>
              <c:strCache>
                <c:ptCount val="1"/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numRef>
              <c:f>'5.3'!$H$5</c:f>
              <c:numCache>
                <c:formatCode>General</c:formatCode>
                <c:ptCount val="1"/>
              </c:numCache>
            </c:numRef>
          </c:cat>
          <c:val>
            <c:numRef>
              <c:f>'5.3'!$H$14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8141-41C4-9615-FCD93B245EDB}"/>
            </c:ext>
          </c:extLst>
        </c:ser>
        <c:ser>
          <c:idx val="7"/>
          <c:order val="4"/>
          <c:tx>
            <c:strRef>
              <c:f>'5.3'!$G$13</c:f>
              <c:strCache>
                <c:ptCount val="1"/>
              </c:strCache>
            </c:strRef>
          </c:tx>
          <c:invertIfNegative val="0"/>
          <c:cat>
            <c:numRef>
              <c:f>'5.3'!$H$5</c:f>
              <c:numCache>
                <c:formatCode>General</c:formatCode>
                <c:ptCount val="1"/>
              </c:numCache>
            </c:numRef>
          </c:cat>
          <c:val>
            <c:numRef>
              <c:f>'5.3'!$H$13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8141-41C4-9615-FCD93B245EDB}"/>
            </c:ext>
          </c:extLst>
        </c:ser>
        <c:ser>
          <c:idx val="6"/>
          <c:order val="5"/>
          <c:tx>
            <c:strRef>
              <c:f>'5.3'!$G$12</c:f>
              <c:strCache>
                <c:ptCount val="1"/>
              </c:strCache>
            </c:strRef>
          </c:tx>
          <c:invertIfNegative val="0"/>
          <c:cat>
            <c:numRef>
              <c:f>'5.3'!$H$5</c:f>
              <c:numCache>
                <c:formatCode>General</c:formatCode>
                <c:ptCount val="1"/>
              </c:numCache>
            </c:numRef>
          </c:cat>
          <c:val>
            <c:numRef>
              <c:f>'5.3'!$H$12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8141-41C4-9615-FCD93B245EDB}"/>
            </c:ext>
          </c:extLst>
        </c:ser>
        <c:ser>
          <c:idx val="5"/>
          <c:order val="6"/>
          <c:tx>
            <c:strRef>
              <c:f>'5.3'!$G$11</c:f>
              <c:strCache>
                <c:ptCount val="1"/>
              </c:strCache>
            </c:strRef>
          </c:tx>
          <c:invertIfNegative val="0"/>
          <c:cat>
            <c:numRef>
              <c:f>'5.3'!$H$5</c:f>
              <c:numCache>
                <c:formatCode>General</c:formatCode>
                <c:ptCount val="1"/>
              </c:numCache>
            </c:numRef>
          </c:cat>
          <c:val>
            <c:numRef>
              <c:f>'5.3'!$H$11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8141-41C4-9615-FCD93B245EDB}"/>
            </c:ext>
          </c:extLst>
        </c:ser>
        <c:ser>
          <c:idx val="4"/>
          <c:order val="7"/>
          <c:tx>
            <c:strRef>
              <c:f>'5.3'!$G$10</c:f>
              <c:strCache>
                <c:ptCount val="1"/>
              </c:strCache>
            </c:strRef>
          </c:tx>
          <c:invertIfNegative val="0"/>
          <c:cat>
            <c:numRef>
              <c:f>'5.3'!$H$5</c:f>
              <c:numCache>
                <c:formatCode>General</c:formatCode>
                <c:ptCount val="1"/>
              </c:numCache>
            </c:numRef>
          </c:cat>
          <c:val>
            <c:numRef>
              <c:f>'5.3'!$H$10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8141-41C4-9615-FCD93B245EDB}"/>
            </c:ext>
          </c:extLst>
        </c:ser>
        <c:ser>
          <c:idx val="3"/>
          <c:order val="8"/>
          <c:tx>
            <c:strRef>
              <c:f>'5.3'!$G$9</c:f>
              <c:strCache>
                <c:ptCount val="1"/>
              </c:strCache>
            </c:strRef>
          </c:tx>
          <c:spPr>
            <a:solidFill>
              <a:srgbClr val="6E4932"/>
            </a:solidFill>
          </c:spPr>
          <c:invertIfNegative val="0"/>
          <c:cat>
            <c:numRef>
              <c:f>'5.3'!$H$5</c:f>
              <c:numCache>
                <c:formatCode>General</c:formatCode>
                <c:ptCount val="1"/>
              </c:numCache>
            </c:numRef>
          </c:cat>
          <c:val>
            <c:numRef>
              <c:f>'5.3'!$H$9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8141-41C4-9615-FCD93B245EDB}"/>
            </c:ext>
          </c:extLst>
        </c:ser>
        <c:ser>
          <c:idx val="2"/>
          <c:order val="9"/>
          <c:tx>
            <c:strRef>
              <c:f>'5.3'!$G$8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'5.3'!$H$5</c:f>
              <c:numCache>
                <c:formatCode>General</c:formatCode>
                <c:ptCount val="1"/>
              </c:numCache>
            </c:numRef>
          </c:cat>
          <c:val>
            <c:numRef>
              <c:f>'5.3'!$H$8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8141-41C4-9615-FCD93B245EDB}"/>
            </c:ext>
          </c:extLst>
        </c:ser>
        <c:ser>
          <c:idx val="1"/>
          <c:order val="10"/>
          <c:tx>
            <c:strRef>
              <c:f>'5.3'!$G$7</c:f>
              <c:strCache>
                <c:ptCount val="1"/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numRef>
              <c:f>'5.3'!$H$5</c:f>
              <c:numCache>
                <c:formatCode>General</c:formatCode>
                <c:ptCount val="1"/>
              </c:numCache>
            </c:numRef>
          </c:cat>
          <c:val>
            <c:numRef>
              <c:f>'5.3'!$H$7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8141-41C4-9615-FCD93B245EDB}"/>
            </c:ext>
          </c:extLst>
        </c:ser>
        <c:ser>
          <c:idx val="0"/>
          <c:order val="11"/>
          <c:tx>
            <c:strRef>
              <c:f>'5.3'!$G$6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'5.3'!$H$5</c:f>
              <c:numCache>
                <c:formatCode>General</c:formatCode>
                <c:ptCount val="1"/>
              </c:numCache>
            </c:numRef>
          </c:cat>
          <c:val>
            <c:numRef>
              <c:f>'5.3'!$H$6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8141-41C4-9615-FCD93B245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8721792"/>
        <c:axId val="338727680"/>
      </c:barChart>
      <c:catAx>
        <c:axId val="338721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38727680"/>
        <c:crosses val="autoZero"/>
        <c:auto val="1"/>
        <c:lblAlgn val="ctr"/>
        <c:lblOffset val="100"/>
        <c:noMultiLvlLbl val="0"/>
      </c:catAx>
      <c:valAx>
        <c:axId val="338727680"/>
        <c:scaling>
          <c:orientation val="minMax"/>
        </c:scaling>
        <c:delete val="1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crossAx val="338721792"/>
        <c:crosses val="autoZero"/>
        <c:crossBetween val="between"/>
      </c:valAx>
      <c:spPr>
        <a:noFill/>
      </c:spPr>
    </c:plotArea>
    <c:legend>
      <c:legendPos val="l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  <c:spPr>
        <a:noFill/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Vývoj instalovaného výkonu (MW)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3190730167484553E-2"/>
          <c:y val="0.11294945517398419"/>
          <c:w val="0.87762429727307478"/>
          <c:h val="0.72674236702218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'6'!$A$7</c:f>
              <c:strCache>
                <c:ptCount val="1"/>
                <c:pt idx="0">
                  <c:v>Paroplynové (PPE)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1-5A6D-4A29-BF0F-359677C690FB}"/>
              </c:ext>
            </c:extLst>
          </c:dPt>
          <c:cat>
            <c:numRef>
              <c:f>'6'!$B$3:$K$3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'6'!$B$7:$K$7</c:f>
              <c:numCache>
                <c:formatCode>#,##0.0</c:formatCode>
                <c:ptCount val="10"/>
                <c:pt idx="0">
                  <c:v>590.70000000000005</c:v>
                </c:pt>
                <c:pt idx="1">
                  <c:v>590.70000000000005</c:v>
                </c:pt>
                <c:pt idx="2">
                  <c:v>520.70000000000005</c:v>
                </c:pt>
                <c:pt idx="3">
                  <c:v>518</c:v>
                </c:pt>
                <c:pt idx="4">
                  <c:v>1363.3150000000001</c:v>
                </c:pt>
                <c:pt idx="5">
                  <c:v>1363.3150000000001</c:v>
                </c:pt>
                <c:pt idx="6">
                  <c:v>1363.5</c:v>
                </c:pt>
                <c:pt idx="7">
                  <c:v>1363.5</c:v>
                </c:pt>
                <c:pt idx="8">
                  <c:v>1363.5</c:v>
                </c:pt>
                <c:pt idx="9">
                  <c:v>1363.5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6D-4A29-BF0F-359677C69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312576"/>
        <c:axId val="336318464"/>
      </c:barChart>
      <c:catAx>
        <c:axId val="336312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36318464"/>
        <c:crosses val="autoZero"/>
        <c:auto val="1"/>
        <c:lblAlgn val="ctr"/>
        <c:lblOffset val="100"/>
        <c:noMultiLvlLbl val="0"/>
      </c:catAx>
      <c:valAx>
        <c:axId val="3363184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363125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(GWh)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2221011886807702E-2"/>
          <c:y val="0.11032212795351409"/>
          <c:w val="0.87889770671875356"/>
          <c:h val="0.64582159521935323"/>
        </c:manualLayout>
      </c:layout>
      <c:lineChart>
        <c:grouping val="standard"/>
        <c:varyColors val="0"/>
        <c:ser>
          <c:idx val="0"/>
          <c:order val="0"/>
          <c:tx>
            <c:strRef>
              <c:f>'3.4'!$A$20</c:f>
              <c:strCache>
                <c:ptCount val="1"/>
                <c:pt idx="0">
                  <c:v>Výroba elektřiny brutto 2018</c:v>
                </c:pt>
              </c:strCache>
            </c:strRef>
          </c:tx>
          <c:spPr>
            <a:ln>
              <a:solidFill>
                <a:schemeClr val="accent1"/>
              </a:solidFill>
              <a:prstDash val="sysDot"/>
            </a:ln>
          </c:spPr>
          <c:marker>
            <c:symbol val="none"/>
          </c:marker>
          <c:val>
            <c:numRef>
              <c:f>'3.4'!$B$20:$M$20</c:f>
              <c:numCache>
                <c:formatCode>#,##0.0</c:formatCode>
                <c:ptCount val="12"/>
                <c:pt idx="0">
                  <c:v>7479.4992349999975</c:v>
                </c:pt>
                <c:pt idx="1">
                  <c:v>7088.4865740000014</c:v>
                </c:pt>
                <c:pt idx="2">
                  <c:v>8447.6527539999988</c:v>
                </c:pt>
                <c:pt idx="3">
                  <c:v>6685.9800759999962</c:v>
                </c:pt>
                <c:pt idx="4">
                  <c:v>7082.2905699999992</c:v>
                </c:pt>
                <c:pt idx="5">
                  <c:v>6651.4733229999965</c:v>
                </c:pt>
                <c:pt idx="6">
                  <c:v>6628.8312069999974</c:v>
                </c:pt>
                <c:pt idx="7">
                  <c:v>6770.3451209999985</c:v>
                </c:pt>
                <c:pt idx="8">
                  <c:v>7123.2847409999995</c:v>
                </c:pt>
                <c:pt idx="9">
                  <c:v>7793.2487940000001</c:v>
                </c:pt>
                <c:pt idx="10">
                  <c:v>8052.7108710000002</c:v>
                </c:pt>
                <c:pt idx="11">
                  <c:v>8196.4935720000012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1B-4213-888A-D24318B2D511}"/>
            </c:ext>
          </c:extLst>
        </c:ser>
        <c:ser>
          <c:idx val="1"/>
          <c:order val="1"/>
          <c:tx>
            <c:strRef>
              <c:f>'3.4'!$A$21</c:f>
              <c:strCache>
                <c:ptCount val="1"/>
                <c:pt idx="0">
                  <c:v>Výroba elektřiny brutto 2019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'3.4'!$B$21:$M$21</c:f>
              <c:numCache>
                <c:formatCode>#,##0.0</c:formatCode>
                <c:ptCount val="12"/>
                <c:pt idx="0">
                  <c:v>8557.2214054271481</c:v>
                </c:pt>
                <c:pt idx="1">
                  <c:v>7746.9592763071532</c:v>
                </c:pt>
                <c:pt idx="2">
                  <c:v>7507.3895745421278</c:v>
                </c:pt>
                <c:pt idx="3">
                  <c:v>6892.0018709239102</c:v>
                </c:pt>
                <c:pt idx="4">
                  <c:v>7165.8269445226661</c:v>
                </c:pt>
                <c:pt idx="5">
                  <c:v>6149.6972667632308</c:v>
                </c:pt>
                <c:pt idx="6">
                  <c:v>5728.7304360027319</c:v>
                </c:pt>
                <c:pt idx="7">
                  <c:v>6517.1266551382087</c:v>
                </c:pt>
                <c:pt idx="8">
                  <c:v>6994.1336000509318</c:v>
                </c:pt>
                <c:pt idx="9">
                  <c:v>8010.9858387983186</c:v>
                </c:pt>
                <c:pt idx="10">
                  <c:v>7838.2916632477463</c:v>
                </c:pt>
                <c:pt idx="11">
                  <c:v>7880.3572222758266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1B-4213-888A-D24318B2D511}"/>
            </c:ext>
          </c:extLst>
        </c:ser>
        <c:ser>
          <c:idx val="2"/>
          <c:order val="2"/>
          <c:tx>
            <c:strRef>
              <c:f>'3.4'!$A$22</c:f>
              <c:strCache>
                <c:ptCount val="1"/>
                <c:pt idx="0">
                  <c:v>Výroba elektřiny netto 2018</c:v>
                </c:pt>
              </c:strCache>
            </c:strRef>
          </c:tx>
          <c:spPr>
            <a:ln>
              <a:solidFill>
                <a:schemeClr val="accent2"/>
              </a:solidFill>
              <a:prstDash val="sysDot"/>
            </a:ln>
          </c:spPr>
          <c:marker>
            <c:symbol val="none"/>
          </c:marker>
          <c:val>
            <c:numRef>
              <c:f>'3.4'!$B$22:$M$22</c:f>
              <c:numCache>
                <c:formatCode>#,##0.0</c:formatCode>
                <c:ptCount val="12"/>
                <c:pt idx="0">
                  <c:v>6965.9027279999982</c:v>
                </c:pt>
                <c:pt idx="1">
                  <c:v>6610.0865079999985</c:v>
                </c:pt>
                <c:pt idx="2">
                  <c:v>7876.334673999997</c:v>
                </c:pt>
                <c:pt idx="3">
                  <c:v>6223.4651099999974</c:v>
                </c:pt>
                <c:pt idx="4">
                  <c:v>6586.4304159999974</c:v>
                </c:pt>
                <c:pt idx="5">
                  <c:v>6176.176091999997</c:v>
                </c:pt>
                <c:pt idx="6">
                  <c:v>6155.6900179999975</c:v>
                </c:pt>
                <c:pt idx="7">
                  <c:v>6274.8516209999989</c:v>
                </c:pt>
                <c:pt idx="8">
                  <c:v>6612.9794980000015</c:v>
                </c:pt>
                <c:pt idx="9">
                  <c:v>7253.3679226501563</c:v>
                </c:pt>
                <c:pt idx="10">
                  <c:v>7514.3391370000018</c:v>
                </c:pt>
                <c:pt idx="11">
                  <c:v>7650.7455654678888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1B-4213-888A-D24318B2D511}"/>
            </c:ext>
          </c:extLst>
        </c:ser>
        <c:ser>
          <c:idx val="3"/>
          <c:order val="3"/>
          <c:tx>
            <c:strRef>
              <c:f>'3.4'!$A$23</c:f>
              <c:strCache>
                <c:ptCount val="1"/>
                <c:pt idx="0">
                  <c:v>Výroba elektřiny netto 2019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val>
            <c:numRef>
              <c:f>'3.4'!$B$23:$M$23</c:f>
              <c:numCache>
                <c:formatCode>#,##0.0</c:formatCode>
                <c:ptCount val="12"/>
                <c:pt idx="0">
                  <c:v>8001.0064374271469</c:v>
                </c:pt>
                <c:pt idx="1">
                  <c:v>7238.0496553071534</c:v>
                </c:pt>
                <c:pt idx="2">
                  <c:v>7003.9445015421261</c:v>
                </c:pt>
                <c:pt idx="3">
                  <c:v>6422.0588099239085</c:v>
                </c:pt>
                <c:pt idx="4">
                  <c:v>6686.5931075226645</c:v>
                </c:pt>
                <c:pt idx="5">
                  <c:v>5725.8975387632308</c:v>
                </c:pt>
                <c:pt idx="6">
                  <c:v>5319.2898890027327</c:v>
                </c:pt>
                <c:pt idx="7">
                  <c:v>6057.9968751382103</c:v>
                </c:pt>
                <c:pt idx="8">
                  <c:v>6525.0892710509333</c:v>
                </c:pt>
                <c:pt idx="9">
                  <c:v>7485.3279777983189</c:v>
                </c:pt>
                <c:pt idx="10">
                  <c:v>7324.1060502477467</c:v>
                </c:pt>
                <c:pt idx="11">
                  <c:v>7355.441038275826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1B-4213-888A-D24318B2D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003264"/>
        <c:axId val="233017344"/>
      </c:lineChart>
      <c:catAx>
        <c:axId val="23300326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3017344"/>
        <c:crosses val="autoZero"/>
        <c:auto val="1"/>
        <c:lblAlgn val="ctr"/>
        <c:lblOffset val="100"/>
        <c:noMultiLvlLbl val="0"/>
      </c:catAx>
      <c:valAx>
        <c:axId val="233017344"/>
        <c:scaling>
          <c:orientation val="minMax"/>
          <c:max val="9000"/>
          <c:min val="4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30032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Vývoj výroby elektřiny brutto (GWh)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3190730167484553E-2"/>
          <c:y val="0.11405782975958415"/>
          <c:w val="0.87762429727307478"/>
          <c:h val="0.722138293264024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'5.2'!$A$20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'5.2'!$B$19:$K$19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'5.2'!$B$20:$K$20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6C-4F28-877D-BC9411482EDA}"/>
            </c:ext>
          </c:extLst>
        </c:ser>
        <c:ser>
          <c:idx val="1"/>
          <c:order val="1"/>
          <c:tx>
            <c:strRef>
              <c:f>'5.2'!$A$21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numRef>
              <c:f>'5.2'!$B$19:$K$19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('5.2'!$B$21:$E$21,'5.2'!$F$21:$J$21)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6C-4F28-877D-BC9411482EDA}"/>
            </c:ext>
          </c:extLst>
        </c:ser>
        <c:ser>
          <c:idx val="2"/>
          <c:order val="2"/>
          <c:tx>
            <c:strRef>
              <c:f>'5.2'!$A$22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'5.2'!$B$19:$K$19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('5.2'!$B$22:$E$22,'5.2'!$F$22:$J$22)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6C-4F28-877D-BC9411482EDA}"/>
            </c:ext>
          </c:extLst>
        </c:ser>
        <c:ser>
          <c:idx val="3"/>
          <c:order val="3"/>
          <c:tx>
            <c:strRef>
              <c:f>'5.2'!$A$23</c:f>
              <c:strCache>
                <c:ptCount val="1"/>
                <c:pt idx="0">
                  <c:v>Hnědé uhlí</c:v>
                </c:pt>
              </c:strCache>
            </c:strRef>
          </c:tx>
          <c:spPr>
            <a:solidFill>
              <a:srgbClr val="6E4932"/>
            </a:solidFill>
          </c:spPr>
          <c:invertIfNegative val="0"/>
          <c:cat>
            <c:numRef>
              <c:f>'5.2'!$B$19:$K$19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('5.2'!$B$23:$E$23,'5.2'!$F$23:$J$23)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6C-4F28-877D-BC9411482EDA}"/>
            </c:ext>
          </c:extLst>
        </c:ser>
        <c:ser>
          <c:idx val="4"/>
          <c:order val="4"/>
          <c:tx>
            <c:strRef>
              <c:f>'5.2'!$A$24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numRef>
              <c:f>'5.2'!$B$19:$K$19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('5.2'!$B$24:$E$24,'5.2'!$F$24:$J$24)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6C-4F28-877D-BC9411482EDA}"/>
            </c:ext>
          </c:extLst>
        </c:ser>
        <c:ser>
          <c:idx val="5"/>
          <c:order val="5"/>
          <c:tx>
            <c:strRef>
              <c:f>'5.2'!$A$25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numRef>
              <c:f>'5.2'!$B$19:$K$19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('5.2'!$B$25:$E$25,'5.2'!$F$25:$J$25)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1.13141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66C-4F28-877D-BC9411482EDA}"/>
            </c:ext>
          </c:extLst>
        </c:ser>
        <c:ser>
          <c:idx val="6"/>
          <c:order val="6"/>
          <c:tx>
            <c:strRef>
              <c:f>'5.2'!$A$26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numRef>
              <c:f>'5.2'!$B$19:$K$19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('5.2'!$B$26:$E$26,'5.2'!$F$26:$J$26)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66C-4F28-877D-BC9411482EDA}"/>
            </c:ext>
          </c:extLst>
        </c:ser>
        <c:ser>
          <c:idx val="7"/>
          <c:order val="7"/>
          <c:tx>
            <c:strRef>
              <c:f>'5.2'!$A$27</c:f>
              <c:strCache>
                <c:ptCount val="1"/>
                <c:pt idx="0">
                  <c:v>Ostatní pevná paliva</c:v>
                </c:pt>
              </c:strCache>
            </c:strRef>
          </c:tx>
          <c:invertIfNegative val="0"/>
          <c:cat>
            <c:numRef>
              <c:f>'5.2'!$B$19:$K$19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('5.2'!$B$27:$E$27,'5.2'!$F$27:$J$27)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66C-4F28-877D-BC9411482EDA}"/>
            </c:ext>
          </c:extLst>
        </c:ser>
        <c:ser>
          <c:idx val="8"/>
          <c:order val="8"/>
          <c:tx>
            <c:strRef>
              <c:f>'5.2'!$A$28</c:f>
              <c:strCache>
                <c:ptCount val="1"/>
                <c:pt idx="0">
                  <c:v>Ostatní plyny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numRef>
              <c:f>'5.2'!$B$19:$K$19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'5.2'!$B$28:$K$28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1998.1867900000002</c:v>
                </c:pt>
                <c:pt idx="5">
                  <c:v>1995.0726800000004</c:v>
                </c:pt>
                <c:pt idx="6">
                  <c:v>1994.4568400000001</c:v>
                </c:pt>
                <c:pt idx="7">
                  <c:v>1773.43984</c:v>
                </c:pt>
                <c:pt idx="8">
                  <c:v>1630.4139599999999</c:v>
                </c:pt>
                <c:pt idx="9">
                  <c:v>1480.9555699999999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66C-4F28-877D-BC9411482EDA}"/>
            </c:ext>
          </c:extLst>
        </c:ser>
        <c:ser>
          <c:idx val="9"/>
          <c:order val="9"/>
          <c:tx>
            <c:strRef>
              <c:f>'5.2'!$A$29</c:f>
              <c:strCache>
                <c:ptCount val="1"/>
                <c:pt idx="0">
                  <c:v>Ostatní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numRef>
              <c:f>'5.2'!$B$19:$K$19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('5.2'!$B$29:$E$29,'5.2'!$F$29:$J$29)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66C-4F28-877D-BC9411482EDA}"/>
            </c:ext>
          </c:extLst>
        </c:ser>
        <c:ser>
          <c:idx val="10"/>
          <c:order val="10"/>
          <c:tx>
            <c:strRef>
              <c:f>'5.2'!$A$30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numRef>
              <c:f>'5.2'!$B$19:$K$19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('5.2'!$B$30:$E$30,'5.2'!$A$44:$E$44)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66C-4F28-877D-BC9411482EDA}"/>
            </c:ext>
          </c:extLst>
        </c:ser>
        <c:ser>
          <c:idx val="11"/>
          <c:order val="11"/>
          <c:tx>
            <c:strRef>
              <c:f>'5.2'!$A$31</c:f>
              <c:strCache>
                <c:ptCount val="1"/>
                <c:pt idx="0">
                  <c:v>Zemní plyn</c:v>
                </c:pt>
              </c:strCache>
            </c:strRef>
          </c:tx>
          <c:spPr>
            <a:solidFill>
              <a:srgbClr val="EBE600"/>
            </a:solidFill>
          </c:spPr>
          <c:invertIfNegative val="0"/>
          <c:cat>
            <c:numRef>
              <c:f>'5.2'!$B$19:$K$19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'5.2'!$B$31:$K$31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205.35669999999999</c:v>
                </c:pt>
                <c:pt idx="5">
                  <c:v>752.85042000000033</c:v>
                </c:pt>
                <c:pt idx="6">
                  <c:v>2054.786838</c:v>
                </c:pt>
                <c:pt idx="7">
                  <c:v>1948.9655940000002</c:v>
                </c:pt>
                <c:pt idx="8">
                  <c:v>2060.4579100000001</c:v>
                </c:pt>
                <c:pt idx="9">
                  <c:v>4037.5651010000006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66C-4F28-877D-BC9411482EDA}"/>
            </c:ext>
          </c:extLst>
        </c:ser>
        <c:ser>
          <c:idx val="12"/>
          <c:order val="12"/>
          <c:tx>
            <c:strRef>
              <c:f>'5.2'!$A$32</c:f>
              <c:strCache>
                <c:ptCount val="1"/>
                <c:pt idx="0">
                  <c:v>Všechna paliva (údaje před rokem 2014 pouze v souhrnné podobě)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'5.2'!$B$19:$K$19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'5.2'!$B$32:$E$32</c:f>
              <c:numCache>
                <c:formatCode>General</c:formatCode>
                <c:ptCount val="4"/>
                <c:pt idx="0">
                  <c:v>2349.6</c:v>
                </c:pt>
                <c:pt idx="1">
                  <c:v>2344.4</c:v>
                </c:pt>
                <c:pt idx="2">
                  <c:v>2200.4</c:v>
                </c:pt>
                <c:pt idx="3">
                  <c:v>2092.8000000000002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66C-4F28-877D-BC9411482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6378112"/>
        <c:axId val="336384000"/>
      </c:barChart>
      <c:catAx>
        <c:axId val="336378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36384000"/>
        <c:crosses val="autoZero"/>
        <c:auto val="1"/>
        <c:lblAlgn val="ctr"/>
        <c:lblOffset val="100"/>
        <c:noMultiLvlLbl val="0"/>
      </c:catAx>
      <c:valAx>
        <c:axId val="3363840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36378112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ayout>
        <c:manualLayout>
          <c:xMode val="edge"/>
          <c:yMode val="edge"/>
          <c:x val="9.113879888273993E-2"/>
          <c:y val="0.89026549729527904"/>
          <c:w val="0.76824269696722802"/>
          <c:h val="0.10973440545808966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342845853273026E-2"/>
          <c:y val="0.13852355024057922"/>
          <c:w val="0.87762429727307478"/>
          <c:h val="0.46219792243891045"/>
        </c:manualLayout>
      </c:layout>
      <c:barChart>
        <c:barDir val="col"/>
        <c:grouping val="stacked"/>
        <c:varyColors val="0"/>
        <c:ser>
          <c:idx val="11"/>
          <c:order val="0"/>
          <c:tx>
            <c:strRef>
              <c:f>'5.3'!$G$17</c:f>
              <c:strCache>
                <c:ptCount val="1"/>
              </c:strCache>
            </c:strRef>
          </c:tx>
          <c:spPr>
            <a:solidFill>
              <a:srgbClr val="EBE600"/>
            </a:solidFill>
          </c:spPr>
          <c:invertIfNegative val="0"/>
          <c:cat>
            <c:numRef>
              <c:f>'5.3'!$H$5</c:f>
              <c:numCache>
                <c:formatCode>General</c:formatCode>
                <c:ptCount val="1"/>
              </c:numCache>
            </c:numRef>
          </c:cat>
          <c:val>
            <c:numRef>
              <c:f>'5.3'!$H$17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A15D-46CA-A24F-5074381E25CD}"/>
            </c:ext>
          </c:extLst>
        </c:ser>
        <c:ser>
          <c:idx val="10"/>
          <c:order val="1"/>
          <c:tx>
            <c:strRef>
              <c:f>'5.3'!$G$16</c:f>
              <c:strCache>
                <c:ptCount val="1"/>
              </c:strCache>
            </c:strRef>
          </c:tx>
          <c:invertIfNegative val="0"/>
          <c:cat>
            <c:numRef>
              <c:f>'5.3'!$H$5</c:f>
              <c:numCache>
                <c:formatCode>General</c:formatCode>
                <c:ptCount val="1"/>
              </c:numCache>
            </c:numRef>
          </c:cat>
          <c:val>
            <c:numRef>
              <c:f>'5.3'!$H$16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A15D-46CA-A24F-5074381E25CD}"/>
            </c:ext>
          </c:extLst>
        </c:ser>
        <c:ser>
          <c:idx val="9"/>
          <c:order val="2"/>
          <c:tx>
            <c:strRef>
              <c:f>'5.3'!$G$15</c:f>
              <c:strCache>
                <c:ptCount val="1"/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numRef>
              <c:f>'5.3'!$H$5</c:f>
              <c:numCache>
                <c:formatCode>General</c:formatCode>
                <c:ptCount val="1"/>
              </c:numCache>
            </c:numRef>
          </c:cat>
          <c:val>
            <c:numRef>
              <c:f>'5.3'!$H$15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A15D-46CA-A24F-5074381E25CD}"/>
            </c:ext>
          </c:extLst>
        </c:ser>
        <c:ser>
          <c:idx val="8"/>
          <c:order val="3"/>
          <c:tx>
            <c:strRef>
              <c:f>'5.3'!$G$14</c:f>
              <c:strCache>
                <c:ptCount val="1"/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numRef>
              <c:f>'5.3'!$H$5</c:f>
              <c:numCache>
                <c:formatCode>General</c:formatCode>
                <c:ptCount val="1"/>
              </c:numCache>
            </c:numRef>
          </c:cat>
          <c:val>
            <c:numRef>
              <c:f>'5.3'!$H$14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A15D-46CA-A24F-5074381E25CD}"/>
            </c:ext>
          </c:extLst>
        </c:ser>
        <c:ser>
          <c:idx val="7"/>
          <c:order val="4"/>
          <c:tx>
            <c:strRef>
              <c:f>'5.3'!$G$13</c:f>
              <c:strCache>
                <c:ptCount val="1"/>
              </c:strCache>
            </c:strRef>
          </c:tx>
          <c:invertIfNegative val="0"/>
          <c:cat>
            <c:numRef>
              <c:f>'5.3'!$H$5</c:f>
              <c:numCache>
                <c:formatCode>General</c:formatCode>
                <c:ptCount val="1"/>
              </c:numCache>
            </c:numRef>
          </c:cat>
          <c:val>
            <c:numRef>
              <c:f>'5.3'!$H$13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A15D-46CA-A24F-5074381E25CD}"/>
            </c:ext>
          </c:extLst>
        </c:ser>
        <c:ser>
          <c:idx val="6"/>
          <c:order val="5"/>
          <c:tx>
            <c:strRef>
              <c:f>'5.3'!$G$12</c:f>
              <c:strCache>
                <c:ptCount val="1"/>
              </c:strCache>
            </c:strRef>
          </c:tx>
          <c:invertIfNegative val="0"/>
          <c:cat>
            <c:numRef>
              <c:f>'5.3'!$H$5</c:f>
              <c:numCache>
                <c:formatCode>General</c:formatCode>
                <c:ptCount val="1"/>
              </c:numCache>
            </c:numRef>
          </c:cat>
          <c:val>
            <c:numRef>
              <c:f>'5.3'!$H$12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A15D-46CA-A24F-5074381E25CD}"/>
            </c:ext>
          </c:extLst>
        </c:ser>
        <c:ser>
          <c:idx val="5"/>
          <c:order val="6"/>
          <c:tx>
            <c:strRef>
              <c:f>'5.3'!$G$11</c:f>
              <c:strCache>
                <c:ptCount val="1"/>
              </c:strCache>
            </c:strRef>
          </c:tx>
          <c:invertIfNegative val="0"/>
          <c:cat>
            <c:numRef>
              <c:f>'5.3'!$H$5</c:f>
              <c:numCache>
                <c:formatCode>General</c:formatCode>
                <c:ptCount val="1"/>
              </c:numCache>
            </c:numRef>
          </c:cat>
          <c:val>
            <c:numRef>
              <c:f>'5.3'!$H$11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A15D-46CA-A24F-5074381E25CD}"/>
            </c:ext>
          </c:extLst>
        </c:ser>
        <c:ser>
          <c:idx val="4"/>
          <c:order val="7"/>
          <c:tx>
            <c:strRef>
              <c:f>'5.3'!$G$10</c:f>
              <c:strCache>
                <c:ptCount val="1"/>
              </c:strCache>
            </c:strRef>
          </c:tx>
          <c:invertIfNegative val="0"/>
          <c:cat>
            <c:numRef>
              <c:f>'5.3'!$H$5</c:f>
              <c:numCache>
                <c:formatCode>General</c:formatCode>
                <c:ptCount val="1"/>
              </c:numCache>
            </c:numRef>
          </c:cat>
          <c:val>
            <c:numRef>
              <c:f>'5.3'!$H$10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A15D-46CA-A24F-5074381E25CD}"/>
            </c:ext>
          </c:extLst>
        </c:ser>
        <c:ser>
          <c:idx val="3"/>
          <c:order val="8"/>
          <c:tx>
            <c:strRef>
              <c:f>'5.3'!$G$9</c:f>
              <c:strCache>
                <c:ptCount val="1"/>
              </c:strCache>
            </c:strRef>
          </c:tx>
          <c:spPr>
            <a:solidFill>
              <a:srgbClr val="6E4932"/>
            </a:solidFill>
          </c:spPr>
          <c:invertIfNegative val="0"/>
          <c:cat>
            <c:numRef>
              <c:f>'5.3'!$H$5</c:f>
              <c:numCache>
                <c:formatCode>General</c:formatCode>
                <c:ptCount val="1"/>
              </c:numCache>
            </c:numRef>
          </c:cat>
          <c:val>
            <c:numRef>
              <c:f>'5.3'!$H$9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A15D-46CA-A24F-5074381E25CD}"/>
            </c:ext>
          </c:extLst>
        </c:ser>
        <c:ser>
          <c:idx val="2"/>
          <c:order val="9"/>
          <c:tx>
            <c:strRef>
              <c:f>'5.3'!$G$8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'5.3'!$H$5</c:f>
              <c:numCache>
                <c:formatCode>General</c:formatCode>
                <c:ptCount val="1"/>
              </c:numCache>
            </c:numRef>
          </c:cat>
          <c:val>
            <c:numRef>
              <c:f>'5.3'!$H$8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A15D-46CA-A24F-5074381E25CD}"/>
            </c:ext>
          </c:extLst>
        </c:ser>
        <c:ser>
          <c:idx val="1"/>
          <c:order val="10"/>
          <c:tx>
            <c:strRef>
              <c:f>'5.3'!$G$7</c:f>
              <c:strCache>
                <c:ptCount val="1"/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numRef>
              <c:f>'5.3'!$H$5</c:f>
              <c:numCache>
                <c:formatCode>General</c:formatCode>
                <c:ptCount val="1"/>
              </c:numCache>
            </c:numRef>
          </c:cat>
          <c:val>
            <c:numRef>
              <c:f>'5.3'!$H$7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A15D-46CA-A24F-5074381E25CD}"/>
            </c:ext>
          </c:extLst>
        </c:ser>
        <c:ser>
          <c:idx val="0"/>
          <c:order val="11"/>
          <c:tx>
            <c:strRef>
              <c:f>'5.3'!$G$6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'5.3'!$H$5</c:f>
              <c:numCache>
                <c:formatCode>General</c:formatCode>
                <c:ptCount val="1"/>
              </c:numCache>
            </c:numRef>
          </c:cat>
          <c:val>
            <c:numRef>
              <c:f>'5.3'!$H$6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A15D-46CA-A24F-5074381E2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6452224"/>
        <c:axId val="336470400"/>
      </c:barChart>
      <c:catAx>
        <c:axId val="3364522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36470400"/>
        <c:crosses val="autoZero"/>
        <c:auto val="1"/>
        <c:lblAlgn val="ctr"/>
        <c:lblOffset val="100"/>
        <c:noMultiLvlLbl val="0"/>
      </c:catAx>
      <c:valAx>
        <c:axId val="336470400"/>
        <c:scaling>
          <c:orientation val="minMax"/>
        </c:scaling>
        <c:delete val="1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crossAx val="336452224"/>
        <c:crosses val="autoZero"/>
        <c:crossBetween val="between"/>
      </c:valAx>
      <c:spPr>
        <a:noFill/>
      </c:spPr>
    </c:plotArea>
    <c:legend>
      <c:legendPos val="l"/>
      <c:layout>
        <c:manualLayout>
          <c:xMode val="edge"/>
          <c:yMode val="edge"/>
          <c:x val="0"/>
          <c:y val="3.5623404632922902E-3"/>
          <c:w val="1"/>
          <c:h val="0.99643746293929647"/>
        </c:manualLayout>
      </c:layout>
      <c:overlay val="0"/>
      <c:spPr>
        <a:noFill/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Vývoj instalovaného výkonu (MW)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3190730167484553E-2"/>
          <c:y val="0.11176812888890733"/>
          <c:w val="0.87762429727307478"/>
          <c:h val="0.738701441771579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'6'!$A$8</c:f>
              <c:strCache>
                <c:ptCount val="1"/>
                <c:pt idx="0">
                  <c:v>Plynové a spalovací (PSE)</c:v>
                </c:pt>
              </c:strCache>
            </c:strRef>
          </c:tx>
          <c:invertIfNegative val="0"/>
          <c:cat>
            <c:numRef>
              <c:f>'6'!$B$3:$K$3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'6'!$B$8:$K$8</c:f>
              <c:numCache>
                <c:formatCode>#,##0.0</c:formatCode>
                <c:ptCount val="10"/>
                <c:pt idx="0">
                  <c:v>433.7</c:v>
                </c:pt>
                <c:pt idx="1">
                  <c:v>510.8</c:v>
                </c:pt>
                <c:pt idx="2">
                  <c:v>750.1</c:v>
                </c:pt>
                <c:pt idx="3">
                  <c:v>820.1</c:v>
                </c:pt>
                <c:pt idx="4">
                  <c:v>855.88699999999869</c:v>
                </c:pt>
                <c:pt idx="5">
                  <c:v>855.88699999999869</c:v>
                </c:pt>
                <c:pt idx="6">
                  <c:v>873.99199999999689</c:v>
                </c:pt>
                <c:pt idx="7">
                  <c:v>895.90899999999738</c:v>
                </c:pt>
                <c:pt idx="8">
                  <c:v>910.90979999999729</c:v>
                </c:pt>
                <c:pt idx="9">
                  <c:v>937.70399999999779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49-4872-83C4-E5F74A86C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8564224"/>
        <c:axId val="338565760"/>
      </c:barChart>
      <c:catAx>
        <c:axId val="338564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38565760"/>
        <c:crosses val="autoZero"/>
        <c:auto val="1"/>
        <c:lblAlgn val="ctr"/>
        <c:lblOffset val="100"/>
        <c:noMultiLvlLbl val="0"/>
      </c:catAx>
      <c:valAx>
        <c:axId val="3385657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385642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Vývoj výroby elektřiny brutto (GWh)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3190730167484553E-2"/>
          <c:y val="0.10902626262626262"/>
          <c:w val="0.87762429727307478"/>
          <c:h val="0.739458333333333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'5.3'!$A$20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'5.3'!$B$19:$K$19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('5.3'!$B$20:$E$20,'5.3'!$F$20:$K$20)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14.489239999999999</c:v>
                </c:pt>
                <c:pt idx="5">
                  <c:v>12.044630000000005</c:v>
                </c:pt>
                <c:pt idx="6">
                  <c:v>16.639448999999995</c:v>
                </c:pt>
                <c:pt idx="7">
                  <c:v>4.8640529999999975</c:v>
                </c:pt>
                <c:pt idx="8">
                  <c:v>2.7662300000000011</c:v>
                </c:pt>
                <c:pt idx="9">
                  <c:v>2.0420480000000008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F7-4549-AE94-26B249CBA30A}"/>
            </c:ext>
          </c:extLst>
        </c:ser>
        <c:ser>
          <c:idx val="1"/>
          <c:order val="1"/>
          <c:tx>
            <c:strRef>
              <c:f>'5.3'!$A$21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numRef>
              <c:f>'5.3'!$B$19:$K$19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('5.3'!$B$21:$E$21,'5.3'!$F$21:$K$21)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2566.6037330000063</c:v>
                </c:pt>
                <c:pt idx="5">
                  <c:v>2605.1437599999881</c:v>
                </c:pt>
                <c:pt idx="6">
                  <c:v>2590.4902220000017</c:v>
                </c:pt>
                <c:pt idx="7">
                  <c:v>2626.8729050000011</c:v>
                </c:pt>
                <c:pt idx="8">
                  <c:v>2596.0127089999969</c:v>
                </c:pt>
                <c:pt idx="9">
                  <c:v>2514.5051969999945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F7-4549-AE94-26B249CBA30A}"/>
            </c:ext>
          </c:extLst>
        </c:ser>
        <c:ser>
          <c:idx val="2"/>
          <c:order val="2"/>
          <c:tx>
            <c:strRef>
              <c:f>'5.3'!$A$22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'5.3'!$B$19:$K$19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('5.3'!$B$22:$E$22,'5.3'!$F$22:$K$22)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F7-4549-AE94-26B249CBA30A}"/>
            </c:ext>
          </c:extLst>
        </c:ser>
        <c:ser>
          <c:idx val="3"/>
          <c:order val="3"/>
          <c:tx>
            <c:strRef>
              <c:f>'5.3'!$A$23</c:f>
              <c:strCache>
                <c:ptCount val="1"/>
                <c:pt idx="0">
                  <c:v>Hnědé uhlí</c:v>
                </c:pt>
              </c:strCache>
            </c:strRef>
          </c:tx>
          <c:spPr>
            <a:solidFill>
              <a:srgbClr val="6E4932"/>
            </a:solidFill>
          </c:spPr>
          <c:invertIfNegative val="0"/>
          <c:cat>
            <c:numRef>
              <c:f>'5.3'!$B$19:$K$19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('5.3'!$B$23:$E$23,'5.3'!$F$23:$K$23)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F7-4549-AE94-26B249CBA30A}"/>
            </c:ext>
          </c:extLst>
        </c:ser>
        <c:ser>
          <c:idx val="4"/>
          <c:order val="4"/>
          <c:tx>
            <c:strRef>
              <c:f>'5.3'!$A$24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numRef>
              <c:f>'5.3'!$B$19:$K$19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('5.3'!$B$24:$E$24,'5.3'!$F$24:$K$24)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F7-4549-AE94-26B249CBA30A}"/>
            </c:ext>
          </c:extLst>
        </c:ser>
        <c:ser>
          <c:idx val="5"/>
          <c:order val="5"/>
          <c:tx>
            <c:strRef>
              <c:f>'5.3'!$A$25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numRef>
              <c:f>'5.3'!$B$19:$K$19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('5.3'!$B$25:$E$25,'5.3'!$F$25:$K$25)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3.3140000000000003E-2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CF7-4549-AE94-26B249CBA30A}"/>
            </c:ext>
          </c:extLst>
        </c:ser>
        <c:ser>
          <c:idx val="6"/>
          <c:order val="6"/>
          <c:tx>
            <c:strRef>
              <c:f>'5.3'!$A$26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numRef>
              <c:f>'5.3'!$B$19:$K$19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('5.3'!$B$26:$E$26,'5.3'!$F$26:$K$26)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1.7139999999999999E-2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1.0939999999999999E-3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CF7-4549-AE94-26B249CBA30A}"/>
            </c:ext>
          </c:extLst>
        </c:ser>
        <c:ser>
          <c:idx val="7"/>
          <c:order val="7"/>
          <c:tx>
            <c:strRef>
              <c:f>'5.3'!$A$27</c:f>
              <c:strCache>
                <c:ptCount val="1"/>
                <c:pt idx="0">
                  <c:v>Ostatní pevná paliva</c:v>
                </c:pt>
              </c:strCache>
            </c:strRef>
          </c:tx>
          <c:invertIfNegative val="0"/>
          <c:cat>
            <c:numRef>
              <c:f>'5.3'!$B$19:$K$19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('5.3'!$B$27:$E$27,'5.3'!$F$27:$K$27)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CF7-4549-AE94-26B249CBA30A}"/>
            </c:ext>
          </c:extLst>
        </c:ser>
        <c:ser>
          <c:idx val="8"/>
          <c:order val="8"/>
          <c:tx>
            <c:strRef>
              <c:f>'5.3'!$A$28</c:f>
              <c:strCache>
                <c:ptCount val="1"/>
                <c:pt idx="0">
                  <c:v>Ostatní plyny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numRef>
              <c:f>'5.3'!$B$19:$K$19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('5.3'!$B$28:$E$28,'5.3'!$F$28:$K$28)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267.69918000000007</c:v>
                </c:pt>
                <c:pt idx="5">
                  <c:v>262.58914999999996</c:v>
                </c:pt>
                <c:pt idx="6">
                  <c:v>257.16206999999997</c:v>
                </c:pt>
                <c:pt idx="7">
                  <c:v>264.43442600000003</c:v>
                </c:pt>
                <c:pt idx="8">
                  <c:v>241.39862800000003</c:v>
                </c:pt>
                <c:pt idx="9">
                  <c:v>248.62818399999992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CF7-4549-AE94-26B249CBA30A}"/>
            </c:ext>
          </c:extLst>
        </c:ser>
        <c:ser>
          <c:idx val="9"/>
          <c:order val="9"/>
          <c:tx>
            <c:strRef>
              <c:f>'5.3'!$A$29</c:f>
              <c:strCache>
                <c:ptCount val="1"/>
                <c:pt idx="0">
                  <c:v>Ostatní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numRef>
              <c:f>'5.3'!$B$19:$K$19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('5.3'!$B$29:$E$29,'5.3'!$F$29:$K$29)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0.47998000000000002</c:v>
                </c:pt>
                <c:pt idx="5">
                  <c:v>0.65700000000000003</c:v>
                </c:pt>
                <c:pt idx="6">
                  <c:v>0.77049999999999996</c:v>
                </c:pt>
                <c:pt idx="7">
                  <c:v>0.23902899999999999</c:v>
                </c:pt>
                <c:pt idx="8">
                  <c:v>0.54568900000000009</c:v>
                </c:pt>
                <c:pt idx="9">
                  <c:v>1.0303399999999998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CF7-4549-AE94-26B249CBA30A}"/>
            </c:ext>
          </c:extLst>
        </c:ser>
        <c:ser>
          <c:idx val="10"/>
          <c:order val="10"/>
          <c:tx>
            <c:strRef>
              <c:f>'5.3'!$A$30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numRef>
              <c:f>'5.3'!$B$19:$K$19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('5.3'!$B$30:$E$30,'5.3'!$F$30:$K$30)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10.793759999999997</c:v>
                </c:pt>
                <c:pt idx="5">
                  <c:v>10.05199</c:v>
                </c:pt>
                <c:pt idx="6">
                  <c:v>13.240353000000002</c:v>
                </c:pt>
                <c:pt idx="7">
                  <c:v>13.435371999999996</c:v>
                </c:pt>
                <c:pt idx="8">
                  <c:v>12.642494999999991</c:v>
                </c:pt>
                <c:pt idx="9">
                  <c:v>9.5877760000000034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CF7-4549-AE94-26B249CBA30A}"/>
            </c:ext>
          </c:extLst>
        </c:ser>
        <c:ser>
          <c:idx val="11"/>
          <c:order val="11"/>
          <c:tx>
            <c:strRef>
              <c:f>'5.3'!$A$31</c:f>
              <c:strCache>
                <c:ptCount val="1"/>
                <c:pt idx="0">
                  <c:v>Zemní plyn</c:v>
                </c:pt>
              </c:strCache>
            </c:strRef>
          </c:tx>
          <c:spPr>
            <a:solidFill>
              <a:srgbClr val="EBE600"/>
            </a:solidFill>
          </c:spPr>
          <c:invertIfNegative val="0"/>
          <c:cat>
            <c:numRef>
              <c:f>'5.3'!$B$19:$K$19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'5.3'!$B$31:$K$31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634.32539000000065</c:v>
                </c:pt>
                <c:pt idx="5">
                  <c:v>682.68397000000004</c:v>
                </c:pt>
                <c:pt idx="6">
                  <c:v>735.59491599999797</c:v>
                </c:pt>
                <c:pt idx="7">
                  <c:v>809.78220400000021</c:v>
                </c:pt>
                <c:pt idx="8">
                  <c:v>837.04720299999917</c:v>
                </c:pt>
                <c:pt idx="9">
                  <c:v>900.90251100000444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CF7-4549-AE94-26B249CBA30A}"/>
            </c:ext>
          </c:extLst>
        </c:ser>
        <c:ser>
          <c:idx val="12"/>
          <c:order val="12"/>
          <c:tx>
            <c:strRef>
              <c:f>'5.3'!$A$32</c:f>
              <c:strCache>
                <c:ptCount val="1"/>
                <c:pt idx="0">
                  <c:v>Všechna paliva (údaje před rokem 2014 pouze v souhrnné podobě)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'5.3'!$B$19:$K$19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'5.3'!$B$32:$E$32</c:f>
              <c:numCache>
                <c:formatCode>General</c:formatCode>
                <c:ptCount val="4"/>
                <c:pt idx="0">
                  <c:v>1250.8</c:v>
                </c:pt>
                <c:pt idx="1">
                  <c:v>1610.7</c:v>
                </c:pt>
                <c:pt idx="2">
                  <c:v>2234.6999999999998</c:v>
                </c:pt>
                <c:pt idx="3">
                  <c:v>3179.6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CF7-4549-AE94-26B249CBA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8633856"/>
        <c:axId val="338635392"/>
      </c:barChart>
      <c:catAx>
        <c:axId val="33863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38635392"/>
        <c:crosses val="autoZero"/>
        <c:auto val="1"/>
        <c:lblAlgn val="ctr"/>
        <c:lblOffset val="100"/>
        <c:noMultiLvlLbl val="0"/>
      </c:catAx>
      <c:valAx>
        <c:axId val="3386353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38633856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ayout>
        <c:manualLayout>
          <c:xMode val="edge"/>
          <c:yMode val="edge"/>
          <c:x val="4.7757227824539193E-2"/>
          <c:y val="0.91386489898989909"/>
          <c:w val="0.84876877855562594"/>
          <c:h val="7.6513996291750583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342845853273026E-2"/>
          <c:y val="0.13852355024057922"/>
          <c:w val="0.87762429727307478"/>
          <c:h val="0.46219792243891045"/>
        </c:manualLayout>
      </c:layout>
      <c:barChart>
        <c:barDir val="col"/>
        <c:grouping val="stacked"/>
        <c:varyColors val="0"/>
        <c:ser>
          <c:idx val="11"/>
          <c:order val="0"/>
          <c:tx>
            <c:strRef>
              <c:f>'5.3'!$G$17</c:f>
              <c:strCache>
                <c:ptCount val="1"/>
              </c:strCache>
            </c:strRef>
          </c:tx>
          <c:spPr>
            <a:solidFill>
              <a:srgbClr val="EBE600"/>
            </a:solidFill>
          </c:spPr>
          <c:invertIfNegative val="0"/>
          <c:cat>
            <c:numRef>
              <c:f>'5.3'!$H$5</c:f>
              <c:numCache>
                <c:formatCode>General</c:formatCode>
                <c:ptCount val="1"/>
              </c:numCache>
            </c:numRef>
          </c:cat>
          <c:val>
            <c:numRef>
              <c:f>'5.3'!$H$17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9EED-45CA-8D8C-688AB478B45D}"/>
            </c:ext>
          </c:extLst>
        </c:ser>
        <c:ser>
          <c:idx val="10"/>
          <c:order val="1"/>
          <c:tx>
            <c:strRef>
              <c:f>'5.3'!$G$16</c:f>
              <c:strCache>
                <c:ptCount val="1"/>
              </c:strCache>
            </c:strRef>
          </c:tx>
          <c:invertIfNegative val="0"/>
          <c:cat>
            <c:numRef>
              <c:f>'5.3'!$H$5</c:f>
              <c:numCache>
                <c:formatCode>General</c:formatCode>
                <c:ptCount val="1"/>
              </c:numCache>
            </c:numRef>
          </c:cat>
          <c:val>
            <c:numRef>
              <c:f>'5.3'!$H$16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9EED-45CA-8D8C-688AB478B45D}"/>
            </c:ext>
          </c:extLst>
        </c:ser>
        <c:ser>
          <c:idx val="9"/>
          <c:order val="2"/>
          <c:tx>
            <c:strRef>
              <c:f>'5.3'!$G$15</c:f>
              <c:strCache>
                <c:ptCount val="1"/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numRef>
              <c:f>'5.3'!$H$5</c:f>
              <c:numCache>
                <c:formatCode>General</c:formatCode>
                <c:ptCount val="1"/>
              </c:numCache>
            </c:numRef>
          </c:cat>
          <c:val>
            <c:numRef>
              <c:f>'5.3'!$H$15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9EED-45CA-8D8C-688AB478B45D}"/>
            </c:ext>
          </c:extLst>
        </c:ser>
        <c:ser>
          <c:idx val="8"/>
          <c:order val="3"/>
          <c:tx>
            <c:strRef>
              <c:f>'5.3'!$G$14</c:f>
              <c:strCache>
                <c:ptCount val="1"/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numRef>
              <c:f>'5.3'!$H$5</c:f>
              <c:numCache>
                <c:formatCode>General</c:formatCode>
                <c:ptCount val="1"/>
              </c:numCache>
            </c:numRef>
          </c:cat>
          <c:val>
            <c:numRef>
              <c:f>'5.3'!$H$14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9EED-45CA-8D8C-688AB478B45D}"/>
            </c:ext>
          </c:extLst>
        </c:ser>
        <c:ser>
          <c:idx val="7"/>
          <c:order val="4"/>
          <c:tx>
            <c:strRef>
              <c:f>'5.3'!$G$13</c:f>
              <c:strCache>
                <c:ptCount val="1"/>
              </c:strCache>
            </c:strRef>
          </c:tx>
          <c:invertIfNegative val="0"/>
          <c:cat>
            <c:numRef>
              <c:f>'5.3'!$H$5</c:f>
              <c:numCache>
                <c:formatCode>General</c:formatCode>
                <c:ptCount val="1"/>
              </c:numCache>
            </c:numRef>
          </c:cat>
          <c:val>
            <c:numRef>
              <c:f>'5.3'!$H$13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9EED-45CA-8D8C-688AB478B45D}"/>
            </c:ext>
          </c:extLst>
        </c:ser>
        <c:ser>
          <c:idx val="6"/>
          <c:order val="5"/>
          <c:tx>
            <c:strRef>
              <c:f>'5.3'!$G$12</c:f>
              <c:strCache>
                <c:ptCount val="1"/>
              </c:strCache>
            </c:strRef>
          </c:tx>
          <c:invertIfNegative val="0"/>
          <c:cat>
            <c:numRef>
              <c:f>'5.3'!$H$5</c:f>
              <c:numCache>
                <c:formatCode>General</c:formatCode>
                <c:ptCount val="1"/>
              </c:numCache>
            </c:numRef>
          </c:cat>
          <c:val>
            <c:numRef>
              <c:f>'5.3'!$H$12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9EED-45CA-8D8C-688AB478B45D}"/>
            </c:ext>
          </c:extLst>
        </c:ser>
        <c:ser>
          <c:idx val="5"/>
          <c:order val="6"/>
          <c:tx>
            <c:strRef>
              <c:f>'5.3'!$G$11</c:f>
              <c:strCache>
                <c:ptCount val="1"/>
              </c:strCache>
            </c:strRef>
          </c:tx>
          <c:invertIfNegative val="0"/>
          <c:cat>
            <c:numRef>
              <c:f>'5.3'!$H$5</c:f>
              <c:numCache>
                <c:formatCode>General</c:formatCode>
                <c:ptCount val="1"/>
              </c:numCache>
            </c:numRef>
          </c:cat>
          <c:val>
            <c:numRef>
              <c:f>'5.3'!$H$11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9EED-45CA-8D8C-688AB478B45D}"/>
            </c:ext>
          </c:extLst>
        </c:ser>
        <c:ser>
          <c:idx val="4"/>
          <c:order val="7"/>
          <c:tx>
            <c:strRef>
              <c:f>'5.3'!$G$10</c:f>
              <c:strCache>
                <c:ptCount val="1"/>
              </c:strCache>
            </c:strRef>
          </c:tx>
          <c:invertIfNegative val="0"/>
          <c:cat>
            <c:numRef>
              <c:f>'5.3'!$H$5</c:f>
              <c:numCache>
                <c:formatCode>General</c:formatCode>
                <c:ptCount val="1"/>
              </c:numCache>
            </c:numRef>
          </c:cat>
          <c:val>
            <c:numRef>
              <c:f>'5.3'!$H$10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9EED-45CA-8D8C-688AB478B45D}"/>
            </c:ext>
          </c:extLst>
        </c:ser>
        <c:ser>
          <c:idx val="3"/>
          <c:order val="8"/>
          <c:tx>
            <c:strRef>
              <c:f>'5.3'!$G$9</c:f>
              <c:strCache>
                <c:ptCount val="1"/>
              </c:strCache>
            </c:strRef>
          </c:tx>
          <c:spPr>
            <a:solidFill>
              <a:srgbClr val="6E4932"/>
            </a:solidFill>
          </c:spPr>
          <c:invertIfNegative val="0"/>
          <c:cat>
            <c:numRef>
              <c:f>'5.3'!$H$5</c:f>
              <c:numCache>
                <c:formatCode>General</c:formatCode>
                <c:ptCount val="1"/>
              </c:numCache>
            </c:numRef>
          </c:cat>
          <c:val>
            <c:numRef>
              <c:f>'5.3'!$H$9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9EED-45CA-8D8C-688AB478B45D}"/>
            </c:ext>
          </c:extLst>
        </c:ser>
        <c:ser>
          <c:idx val="2"/>
          <c:order val="9"/>
          <c:tx>
            <c:strRef>
              <c:f>'5.3'!$G$8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'5.3'!$H$5</c:f>
              <c:numCache>
                <c:formatCode>General</c:formatCode>
                <c:ptCount val="1"/>
              </c:numCache>
            </c:numRef>
          </c:cat>
          <c:val>
            <c:numRef>
              <c:f>'5.3'!$H$8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9EED-45CA-8D8C-688AB478B45D}"/>
            </c:ext>
          </c:extLst>
        </c:ser>
        <c:ser>
          <c:idx val="1"/>
          <c:order val="10"/>
          <c:tx>
            <c:strRef>
              <c:f>'5.3'!$G$7</c:f>
              <c:strCache>
                <c:ptCount val="1"/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numRef>
              <c:f>'5.3'!$H$5</c:f>
              <c:numCache>
                <c:formatCode>General</c:formatCode>
                <c:ptCount val="1"/>
              </c:numCache>
            </c:numRef>
          </c:cat>
          <c:val>
            <c:numRef>
              <c:f>'5.3'!$H$7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9EED-45CA-8D8C-688AB478B45D}"/>
            </c:ext>
          </c:extLst>
        </c:ser>
        <c:ser>
          <c:idx val="0"/>
          <c:order val="11"/>
          <c:tx>
            <c:strRef>
              <c:f>'5.3'!$G$6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'5.3'!$H$5</c:f>
              <c:numCache>
                <c:formatCode>General</c:formatCode>
                <c:ptCount val="1"/>
              </c:numCache>
            </c:numRef>
          </c:cat>
          <c:val>
            <c:numRef>
              <c:f>'5.3'!$H$6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9EED-45CA-8D8C-688AB478B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9047936"/>
        <c:axId val="339049472"/>
      </c:barChart>
      <c:catAx>
        <c:axId val="3390479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39049472"/>
        <c:crosses val="autoZero"/>
        <c:auto val="1"/>
        <c:lblAlgn val="ctr"/>
        <c:lblOffset val="100"/>
        <c:noMultiLvlLbl val="0"/>
      </c:catAx>
      <c:valAx>
        <c:axId val="339049472"/>
        <c:scaling>
          <c:orientation val="minMax"/>
        </c:scaling>
        <c:delete val="1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crossAx val="339047936"/>
        <c:crosses val="autoZero"/>
        <c:crossBetween val="between"/>
      </c:valAx>
      <c:spPr>
        <a:noFill/>
      </c:spPr>
    </c:plotArea>
    <c:legend>
      <c:legendPos val="l"/>
      <c:layout>
        <c:manualLayout>
          <c:xMode val="edge"/>
          <c:yMode val="edge"/>
          <c:x val="0"/>
          <c:y val="3.5623404632922902E-3"/>
          <c:w val="1"/>
          <c:h val="0.99643746293929647"/>
        </c:manualLayout>
      </c:layout>
      <c:overlay val="0"/>
      <c:spPr>
        <a:noFill/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kategori</a:t>
            </a:r>
            <a:r>
              <a:rPr lang="cs-CZ" sz="1000"/>
              <a:t>í</a:t>
            </a:r>
            <a:r>
              <a:rPr lang="en-US" sz="1000"/>
              <a:t> </a:t>
            </a:r>
            <a:r>
              <a:rPr lang="cs-CZ" sz="1000"/>
              <a:t>VE</a:t>
            </a:r>
            <a:r>
              <a:rPr lang="en-US" sz="1000"/>
              <a:t> na výrobě elektřiny brutto</a:t>
            </a:r>
          </a:p>
        </c:rich>
      </c:tx>
      <c:layout>
        <c:manualLayout>
          <c:xMode val="edge"/>
          <c:yMode val="edge"/>
          <c:x val="0.1551802999147399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831751171290505"/>
          <c:y val="0.16362317031830009"/>
          <c:w val="0.7958265263571026"/>
          <c:h val="0.62155794394313846"/>
        </c:manualLayout>
      </c:layout>
      <c:doughnut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'5.4'!$A$6:$A$8</c:f>
              <c:strCache>
                <c:ptCount val="3"/>
                <c:pt idx="0">
                  <c:v>do 1 MW</c:v>
                </c:pt>
                <c:pt idx="1">
                  <c:v>od 1 MW včetně do 10 MW</c:v>
                </c:pt>
                <c:pt idx="2">
                  <c:v>od 10 MW včetně</c:v>
                </c:pt>
              </c:strCache>
            </c:strRef>
          </c:cat>
          <c:val>
            <c:numRef>
              <c:f>'5.4'!$C$6:$C$8</c:f>
              <c:numCache>
                <c:formatCode>#,##0.0</c:formatCode>
                <c:ptCount val="3"/>
                <c:pt idx="0">
                  <c:v>461387.65400000074</c:v>
                </c:pt>
                <c:pt idx="1">
                  <c:v>561637.49200000078</c:v>
                </c:pt>
                <c:pt idx="2">
                  <c:v>985003.5569999998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52-40CF-B59E-1CDFF3815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Vývoj výroby elektřiny brutto (GWh) - VE</a:t>
            </a:r>
          </a:p>
        </c:rich>
      </c:tx>
      <c:layout>
        <c:manualLayout>
          <c:xMode val="edge"/>
          <c:yMode val="edge"/>
          <c:x val="0.64911827331102046"/>
          <c:y val="3.848484848484848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54582890086491676"/>
          <c:y val="0.20656767676767676"/>
          <c:w val="0.4395669520172748"/>
          <c:h val="0.497911111111111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'5.4'!$A$24</c:f>
              <c:strCache>
                <c:ptCount val="1"/>
                <c:pt idx="0">
                  <c:v>do 1 MW</c:v>
                </c:pt>
              </c:strCache>
            </c:strRef>
          </c:tx>
          <c:invertIfNegative val="0"/>
          <c:cat>
            <c:numRef>
              <c:f>'5.4'!$B$23:$K$23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('5.4'!$B$24:$E$24,'5.4'!$F$24:$K$24)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465.48191800000075</c:v>
                </c:pt>
                <c:pt idx="5">
                  <c:v>445.8878729999999</c:v>
                </c:pt>
                <c:pt idx="6">
                  <c:v>482.56343499999781</c:v>
                </c:pt>
                <c:pt idx="7">
                  <c:v>511.32626599999804</c:v>
                </c:pt>
                <c:pt idx="8">
                  <c:v>389.64137900000048</c:v>
                </c:pt>
                <c:pt idx="9">
                  <c:v>461.38765400000074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2E-4FDC-AE74-337DECC3B247}"/>
            </c:ext>
          </c:extLst>
        </c:ser>
        <c:ser>
          <c:idx val="1"/>
          <c:order val="1"/>
          <c:tx>
            <c:strRef>
              <c:f>'5.4'!$A$25</c:f>
              <c:strCache>
                <c:ptCount val="1"/>
                <c:pt idx="0">
                  <c:v>od 1 MW včetně do 10 MW</c:v>
                </c:pt>
              </c:strCache>
            </c:strRef>
          </c:tx>
          <c:invertIfNegative val="0"/>
          <c:cat>
            <c:numRef>
              <c:f>'5.4'!$B$23:$K$23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('5.4'!$B$25:$E$25,'5.4'!$F$25:$K$25)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546.19163700000013</c:v>
                </c:pt>
                <c:pt idx="5">
                  <c:v>555.90920700000061</c:v>
                </c:pt>
                <c:pt idx="6">
                  <c:v>570.53690200000017</c:v>
                </c:pt>
                <c:pt idx="7">
                  <c:v>551.1532050000003</c:v>
                </c:pt>
                <c:pt idx="8">
                  <c:v>484.00795200000027</c:v>
                </c:pt>
                <c:pt idx="9">
                  <c:v>561.63749200000075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2E-4FDC-AE74-337DECC3B247}"/>
            </c:ext>
          </c:extLst>
        </c:ser>
        <c:ser>
          <c:idx val="2"/>
          <c:order val="2"/>
          <c:tx>
            <c:strRef>
              <c:f>'5.4'!$A$26</c:f>
              <c:strCache>
                <c:ptCount val="1"/>
                <c:pt idx="0">
                  <c:v>od 10 MW včetně</c:v>
                </c:pt>
              </c:strCache>
            </c:strRef>
          </c:tx>
          <c:invertIfNegative val="0"/>
          <c:cat>
            <c:numRef>
              <c:f>'5.4'!$B$23:$K$23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('5.4'!$B$26:$E$26,'5.4'!$F$26:$K$26)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897.54893600000037</c:v>
                </c:pt>
                <c:pt idx="5">
                  <c:v>793.01001000000019</c:v>
                </c:pt>
                <c:pt idx="6">
                  <c:v>947.38790899999992</c:v>
                </c:pt>
                <c:pt idx="7">
                  <c:v>806.98529300000007</c:v>
                </c:pt>
                <c:pt idx="8">
                  <c:v>753.70135299999993</c:v>
                </c:pt>
                <c:pt idx="9">
                  <c:v>985.00355699999977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2E-4FDC-AE74-337DECC3B247}"/>
            </c:ext>
          </c:extLst>
        </c:ser>
        <c:ser>
          <c:idx val="3"/>
          <c:order val="3"/>
          <c:tx>
            <c:strRef>
              <c:f>'5.4'!$A$27</c:f>
              <c:strCache>
                <c:ptCount val="1"/>
                <c:pt idx="0">
                  <c:v>Všechny kategorie (údaje před rokem 2014 pouze v souhrnné podobě)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'5.4'!$B$23:$K$23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'5.4'!$B$27:$E$27</c:f>
              <c:numCache>
                <c:formatCode>General</c:formatCode>
                <c:ptCount val="4"/>
                <c:pt idx="0">
                  <c:v>2789.4292639999999</c:v>
                </c:pt>
                <c:pt idx="1">
                  <c:v>2134.13170101789</c:v>
                </c:pt>
                <c:pt idx="2">
                  <c:v>2231.5493615839096</c:v>
                </c:pt>
                <c:pt idx="3">
                  <c:v>2856.3917619999997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2E-4FDC-AE74-337DECC3B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9118336"/>
        <c:axId val="339132416"/>
      </c:barChart>
      <c:catAx>
        <c:axId val="33911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39132416"/>
        <c:crosses val="autoZero"/>
        <c:auto val="1"/>
        <c:lblAlgn val="ctr"/>
        <c:lblOffset val="100"/>
        <c:noMultiLvlLbl val="0"/>
      </c:catAx>
      <c:valAx>
        <c:axId val="339132416"/>
        <c:scaling>
          <c:orientation val="minMax"/>
          <c:max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39118336"/>
        <c:crosses val="autoZero"/>
        <c:crossBetween val="between"/>
        <c:majorUnit val="500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2.5518577896869003E-2"/>
          <c:y val="0.83653544061302698"/>
          <c:w val="0.40329880189542383"/>
          <c:h val="0.10264080459770115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Vývoj instalovaného výkonu (MW) - VE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3190730167484553E-2"/>
          <c:y val="0.24626077097505666"/>
          <c:w val="0.87762429727307478"/>
          <c:h val="0.586722222222222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'5.4'!$A$17</c:f>
              <c:strCache>
                <c:ptCount val="1"/>
                <c:pt idx="0">
                  <c:v>do 1 MW</c:v>
                </c:pt>
              </c:strCache>
            </c:strRef>
          </c:tx>
          <c:invertIfNegative val="0"/>
          <c:cat>
            <c:numRef>
              <c:f>'5.4'!$B$16:$K$16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('5.4'!$B$17:$E$17,'5.4'!$F$17:$K$17)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150.34520000000057</c:v>
                </c:pt>
                <c:pt idx="5">
                  <c:v>154.16550000000069</c:v>
                </c:pt>
                <c:pt idx="6">
                  <c:v>155.91910000000078</c:v>
                </c:pt>
                <c:pt idx="7">
                  <c:v>156.7001000000009</c:v>
                </c:pt>
                <c:pt idx="8">
                  <c:v>155.75060000000087</c:v>
                </c:pt>
                <c:pt idx="9">
                  <c:v>156.94209000000058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BB-4903-AF38-364219C7FEAD}"/>
            </c:ext>
          </c:extLst>
        </c:ser>
        <c:ser>
          <c:idx val="1"/>
          <c:order val="1"/>
          <c:tx>
            <c:strRef>
              <c:f>'5.4'!$A$18</c:f>
              <c:strCache>
                <c:ptCount val="1"/>
                <c:pt idx="0">
                  <c:v>od 1 MW včetně do 10 MW</c:v>
                </c:pt>
              </c:strCache>
            </c:strRef>
          </c:tx>
          <c:invertIfNegative val="0"/>
          <c:cat>
            <c:numRef>
              <c:f>'5.4'!$B$16:$K$16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('5.4'!$B$18:$E$18,'5.4'!$F$18:$K$18)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177.22499999999997</c:v>
                </c:pt>
                <c:pt idx="5">
                  <c:v>180.58800000000002</c:v>
                </c:pt>
                <c:pt idx="6">
                  <c:v>181.48800000000006</c:v>
                </c:pt>
                <c:pt idx="7">
                  <c:v>183.23399999999995</c:v>
                </c:pt>
                <c:pt idx="8">
                  <c:v>183.98799999999994</c:v>
                </c:pt>
                <c:pt idx="9">
                  <c:v>183.988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BB-4903-AF38-364219C7FEAD}"/>
            </c:ext>
          </c:extLst>
        </c:ser>
        <c:ser>
          <c:idx val="2"/>
          <c:order val="2"/>
          <c:tx>
            <c:strRef>
              <c:f>'5.4'!$A$19</c:f>
              <c:strCache>
                <c:ptCount val="1"/>
                <c:pt idx="0">
                  <c:v>od 10 MW včetně</c:v>
                </c:pt>
              </c:strCache>
            </c:strRef>
          </c:tx>
          <c:invertIfNegative val="0"/>
          <c:cat>
            <c:numRef>
              <c:f>'5.4'!$B$16:$K$16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('5.4'!$B$19:$E$19,'5.4'!$F$19:$K$19)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752.78</c:v>
                </c:pt>
                <c:pt idx="5">
                  <c:v>752.78</c:v>
                </c:pt>
                <c:pt idx="6">
                  <c:v>752.78</c:v>
                </c:pt>
                <c:pt idx="7">
                  <c:v>752.78</c:v>
                </c:pt>
                <c:pt idx="8">
                  <c:v>752.78</c:v>
                </c:pt>
                <c:pt idx="9">
                  <c:v>752.78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BB-4903-AF38-364219C7FEAD}"/>
            </c:ext>
          </c:extLst>
        </c:ser>
        <c:ser>
          <c:idx val="3"/>
          <c:order val="3"/>
          <c:tx>
            <c:strRef>
              <c:f>'5.4'!$A$20</c:f>
              <c:strCache>
                <c:ptCount val="1"/>
                <c:pt idx="0">
                  <c:v>Všechny kategorie (údaje před rokem 2014 pouze v souhrnné podobě)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'5.4'!$B$16:$K$16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'5.4'!$B$20:$E$20</c:f>
              <c:numCache>
                <c:formatCode>General</c:formatCode>
                <c:ptCount val="4"/>
                <c:pt idx="0">
                  <c:v>1056.0999999999999</c:v>
                </c:pt>
                <c:pt idx="1">
                  <c:v>1054.5999999999999</c:v>
                </c:pt>
                <c:pt idx="2">
                  <c:v>1069.1999999999998</c:v>
                </c:pt>
                <c:pt idx="3">
                  <c:v>1082.6999999999998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BB-4903-AF38-364219C7F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9489920"/>
        <c:axId val="339491456"/>
      </c:barChart>
      <c:catAx>
        <c:axId val="339489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39491456"/>
        <c:crosses val="autoZero"/>
        <c:auto val="1"/>
        <c:lblAlgn val="ctr"/>
        <c:lblOffset val="100"/>
        <c:noMultiLvlLbl val="0"/>
      </c:catAx>
      <c:valAx>
        <c:axId val="339491456"/>
        <c:scaling>
          <c:orientation val="minMax"/>
          <c:max val="1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39489920"/>
        <c:crosses val="autoZero"/>
        <c:crossBetween val="between"/>
        <c:majorUnit val="2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Vývoj instalovaného výkonu (MW)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3190730167484553E-2"/>
          <c:y val="0.19588314176245211"/>
          <c:w val="0.87762429727307478"/>
          <c:h val="0.59078735632183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'6'!$A$10</c:f>
              <c:strCache>
                <c:ptCount val="1"/>
                <c:pt idx="0">
                  <c:v>Přečerpávací (PVE)</c:v>
                </c:pt>
              </c:strCache>
            </c:strRef>
          </c:tx>
          <c:invertIfNegative val="0"/>
          <c:cat>
            <c:numRef>
              <c:f>'6'!$B$3:$K$3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'6'!$B$10:$K$10</c:f>
              <c:numCache>
                <c:formatCode>#,##0.0</c:formatCode>
                <c:ptCount val="10"/>
                <c:pt idx="0">
                  <c:v>1146.5</c:v>
                </c:pt>
                <c:pt idx="1">
                  <c:v>1146.5</c:v>
                </c:pt>
                <c:pt idx="2">
                  <c:v>1146.5</c:v>
                </c:pt>
                <c:pt idx="3">
                  <c:v>1146.5</c:v>
                </c:pt>
                <c:pt idx="4">
                  <c:v>1171.5</c:v>
                </c:pt>
                <c:pt idx="5">
                  <c:v>1171.5</c:v>
                </c:pt>
                <c:pt idx="6">
                  <c:v>1171.5</c:v>
                </c:pt>
                <c:pt idx="7">
                  <c:v>1171.5</c:v>
                </c:pt>
                <c:pt idx="8">
                  <c:v>1171.5</c:v>
                </c:pt>
                <c:pt idx="9">
                  <c:v>1171.5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2C-4686-8B7D-5A23B7804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9524224"/>
        <c:axId val="339526016"/>
      </c:barChart>
      <c:catAx>
        <c:axId val="339524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39526016"/>
        <c:crosses val="autoZero"/>
        <c:auto val="1"/>
        <c:lblAlgn val="ctr"/>
        <c:lblOffset val="100"/>
        <c:noMultiLvlLbl val="0"/>
      </c:catAx>
      <c:valAx>
        <c:axId val="339526016"/>
        <c:scaling>
          <c:orientation val="minMax"/>
          <c:min val="9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395242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750164518009238"/>
          <c:y val="0.8973591954022988"/>
          <c:w val="0.24996709639815237"/>
          <c:h val="0.10264080459770115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Vývoj výroby elektřiny brutto (GWh)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3190730167484553E-2"/>
          <c:y val="0.19588314176245211"/>
          <c:w val="0.87762429727307478"/>
          <c:h val="0.59078735632183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'3.3'!$A$23</c:f>
              <c:strCache>
                <c:ptCount val="1"/>
                <c:pt idx="0">
                  <c:v>Přečerpávací (PVE)</c:v>
                </c:pt>
              </c:strCache>
            </c:strRef>
          </c:tx>
          <c:invertIfNegative val="0"/>
          <c:cat>
            <c:numRef>
              <c:f>'3.3'!$B$16:$K$16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'3.3'!$B$23:$K$23</c:f>
              <c:numCache>
                <c:formatCode>#,##0.0</c:formatCode>
                <c:ptCount val="10"/>
                <c:pt idx="0">
                  <c:v>591.17073600000003</c:v>
                </c:pt>
                <c:pt idx="1">
                  <c:v>700.899091</c:v>
                </c:pt>
                <c:pt idx="2">
                  <c:v>731.44974200000001</c:v>
                </c:pt>
                <c:pt idx="3">
                  <c:v>905.30823799999996</c:v>
                </c:pt>
                <c:pt idx="4">
                  <c:v>1051.5262420000001</c:v>
                </c:pt>
                <c:pt idx="5">
                  <c:v>1275.9619400000001</c:v>
                </c:pt>
                <c:pt idx="6">
                  <c:v>1201.5475300000003</c:v>
                </c:pt>
                <c:pt idx="7">
                  <c:v>1170.455101</c:v>
                </c:pt>
                <c:pt idx="8">
                  <c:v>1050.5881869999998</c:v>
                </c:pt>
                <c:pt idx="9">
                  <c:v>1166.6572390000001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4-4042-B516-683EB2DD8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9215104"/>
        <c:axId val="339216640"/>
      </c:barChart>
      <c:catAx>
        <c:axId val="33921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39216640"/>
        <c:crosses val="autoZero"/>
        <c:auto val="1"/>
        <c:lblAlgn val="ctr"/>
        <c:lblOffset val="100"/>
        <c:noMultiLvlLbl val="0"/>
      </c:catAx>
      <c:valAx>
        <c:axId val="3392166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392151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750164518009238"/>
          <c:y val="0.8973591954022988"/>
          <c:w val="0.24996709639815237"/>
          <c:h val="0.10264080459770115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 b="1" i="0" u="none" strike="noStrike" baseline="0">
                <a:effectLst/>
              </a:rPr>
              <a:t>Meziroční změna výroby elektřiny (%)</a:t>
            </a:r>
            <a:r>
              <a:rPr lang="cs-CZ" sz="1000" b="1" i="0" u="none" strike="noStrike" baseline="0"/>
              <a:t> </a:t>
            </a:r>
            <a:endParaRPr lang="cs-CZ" sz="1000" b="1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052779259503565"/>
          <c:y val="0.10478696884123935"/>
          <c:w val="0.8600877621042039"/>
          <c:h val="0.645953005756322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'3.4'!$A$28</c:f>
              <c:strCache>
                <c:ptCount val="1"/>
                <c:pt idx="0">
                  <c:v>Meziroční změna výroby brutto</c:v>
                </c:pt>
              </c:strCache>
            </c:strRef>
          </c:tx>
          <c:invertIfNegative val="0"/>
          <c:val>
            <c:numRef>
              <c:f>'3.4'!$B$28:$M$28</c:f>
              <c:numCache>
                <c:formatCode>0.0%</c:formatCode>
                <c:ptCount val="12"/>
                <c:pt idx="0">
                  <c:v>0.14409015049884566</c:v>
                </c:pt>
                <c:pt idx="1">
                  <c:v>9.2893270719080823E-2</c:v>
                </c:pt>
                <c:pt idx="2">
                  <c:v>-0.11130466732461897</c:v>
                </c:pt>
                <c:pt idx="3">
                  <c:v>3.0814000727200818E-2</c:v>
                </c:pt>
                <c:pt idx="4">
                  <c:v>1.1795106921554456E-2</c:v>
                </c:pt>
                <c:pt idx="5">
                  <c:v>-7.5438332512239706E-2</c:v>
                </c:pt>
                <c:pt idx="6">
                  <c:v>-0.13578574305026286</c:v>
                </c:pt>
                <c:pt idx="7">
                  <c:v>-3.7401116388641166E-2</c:v>
                </c:pt>
                <c:pt idx="8">
                  <c:v>-1.8130840706914775E-2</c:v>
                </c:pt>
                <c:pt idx="9">
                  <c:v>2.7939188206843033E-2</c:v>
                </c:pt>
                <c:pt idx="10">
                  <c:v>-2.6626959689368176E-2</c:v>
                </c:pt>
                <c:pt idx="11">
                  <c:v>-3.8569706295400061E-2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E5-45AD-B4AC-FDEB3125F285}"/>
            </c:ext>
          </c:extLst>
        </c:ser>
        <c:ser>
          <c:idx val="1"/>
          <c:order val="1"/>
          <c:tx>
            <c:strRef>
              <c:f>'3.4'!$A$29</c:f>
              <c:strCache>
                <c:ptCount val="1"/>
                <c:pt idx="0">
                  <c:v>Meziroční změna výroby netto</c:v>
                </c:pt>
              </c:strCache>
            </c:strRef>
          </c:tx>
          <c:invertIfNegative val="0"/>
          <c:val>
            <c:numRef>
              <c:f>'3.4'!$B$29:$M$29</c:f>
              <c:numCache>
                <c:formatCode>0.0%</c:formatCode>
                <c:ptCount val="12"/>
                <c:pt idx="0">
                  <c:v>0.14859577428011839</c:v>
                </c:pt>
                <c:pt idx="1">
                  <c:v>9.5000745685725765E-2</c:v>
                </c:pt>
                <c:pt idx="2">
                  <c:v>-0.11076093240903735</c:v>
                </c:pt>
                <c:pt idx="3">
                  <c:v>3.1910470519840549E-2</c:v>
                </c:pt>
                <c:pt idx="4">
                  <c:v>1.5207431825188371E-2</c:v>
                </c:pt>
                <c:pt idx="5">
                  <c:v>-7.2905718122255631E-2</c:v>
                </c:pt>
                <c:pt idx="6">
                  <c:v>-0.13587430922472177</c:v>
                </c:pt>
                <c:pt idx="7">
                  <c:v>-3.4559342429077121E-2</c:v>
                </c:pt>
                <c:pt idx="8">
                  <c:v>-1.3290563954666618E-2</c:v>
                </c:pt>
                <c:pt idx="9">
                  <c:v>3.1979634512102839E-2</c:v>
                </c:pt>
                <c:pt idx="10">
                  <c:v>-2.5316010268363141E-2</c:v>
                </c:pt>
                <c:pt idx="11">
                  <c:v>-3.8598137222722179E-2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E5-45AD-B4AC-FDEB3125F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224640"/>
        <c:axId val="234318080"/>
      </c:barChart>
      <c:catAx>
        <c:axId val="234224640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234318080"/>
        <c:crossesAt val="0"/>
        <c:auto val="1"/>
        <c:lblAlgn val="ctr"/>
        <c:lblOffset val="100"/>
        <c:noMultiLvlLbl val="0"/>
      </c:catAx>
      <c:valAx>
        <c:axId val="234318080"/>
        <c:scaling>
          <c:orientation val="minMax"/>
          <c:min val="-0.15000000000000002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42246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'5.4'!$A$2</c:f>
              <c:strCache>
                <c:ptCount val="1"/>
              </c:strCache>
            </c:strRef>
          </c:tx>
          <c:invertIfNegative val="0"/>
          <c:val>
            <c:numRef>
              <c:f>'5.4'!$G$2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9CAD-48C7-A697-1AFB12F2DEFA}"/>
            </c:ext>
          </c:extLst>
        </c:ser>
        <c:ser>
          <c:idx val="1"/>
          <c:order val="1"/>
          <c:tx>
            <c:strRef>
              <c:f>'5.4'!$A$3</c:f>
              <c:strCache>
                <c:ptCount val="1"/>
              </c:strCache>
            </c:strRef>
          </c:tx>
          <c:invertIfNegative val="0"/>
          <c:val>
            <c:numRef>
              <c:f>'5.4'!$G$3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9CAD-48C7-A697-1AFB12F2DEFA}"/>
            </c:ext>
          </c:extLst>
        </c:ser>
        <c:ser>
          <c:idx val="2"/>
          <c:order val="2"/>
          <c:tx>
            <c:strRef>
              <c:f>'5.4'!$A$4</c:f>
              <c:strCache>
                <c:ptCount val="1"/>
              </c:strCache>
            </c:strRef>
          </c:tx>
          <c:invertIfNegative val="0"/>
          <c:val>
            <c:numRef>
              <c:f>'5.4'!$G$4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9CAD-48C7-A697-1AFB12F2D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9248256"/>
        <c:axId val="339249792"/>
      </c:barChart>
      <c:catAx>
        <c:axId val="339248256"/>
        <c:scaling>
          <c:orientation val="minMax"/>
        </c:scaling>
        <c:delete val="1"/>
        <c:axPos val="b"/>
        <c:majorTickMark val="out"/>
        <c:minorTickMark val="none"/>
        <c:tickLblPos val="nextTo"/>
        <c:crossAx val="339249792"/>
        <c:crosses val="autoZero"/>
        <c:auto val="1"/>
        <c:lblAlgn val="ctr"/>
        <c:lblOffset val="100"/>
        <c:noMultiLvlLbl val="0"/>
      </c:catAx>
      <c:valAx>
        <c:axId val="3392497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392482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kategori</a:t>
            </a:r>
            <a:r>
              <a:rPr lang="cs-CZ" sz="1000"/>
              <a:t>í</a:t>
            </a:r>
            <a:r>
              <a:rPr lang="en-US" sz="1000"/>
              <a:t> </a:t>
            </a:r>
            <a:r>
              <a:rPr lang="cs-CZ" sz="1000"/>
              <a:t>VTE</a:t>
            </a:r>
            <a:r>
              <a:rPr lang="en-US" sz="1000"/>
              <a:t> na výrobě elektřiny brutto</a:t>
            </a:r>
          </a:p>
        </c:rich>
      </c:tx>
      <c:layout>
        <c:manualLayout>
          <c:xMode val="edge"/>
          <c:yMode val="edge"/>
          <c:x val="0.1712914031283375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50642292571833"/>
          <c:y val="0.20946373091989734"/>
          <c:w val="0.54846948222072045"/>
          <c:h val="0.76827394299608265"/>
        </c:manualLayout>
      </c:layout>
      <c:doughnutChart>
        <c:varyColors val="1"/>
        <c:ser>
          <c:idx val="0"/>
          <c:order val="0"/>
          <c:dLbls>
            <c:dLbl>
              <c:idx val="0"/>
              <c:layout>
                <c:manualLayout>
                  <c:x val="0.17858897800776197"/>
                  <c:y val="6.856121454753078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57-4AEA-B26D-29507F8D7A0D}"/>
                </c:ext>
              </c:extLst>
            </c:dLbl>
            <c:dLbl>
              <c:idx val="1"/>
              <c:layout>
                <c:manualLayout>
                  <c:x val="0.15762877102199224"/>
                  <c:y val="0.137063507920345"/>
                </c:manualLayout>
              </c:layout>
              <c:spPr>
                <a:ln w="3175"/>
              </c:spPr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57-4AEA-B26D-29507F8D7A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'5.5'!$A$6:$B$9</c:f>
              <c:strCache>
                <c:ptCount val="4"/>
                <c:pt idx="0">
                  <c:v>do 0,5 MW včetně</c:v>
                </c:pt>
                <c:pt idx="1">
                  <c:v>nad 0,5 do 1 MW včetně</c:v>
                </c:pt>
                <c:pt idx="2">
                  <c:v>nad 1 do 2 MW včetně </c:v>
                </c:pt>
                <c:pt idx="3">
                  <c:v>nad 2 MW</c:v>
                </c:pt>
              </c:strCache>
            </c:strRef>
          </c:cat>
          <c:val>
            <c:numRef>
              <c:f>'5.5'!$D$6:$D$9</c:f>
              <c:numCache>
                <c:formatCode>#,##0.0</c:formatCode>
                <c:ptCount val="4"/>
                <c:pt idx="0">
                  <c:v>1934.1450000000004</c:v>
                </c:pt>
                <c:pt idx="1">
                  <c:v>9507.3530000000028</c:v>
                </c:pt>
                <c:pt idx="2">
                  <c:v>124609.18200000003</c:v>
                </c:pt>
                <c:pt idx="3">
                  <c:v>563963.18000000098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57-4AEA-B26D-29507F8D7A0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3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Vývoj</a:t>
            </a:r>
            <a:r>
              <a:rPr lang="cs-CZ" sz="1000" baseline="0"/>
              <a:t> instalovaného výkonu (MW)</a:t>
            </a:r>
            <a:endParaRPr lang="en-US" sz="1000"/>
          </a:p>
        </c:rich>
      </c:tx>
      <c:layout>
        <c:manualLayout>
          <c:xMode val="edge"/>
          <c:yMode val="edge"/>
          <c:x val="0.15291754432725593"/>
          <c:y val="2.591548491035180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7841410317361511E-2"/>
          <c:y val="0.1391015353054269"/>
          <c:w val="0.44883680902244832"/>
          <c:h val="0.6566793421275932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'5.5'!$A$14</c:f>
              <c:strCache>
                <c:ptCount val="1"/>
                <c:pt idx="0">
                  <c:v>do 0,5 MW včetně</c:v>
                </c:pt>
              </c:strCache>
            </c:strRef>
          </c:tx>
          <c:invertIfNegative val="0"/>
          <c:cat>
            <c:numRef>
              <c:f>'5.5'!$B$13:$K$13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'5.5'!$B$14:$K$14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2.8648999999999991</c:v>
                </c:pt>
                <c:pt idx="5">
                  <c:v>2.9598999999999993</c:v>
                </c:pt>
                <c:pt idx="6">
                  <c:v>2.8148999999999993</c:v>
                </c:pt>
                <c:pt idx="7">
                  <c:v>2.9148999999999985</c:v>
                </c:pt>
                <c:pt idx="8">
                  <c:v>2.8</c:v>
                </c:pt>
                <c:pt idx="9">
                  <c:v>2.7843999999999998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F-4C5D-8090-748D1956469C}"/>
            </c:ext>
          </c:extLst>
        </c:ser>
        <c:ser>
          <c:idx val="1"/>
          <c:order val="1"/>
          <c:tx>
            <c:strRef>
              <c:f>'5.5'!$A$15</c:f>
              <c:strCache>
                <c:ptCount val="1"/>
                <c:pt idx="0">
                  <c:v>nad 0,5 do 1 MW včetně</c:v>
                </c:pt>
              </c:strCache>
            </c:strRef>
          </c:tx>
          <c:invertIfNegative val="0"/>
          <c:cat>
            <c:numRef>
              <c:f>'5.5'!$B$13:$K$13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'5.5'!$B$15:$K$15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5.7600000000000007</c:v>
                </c:pt>
                <c:pt idx="5">
                  <c:v>5.7600000000000007</c:v>
                </c:pt>
                <c:pt idx="6">
                  <c:v>5.7600000000000007</c:v>
                </c:pt>
                <c:pt idx="7">
                  <c:v>5.76</c:v>
                </c:pt>
                <c:pt idx="8">
                  <c:v>5.8</c:v>
                </c:pt>
                <c:pt idx="9">
                  <c:v>5.76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DF-4C5D-8090-748D1956469C}"/>
            </c:ext>
          </c:extLst>
        </c:ser>
        <c:ser>
          <c:idx val="2"/>
          <c:order val="2"/>
          <c:tx>
            <c:strRef>
              <c:f>'5.5'!$A$16</c:f>
              <c:strCache>
                <c:ptCount val="1"/>
                <c:pt idx="0">
                  <c:v>nad 1 do 2 MW včetně </c:v>
                </c:pt>
              </c:strCache>
            </c:strRef>
          </c:tx>
          <c:invertIfNegative val="0"/>
          <c:cat>
            <c:numRef>
              <c:f>'5.5'!$B$13:$K$13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'5.5'!$B$16:$K$16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59.88</c:v>
                </c:pt>
                <c:pt idx="5">
                  <c:v>58.38</c:v>
                </c:pt>
                <c:pt idx="6">
                  <c:v>59.88</c:v>
                </c:pt>
                <c:pt idx="7">
                  <c:v>59.879999999999995</c:v>
                </c:pt>
                <c:pt idx="8">
                  <c:v>61.9</c:v>
                </c:pt>
                <c:pt idx="9">
                  <c:v>57.879999999999995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DF-4C5D-8090-748D1956469C}"/>
            </c:ext>
          </c:extLst>
        </c:ser>
        <c:ser>
          <c:idx val="3"/>
          <c:order val="3"/>
          <c:tx>
            <c:strRef>
              <c:f>'5.5'!$A$17</c:f>
              <c:strCache>
                <c:ptCount val="1"/>
                <c:pt idx="0">
                  <c:v>nad 2 MW</c:v>
                </c:pt>
              </c:strCache>
            </c:strRef>
          </c:tx>
          <c:invertIfNegative val="0"/>
          <c:cat>
            <c:numRef>
              <c:f>'5.5'!$B$13:$K$13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'5.5'!$B$17:$K$17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209.54999999999998</c:v>
                </c:pt>
                <c:pt idx="5">
                  <c:v>213.54999999999998</c:v>
                </c:pt>
                <c:pt idx="6">
                  <c:v>213.54999999999998</c:v>
                </c:pt>
                <c:pt idx="7">
                  <c:v>239.65000000000012</c:v>
                </c:pt>
                <c:pt idx="8">
                  <c:v>246.3</c:v>
                </c:pt>
                <c:pt idx="9">
                  <c:v>272.99000000000012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DF-4C5D-8090-748D1956469C}"/>
            </c:ext>
          </c:extLst>
        </c:ser>
        <c:ser>
          <c:idx val="4"/>
          <c:order val="4"/>
          <c:tx>
            <c:strRef>
              <c:f>'5.5'!$A$18</c:f>
              <c:strCache>
                <c:ptCount val="1"/>
                <c:pt idx="0">
                  <c:v>Všechny kategorie (údaje před rokem 2014 pouze v souhrnné podobě)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'5.5'!$B$13:$K$13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'5.5'!$B$18:$E$18</c:f>
              <c:numCache>
                <c:formatCode>General</c:formatCode>
                <c:ptCount val="4"/>
                <c:pt idx="0">
                  <c:v>217.8</c:v>
                </c:pt>
                <c:pt idx="1">
                  <c:v>218.9</c:v>
                </c:pt>
                <c:pt idx="2">
                  <c:v>262.96019999446298</c:v>
                </c:pt>
                <c:pt idx="3">
                  <c:v>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DF-4C5D-8090-748D19564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9563264"/>
        <c:axId val="339564800"/>
      </c:barChart>
      <c:catAx>
        <c:axId val="33956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39564800"/>
        <c:crosses val="autoZero"/>
        <c:auto val="1"/>
        <c:lblAlgn val="ctr"/>
        <c:lblOffset val="100"/>
        <c:noMultiLvlLbl val="0"/>
      </c:catAx>
      <c:valAx>
        <c:axId val="3395648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39563264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"/>
          <c:y val="0.87486065492616771"/>
          <c:w val="0.47486990709678928"/>
          <c:h val="6.2426346175260126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Vývoj výroby elektřiny brutto (GWh)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5509132286864677E-2"/>
          <c:y val="0.16309272329144447"/>
          <c:w val="0.89537675372418912"/>
          <c:h val="0.753211549191104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'5.5'!$A$21</c:f>
              <c:strCache>
                <c:ptCount val="1"/>
                <c:pt idx="0">
                  <c:v>do 0,5 MW včetně</c:v>
                </c:pt>
              </c:strCache>
            </c:strRef>
          </c:tx>
          <c:invertIfNegative val="0"/>
          <c:cat>
            <c:numRef>
              <c:f>'5.5'!$B$20:$K$20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'5.5'!$B$21:$K$21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1714.4950000000008</c:v>
                </c:pt>
                <c:pt idx="5">
                  <c:v>1876.0329999999997</c:v>
                </c:pt>
                <c:pt idx="6">
                  <c:v>1523.4890000000007</c:v>
                </c:pt>
                <c:pt idx="7">
                  <c:v>1951.3919999999998</c:v>
                </c:pt>
                <c:pt idx="8">
                  <c:v>1805.3449999999987</c:v>
                </c:pt>
                <c:pt idx="9">
                  <c:v>1934.1450000000004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67-4401-9505-08FBFC570A63}"/>
            </c:ext>
          </c:extLst>
        </c:ser>
        <c:ser>
          <c:idx val="1"/>
          <c:order val="1"/>
          <c:tx>
            <c:strRef>
              <c:f>'5.5'!$A$22</c:f>
              <c:strCache>
                <c:ptCount val="1"/>
                <c:pt idx="0">
                  <c:v>nad 0,5 do 1 MW včetně</c:v>
                </c:pt>
              </c:strCache>
            </c:strRef>
          </c:tx>
          <c:invertIfNegative val="0"/>
          <c:cat>
            <c:numRef>
              <c:f>'5.5'!$B$20:$K$20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'5.5'!$B$22:$K$22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8419.8009999999958</c:v>
                </c:pt>
                <c:pt idx="5">
                  <c:v>9417.8200000000015</c:v>
                </c:pt>
                <c:pt idx="6">
                  <c:v>7972.7270000000008</c:v>
                </c:pt>
                <c:pt idx="7">
                  <c:v>9409.8489999999983</c:v>
                </c:pt>
                <c:pt idx="8">
                  <c:v>9129.6790000000019</c:v>
                </c:pt>
                <c:pt idx="9">
                  <c:v>9507.3530000000028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67-4401-9505-08FBFC570A63}"/>
            </c:ext>
          </c:extLst>
        </c:ser>
        <c:ser>
          <c:idx val="2"/>
          <c:order val="2"/>
          <c:tx>
            <c:strRef>
              <c:f>'5.5'!$A$23</c:f>
              <c:strCache>
                <c:ptCount val="1"/>
                <c:pt idx="0">
                  <c:v>nad 1 do 2 MW včetně </c:v>
                </c:pt>
              </c:strCache>
            </c:strRef>
          </c:tx>
          <c:invertIfNegative val="0"/>
          <c:cat>
            <c:numRef>
              <c:f>'5.5'!$B$20:$K$20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'5.5'!$B$23:$K$23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98789.523000000016</c:v>
                </c:pt>
                <c:pt idx="5">
                  <c:v>125418.12</c:v>
                </c:pt>
                <c:pt idx="6">
                  <c:v>107328.681</c:v>
                </c:pt>
                <c:pt idx="7">
                  <c:v>126994.19900000002</c:v>
                </c:pt>
                <c:pt idx="8">
                  <c:v>120615.17800000003</c:v>
                </c:pt>
                <c:pt idx="9">
                  <c:v>124609.18200000003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67-4401-9505-08FBFC570A63}"/>
            </c:ext>
          </c:extLst>
        </c:ser>
        <c:ser>
          <c:idx val="3"/>
          <c:order val="3"/>
          <c:tx>
            <c:strRef>
              <c:f>'5.5'!$A$24</c:f>
              <c:strCache>
                <c:ptCount val="1"/>
                <c:pt idx="0">
                  <c:v>nad 2 MW</c:v>
                </c:pt>
              </c:strCache>
            </c:strRef>
          </c:tx>
          <c:invertIfNegative val="0"/>
          <c:cat>
            <c:numRef>
              <c:f>'5.5'!$B$20:$K$20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'5.5'!$B$24:$K$24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367620.5749999996</c:v>
                </c:pt>
                <c:pt idx="5">
                  <c:v>435899.59500000015</c:v>
                </c:pt>
                <c:pt idx="6">
                  <c:v>380132.28399999999</c:v>
                </c:pt>
                <c:pt idx="7">
                  <c:v>452682.90100000013</c:v>
                </c:pt>
                <c:pt idx="8">
                  <c:v>477779.50699999958</c:v>
                </c:pt>
                <c:pt idx="9">
                  <c:v>563963.18000000098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67-4401-9505-08FBFC570A63}"/>
            </c:ext>
          </c:extLst>
        </c:ser>
        <c:ser>
          <c:idx val="4"/>
          <c:order val="4"/>
          <c:tx>
            <c:strRef>
              <c:f>'5.5'!$A$25</c:f>
              <c:strCache>
                <c:ptCount val="1"/>
                <c:pt idx="0">
                  <c:v>Všechny kategorie (údaje před rokem 2014 pouze v souhrnné podobě)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'5.5'!$B$20:$K$20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'5.5'!$B$25:$E$25</c:f>
              <c:numCache>
                <c:formatCode>General</c:formatCode>
                <c:ptCount val="4"/>
                <c:pt idx="0">
                  <c:v>335500</c:v>
                </c:pt>
                <c:pt idx="1">
                  <c:v>396832.79189143766</c:v>
                </c:pt>
                <c:pt idx="2">
                  <c:v>417322.82571972773</c:v>
                </c:pt>
                <c:pt idx="3">
                  <c:v>478300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67-4401-9505-08FBFC570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9612800"/>
        <c:axId val="339614336"/>
      </c:barChart>
      <c:catAx>
        <c:axId val="339612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39614336"/>
        <c:crosses val="autoZero"/>
        <c:auto val="1"/>
        <c:lblAlgn val="ctr"/>
        <c:lblOffset val="100"/>
        <c:noMultiLvlLbl val="0"/>
      </c:catAx>
      <c:valAx>
        <c:axId val="3396143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396128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'5.5'!$H$6</c:f>
              <c:strCache>
                <c:ptCount val="1"/>
              </c:strCache>
            </c:strRef>
          </c:tx>
          <c:invertIfNegative val="0"/>
          <c:cat>
            <c:numRef>
              <c:f>'5.5'!$I$5</c:f>
              <c:numCache>
                <c:formatCode>General</c:formatCode>
                <c:ptCount val="1"/>
              </c:numCache>
            </c:numRef>
          </c:cat>
          <c:val>
            <c:numRef>
              <c:f>'5.5'!$I$6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56FE-4335-B088-465915E78B0C}"/>
            </c:ext>
          </c:extLst>
        </c:ser>
        <c:ser>
          <c:idx val="1"/>
          <c:order val="1"/>
          <c:tx>
            <c:strRef>
              <c:f>'5.5'!$H$7</c:f>
              <c:strCache>
                <c:ptCount val="1"/>
              </c:strCache>
            </c:strRef>
          </c:tx>
          <c:invertIfNegative val="0"/>
          <c:cat>
            <c:numRef>
              <c:f>'5.5'!$I$5</c:f>
              <c:numCache>
                <c:formatCode>General</c:formatCode>
                <c:ptCount val="1"/>
              </c:numCache>
            </c:numRef>
          </c:cat>
          <c:val>
            <c:numRef>
              <c:f>'5.5'!$I$7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56FE-4335-B088-465915E78B0C}"/>
            </c:ext>
          </c:extLst>
        </c:ser>
        <c:ser>
          <c:idx val="2"/>
          <c:order val="2"/>
          <c:tx>
            <c:strRef>
              <c:f>'5.5'!$H$8</c:f>
              <c:strCache>
                <c:ptCount val="1"/>
              </c:strCache>
            </c:strRef>
          </c:tx>
          <c:invertIfNegative val="0"/>
          <c:cat>
            <c:numRef>
              <c:f>'5.5'!$I$5</c:f>
              <c:numCache>
                <c:formatCode>General</c:formatCode>
                <c:ptCount val="1"/>
              </c:numCache>
            </c:numRef>
          </c:cat>
          <c:val>
            <c:numRef>
              <c:f>'5.5'!$I$8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56FE-4335-B088-465915E78B0C}"/>
            </c:ext>
          </c:extLst>
        </c:ser>
        <c:ser>
          <c:idx val="3"/>
          <c:order val="3"/>
          <c:tx>
            <c:strRef>
              <c:f>'5.5'!$H$9</c:f>
              <c:strCache>
                <c:ptCount val="1"/>
              </c:strCache>
            </c:strRef>
          </c:tx>
          <c:invertIfNegative val="0"/>
          <c:cat>
            <c:numRef>
              <c:f>'5.5'!$I$5</c:f>
              <c:numCache>
                <c:formatCode>General</c:formatCode>
                <c:ptCount val="1"/>
              </c:numCache>
            </c:numRef>
          </c:cat>
          <c:val>
            <c:numRef>
              <c:f>'5.5'!$I$9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56FE-4335-B088-465915E78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9646720"/>
        <c:axId val="339664896"/>
      </c:barChart>
      <c:catAx>
        <c:axId val="339646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9664896"/>
        <c:crosses val="autoZero"/>
        <c:auto val="1"/>
        <c:lblAlgn val="ctr"/>
        <c:lblOffset val="100"/>
        <c:noMultiLvlLbl val="0"/>
      </c:catAx>
      <c:valAx>
        <c:axId val="3396648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396467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kategori</a:t>
            </a:r>
            <a:r>
              <a:rPr lang="cs-CZ" sz="1000"/>
              <a:t>í</a:t>
            </a:r>
            <a:r>
              <a:rPr lang="en-US" sz="1000"/>
              <a:t> </a:t>
            </a:r>
            <a:r>
              <a:rPr lang="cs-CZ" sz="1000"/>
              <a:t>FVE</a:t>
            </a:r>
            <a:r>
              <a:rPr lang="en-US" sz="1000"/>
              <a:t> na výrobě elektřiny brutto</a:t>
            </a:r>
          </a:p>
        </c:rich>
      </c:tx>
      <c:layout>
        <c:manualLayout>
          <c:xMode val="edge"/>
          <c:yMode val="edge"/>
          <c:x val="0.1713349869617757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6634021218124299"/>
          <c:y val="0.18763621375298961"/>
          <c:w val="0.48247711412129252"/>
          <c:h val="0.70259628720227563"/>
        </c:manualLayout>
      </c:layout>
      <c:doughnutChart>
        <c:varyColors val="1"/>
        <c:ser>
          <c:idx val="0"/>
          <c:order val="0"/>
          <c:dLbls>
            <c:dLbl>
              <c:idx val="0"/>
              <c:layout>
                <c:manualLayout>
                  <c:x val="2.0339831344671978E-2"/>
                  <c:y val="-0.1264072472792629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19-464E-A83E-6A093F12A046}"/>
                </c:ext>
              </c:extLst>
            </c:dLbl>
            <c:dLbl>
              <c:idx val="2"/>
              <c:layout>
                <c:manualLayout>
                  <c:x val="7.3725283205441292E-2"/>
                  <c:y val="-8.491910318280242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19-464E-A83E-6A093F12A0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'5.6'!$A$6:$A$11</c:f>
              <c:strCache>
                <c:ptCount val="6"/>
                <c:pt idx="0">
                  <c:v>do 10 kW včetně</c:v>
                </c:pt>
                <c:pt idx="1">
                  <c:v>nad 10 do 30 kW včetně</c:v>
                </c:pt>
                <c:pt idx="2">
                  <c:v>nad 30 kW do 100 kW včetně</c:v>
                </c:pt>
                <c:pt idx="3">
                  <c:v>nad 100 kW do 1 MW včetně</c:v>
                </c:pt>
                <c:pt idx="4">
                  <c:v>nad 1 do 5 MW včetně</c:v>
                </c:pt>
                <c:pt idx="5">
                  <c:v>nad 5 MW</c:v>
                </c:pt>
              </c:strCache>
            </c:strRef>
          </c:cat>
          <c:val>
            <c:numRef>
              <c:f>'5.6'!$C$6:$C$11</c:f>
              <c:numCache>
                <c:formatCode>#,##0.0</c:formatCode>
                <c:ptCount val="6"/>
                <c:pt idx="0">
                  <c:v>97451.791000001191</c:v>
                </c:pt>
                <c:pt idx="1">
                  <c:v>147166.93200000006</c:v>
                </c:pt>
                <c:pt idx="2">
                  <c:v>54747.055000000044</c:v>
                </c:pt>
                <c:pt idx="3">
                  <c:v>501003.43299999868</c:v>
                </c:pt>
                <c:pt idx="4">
                  <c:v>1113388.7659999949</c:v>
                </c:pt>
                <c:pt idx="5">
                  <c:v>372077.41199999984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19-464E-A83E-6A093F12A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Vývoj instalovaného</a:t>
            </a:r>
            <a:r>
              <a:rPr lang="cs-CZ" sz="1000" baseline="0"/>
              <a:t> výkonu </a:t>
            </a:r>
            <a:r>
              <a:rPr lang="cs-CZ" sz="1000"/>
              <a:t>(MW)</a:t>
            </a:r>
          </a:p>
        </c:rich>
      </c:tx>
      <c:layout>
        <c:manualLayout>
          <c:xMode val="edge"/>
          <c:yMode val="edge"/>
          <c:x val="0.15219281385419497"/>
          <c:y val="2.779456678228282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50869160999789E-2"/>
          <c:y val="0.10632014467410031"/>
          <c:w val="0.43840783813515238"/>
          <c:h val="0.674653082049065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'5.6'!$A$16</c:f>
              <c:strCache>
                <c:ptCount val="1"/>
                <c:pt idx="0">
                  <c:v>do 10 kW včetně</c:v>
                </c:pt>
              </c:strCache>
            </c:strRef>
          </c:tx>
          <c:invertIfNegative val="0"/>
          <c:cat>
            <c:numRef>
              <c:f>'5.6'!$B$15:$K$15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'5.6'!$B$16:$K$16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93.994280000001581</c:v>
                </c:pt>
                <c:pt idx="5">
                  <c:v>94.748120000001506</c:v>
                </c:pt>
                <c:pt idx="6">
                  <c:v>94.214240000001467</c:v>
                </c:pt>
                <c:pt idx="7">
                  <c:v>93.920120000001575</c:v>
                </c:pt>
                <c:pt idx="8">
                  <c:v>94.473470000001413</c:v>
                </c:pt>
                <c:pt idx="9">
                  <c:v>94.656150000001475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AF-417A-9ACE-7CF996721115}"/>
            </c:ext>
          </c:extLst>
        </c:ser>
        <c:ser>
          <c:idx val="1"/>
          <c:order val="1"/>
          <c:tx>
            <c:strRef>
              <c:f>'5.6'!$A$17</c:f>
              <c:strCache>
                <c:ptCount val="1"/>
                <c:pt idx="0">
                  <c:v>nad 10 do 30 kW včetně</c:v>
                </c:pt>
              </c:strCache>
            </c:strRef>
          </c:tx>
          <c:invertIfNegative val="0"/>
          <c:cat>
            <c:numRef>
              <c:f>'5.6'!$B$15:$K$15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'5.6'!$B$17:$K$17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147.85710999999981</c:v>
                </c:pt>
                <c:pt idx="5">
                  <c:v>148.82210999999981</c:v>
                </c:pt>
                <c:pt idx="6">
                  <c:v>148.87716999999967</c:v>
                </c:pt>
                <c:pt idx="7">
                  <c:v>148.50586999999967</c:v>
                </c:pt>
                <c:pt idx="8">
                  <c:v>148.66547999999977</c:v>
                </c:pt>
                <c:pt idx="9">
                  <c:v>148.47299999999956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AF-417A-9ACE-7CF996721115}"/>
            </c:ext>
          </c:extLst>
        </c:ser>
        <c:ser>
          <c:idx val="2"/>
          <c:order val="2"/>
          <c:tx>
            <c:strRef>
              <c:f>'5.6'!$A$18</c:f>
              <c:strCache>
                <c:ptCount val="1"/>
                <c:pt idx="0">
                  <c:v>nad 30 kW do 100 kW včetně</c:v>
                </c:pt>
              </c:strCache>
            </c:strRef>
          </c:tx>
          <c:invertIfNegative val="0"/>
          <c:cat>
            <c:numRef>
              <c:f>'5.6'!$B$15:$K$15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'5.6'!$B$18:$K$18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51.800460000000022</c:v>
                </c:pt>
                <c:pt idx="5">
                  <c:v>51.976850000000006</c:v>
                </c:pt>
                <c:pt idx="6">
                  <c:v>52.007020000000054</c:v>
                </c:pt>
                <c:pt idx="7">
                  <c:v>52.509030000000045</c:v>
                </c:pt>
                <c:pt idx="8">
                  <c:v>52.903620000000046</c:v>
                </c:pt>
                <c:pt idx="9">
                  <c:v>55.857810000000022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AF-417A-9ACE-7CF996721115}"/>
            </c:ext>
          </c:extLst>
        </c:ser>
        <c:ser>
          <c:idx val="3"/>
          <c:order val="3"/>
          <c:tx>
            <c:strRef>
              <c:f>'5.6'!$A$19</c:f>
              <c:strCache>
                <c:ptCount val="1"/>
                <c:pt idx="0">
                  <c:v>nad 100 kW do 1 MW včetně</c:v>
                </c:pt>
              </c:strCache>
            </c:strRef>
          </c:tx>
          <c:invertIfNegative val="0"/>
          <c:cat>
            <c:numRef>
              <c:f>'5.6'!$B$15:$K$15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'5.6'!$B$19:$K$19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451.80544000000009</c:v>
                </c:pt>
                <c:pt idx="5">
                  <c:v>450.29488000000003</c:v>
                </c:pt>
                <c:pt idx="6">
                  <c:v>448.98836000000028</c:v>
                </c:pt>
                <c:pt idx="7">
                  <c:v>448.29033000000021</c:v>
                </c:pt>
                <c:pt idx="8">
                  <c:v>448.38310000000007</c:v>
                </c:pt>
                <c:pt idx="9">
                  <c:v>455.6561700000002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AF-417A-9ACE-7CF996721115}"/>
            </c:ext>
          </c:extLst>
        </c:ser>
        <c:ser>
          <c:idx val="4"/>
          <c:order val="4"/>
          <c:tx>
            <c:strRef>
              <c:f>'5.6'!$A$20</c:f>
              <c:strCache>
                <c:ptCount val="1"/>
                <c:pt idx="0">
                  <c:v>nad 1 do 5 MW včetně</c:v>
                </c:pt>
              </c:strCache>
            </c:strRef>
          </c:tx>
          <c:invertIfNegative val="0"/>
          <c:cat>
            <c:numRef>
              <c:f>'5.6'!$B$15:$K$15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'5.6'!$B$20:$K$20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988.96314000000064</c:v>
                </c:pt>
                <c:pt idx="5">
                  <c:v>990.24354000000028</c:v>
                </c:pt>
                <c:pt idx="6">
                  <c:v>990.76927000000046</c:v>
                </c:pt>
                <c:pt idx="7">
                  <c:v>987.59739000000047</c:v>
                </c:pt>
                <c:pt idx="8">
                  <c:v>986.74609000000021</c:v>
                </c:pt>
                <c:pt idx="9">
                  <c:v>980.54293000000007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1AF-417A-9ACE-7CF996721115}"/>
            </c:ext>
          </c:extLst>
        </c:ser>
        <c:ser>
          <c:idx val="5"/>
          <c:order val="5"/>
          <c:tx>
            <c:strRef>
              <c:f>'5.6'!$A$21</c:f>
              <c:strCache>
                <c:ptCount val="1"/>
                <c:pt idx="0">
                  <c:v>nad 5 MW</c:v>
                </c:pt>
              </c:strCache>
            </c:strRef>
          </c:tx>
          <c:invertIfNegative val="0"/>
          <c:cat>
            <c:numRef>
              <c:f>'5.6'!$B$15:$K$15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'5.6'!$B$21:$K$21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332.9950199999999</c:v>
                </c:pt>
                <c:pt idx="5">
                  <c:v>338.8373499999999</c:v>
                </c:pt>
                <c:pt idx="6">
                  <c:v>332.99501999999995</c:v>
                </c:pt>
                <c:pt idx="7">
                  <c:v>338.63501999999994</c:v>
                </c:pt>
                <c:pt idx="8">
                  <c:v>325.63501999999994</c:v>
                </c:pt>
                <c:pt idx="9">
                  <c:v>326.23803999999996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AF-417A-9ACE-7CF996721115}"/>
            </c:ext>
          </c:extLst>
        </c:ser>
        <c:ser>
          <c:idx val="6"/>
          <c:order val="6"/>
          <c:tx>
            <c:strRef>
              <c:f>'5.6'!$A$22</c:f>
              <c:strCache>
                <c:ptCount val="1"/>
                <c:pt idx="0">
                  <c:v>Všechny kategorie (údaje před rokem 2014 pouze v souhrnné podobě)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'5.6'!$B$15:$K$15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'5.6'!$B$22:$E$22</c:f>
              <c:numCache>
                <c:formatCode>General</c:formatCode>
                <c:ptCount val="4"/>
                <c:pt idx="0">
                  <c:v>1959.1</c:v>
                </c:pt>
                <c:pt idx="1">
                  <c:v>1971</c:v>
                </c:pt>
                <c:pt idx="2">
                  <c:v>2085.96414685531</c:v>
                </c:pt>
                <c:pt idx="3">
                  <c:v>2132.4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1AF-417A-9ACE-7CF996721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9737984"/>
        <c:axId val="338375808"/>
      </c:barChart>
      <c:catAx>
        <c:axId val="339737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38375808"/>
        <c:crosses val="autoZero"/>
        <c:auto val="1"/>
        <c:lblAlgn val="ctr"/>
        <c:lblOffset val="100"/>
        <c:noMultiLvlLbl val="0"/>
      </c:catAx>
      <c:valAx>
        <c:axId val="3383758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39737984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0.86347225630060642"/>
          <c:w val="0.48888889583966072"/>
          <c:h val="5.7387998956227773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Vývoj výroby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'5.6'!$A$25</c:f>
              <c:strCache>
                <c:ptCount val="1"/>
                <c:pt idx="0">
                  <c:v>do 10 kW včetně</c:v>
                </c:pt>
              </c:strCache>
            </c:strRef>
          </c:tx>
          <c:invertIfNegative val="0"/>
          <c:cat>
            <c:numRef>
              <c:f>'5.6'!$B$24:$K$24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'5.6'!$B$25:$K$25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91105.666999999579</c:v>
                </c:pt>
                <c:pt idx="5">
                  <c:v>96328.642000001055</c:v>
                </c:pt>
                <c:pt idx="6">
                  <c:v>91097.134999999907</c:v>
                </c:pt>
                <c:pt idx="7">
                  <c:v>92582.314999999508</c:v>
                </c:pt>
                <c:pt idx="8">
                  <c:v>99322.814000002676</c:v>
                </c:pt>
                <c:pt idx="9">
                  <c:v>97451.791000001191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05-4FA5-917D-57E589385F83}"/>
            </c:ext>
          </c:extLst>
        </c:ser>
        <c:ser>
          <c:idx val="1"/>
          <c:order val="1"/>
          <c:tx>
            <c:strRef>
              <c:f>'5.6'!$A$26</c:f>
              <c:strCache>
                <c:ptCount val="1"/>
                <c:pt idx="0">
                  <c:v>nad 10 do 30 kW včetně</c:v>
                </c:pt>
              </c:strCache>
            </c:strRef>
          </c:tx>
          <c:invertIfNegative val="0"/>
          <c:cat>
            <c:numRef>
              <c:f>'5.6'!$B$24:$K$24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'5.6'!$B$26:$K$26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141743.16300000183</c:v>
                </c:pt>
                <c:pt idx="5">
                  <c:v>148550.39000000025</c:v>
                </c:pt>
                <c:pt idx="6">
                  <c:v>140656.56299999982</c:v>
                </c:pt>
                <c:pt idx="7">
                  <c:v>142297.33700000026</c:v>
                </c:pt>
                <c:pt idx="8">
                  <c:v>151135.59300000285</c:v>
                </c:pt>
                <c:pt idx="9">
                  <c:v>147166.93200000006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05-4FA5-917D-57E589385F83}"/>
            </c:ext>
          </c:extLst>
        </c:ser>
        <c:ser>
          <c:idx val="2"/>
          <c:order val="2"/>
          <c:tx>
            <c:strRef>
              <c:f>'5.6'!$A$27</c:f>
              <c:strCache>
                <c:ptCount val="1"/>
                <c:pt idx="0">
                  <c:v>nad 30 kW do 100 kW včetně</c:v>
                </c:pt>
              </c:strCache>
            </c:strRef>
          </c:tx>
          <c:invertIfNegative val="0"/>
          <c:cat>
            <c:numRef>
              <c:f>'5.6'!$B$24:$K$24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'5.6'!$B$27:$K$27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50104.450999999972</c:v>
                </c:pt>
                <c:pt idx="5">
                  <c:v>52808.376000000317</c:v>
                </c:pt>
                <c:pt idx="6">
                  <c:v>49770.14799999995</c:v>
                </c:pt>
                <c:pt idx="7">
                  <c:v>50970.728999999919</c:v>
                </c:pt>
                <c:pt idx="8">
                  <c:v>54616.042000000009</c:v>
                </c:pt>
                <c:pt idx="9">
                  <c:v>54747.055000000044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05-4FA5-917D-57E589385F83}"/>
            </c:ext>
          </c:extLst>
        </c:ser>
        <c:ser>
          <c:idx val="3"/>
          <c:order val="3"/>
          <c:tx>
            <c:strRef>
              <c:f>'5.6'!$A$28</c:f>
              <c:strCache>
                <c:ptCount val="1"/>
                <c:pt idx="0">
                  <c:v>nad 100 kW do 1 MW včetně</c:v>
                </c:pt>
              </c:strCache>
            </c:strRef>
          </c:tx>
          <c:invertIfNegative val="0"/>
          <c:cat>
            <c:numRef>
              <c:f>'5.6'!$B$24:$K$24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'5.6'!$B$28:$K$28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461351.40800000058</c:v>
                </c:pt>
                <c:pt idx="5">
                  <c:v>488748.01499999879</c:v>
                </c:pt>
                <c:pt idx="6">
                  <c:v>461116.29200000007</c:v>
                </c:pt>
                <c:pt idx="7">
                  <c:v>472807.40499999968</c:v>
                </c:pt>
                <c:pt idx="8">
                  <c:v>506030.45600000065</c:v>
                </c:pt>
                <c:pt idx="9">
                  <c:v>501003.43299999868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05-4FA5-917D-57E589385F83}"/>
            </c:ext>
          </c:extLst>
        </c:ser>
        <c:ser>
          <c:idx val="4"/>
          <c:order val="4"/>
          <c:tx>
            <c:strRef>
              <c:f>'5.6'!$A$29</c:f>
              <c:strCache>
                <c:ptCount val="1"/>
                <c:pt idx="0">
                  <c:v>nad 1 do 5 MW včetně</c:v>
                </c:pt>
              </c:strCache>
            </c:strRef>
          </c:tx>
          <c:invertIfNegative val="0"/>
          <c:cat>
            <c:numRef>
              <c:f>'5.6'!$B$24:$K$24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'5.6'!$B$29:$K$29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1032035.7760000005</c:v>
                </c:pt>
                <c:pt idx="5">
                  <c:v>1102263.6200000022</c:v>
                </c:pt>
                <c:pt idx="6">
                  <c:v>1044114.791000001</c:v>
                </c:pt>
                <c:pt idx="7">
                  <c:v>1067456.0060000021</c:v>
                </c:pt>
                <c:pt idx="8">
                  <c:v>1137089.1699999957</c:v>
                </c:pt>
                <c:pt idx="9">
                  <c:v>1113388.7659999949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05-4FA5-917D-57E589385F83}"/>
            </c:ext>
          </c:extLst>
        </c:ser>
        <c:ser>
          <c:idx val="5"/>
          <c:order val="5"/>
          <c:tx>
            <c:strRef>
              <c:f>'5.6'!$A$30</c:f>
              <c:strCache>
                <c:ptCount val="1"/>
                <c:pt idx="0">
                  <c:v>nad 5 MW</c:v>
                </c:pt>
              </c:strCache>
            </c:strRef>
          </c:tx>
          <c:invertIfNegative val="0"/>
          <c:cat>
            <c:numRef>
              <c:f>'5.6'!$B$24:$K$24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'5.6'!$B$30:$K$30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346528.33299999987</c:v>
                </c:pt>
                <c:pt idx="5">
                  <c:v>375147.09099999996</c:v>
                </c:pt>
                <c:pt idx="6">
                  <c:v>344699.60799999983</c:v>
                </c:pt>
                <c:pt idx="7">
                  <c:v>367254.25799999991</c:v>
                </c:pt>
                <c:pt idx="8">
                  <c:v>391483.36000000051</c:v>
                </c:pt>
                <c:pt idx="9">
                  <c:v>372077.41199999984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05-4FA5-917D-57E589385F83}"/>
            </c:ext>
          </c:extLst>
        </c:ser>
        <c:ser>
          <c:idx val="6"/>
          <c:order val="6"/>
          <c:tx>
            <c:strRef>
              <c:f>'5.6'!$A$31</c:f>
              <c:strCache>
                <c:ptCount val="1"/>
                <c:pt idx="0">
                  <c:v>Všechny kategorie (údaje před rokem 2014 pouze v souhrnné podobě)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'5.6'!$B$24:$K$24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'5.6'!$B$31:$E$31</c:f>
              <c:numCache>
                <c:formatCode>General</c:formatCode>
                <c:ptCount val="4"/>
                <c:pt idx="0">
                  <c:v>615700</c:v>
                </c:pt>
                <c:pt idx="1">
                  <c:v>2117973.8562130625</c:v>
                </c:pt>
                <c:pt idx="2">
                  <c:v>2173124.2229482713</c:v>
                </c:pt>
                <c:pt idx="3">
                  <c:v>2070199.9999999998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205-4FA5-917D-57E589385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8414592"/>
        <c:axId val="338887424"/>
      </c:barChart>
      <c:catAx>
        <c:axId val="338414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38887424"/>
        <c:crosses val="autoZero"/>
        <c:auto val="1"/>
        <c:lblAlgn val="ctr"/>
        <c:lblOffset val="100"/>
        <c:noMultiLvlLbl val="0"/>
      </c:catAx>
      <c:valAx>
        <c:axId val="3388874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384145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'5.6'!$G$6</c:f>
              <c:strCache>
                <c:ptCount val="1"/>
              </c:strCache>
            </c:strRef>
          </c:tx>
          <c:invertIfNegative val="0"/>
          <c:cat>
            <c:numRef>
              <c:f>'5.6'!$H$5</c:f>
              <c:numCache>
                <c:formatCode>General</c:formatCode>
                <c:ptCount val="1"/>
              </c:numCache>
            </c:numRef>
          </c:cat>
          <c:val>
            <c:numRef>
              <c:f>'5.6'!$H$6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2D32-4B5E-BB6F-285C85B170EA}"/>
            </c:ext>
          </c:extLst>
        </c:ser>
        <c:ser>
          <c:idx val="1"/>
          <c:order val="1"/>
          <c:tx>
            <c:strRef>
              <c:f>'5.6'!$G$7</c:f>
              <c:strCache>
                <c:ptCount val="1"/>
              </c:strCache>
            </c:strRef>
          </c:tx>
          <c:invertIfNegative val="0"/>
          <c:cat>
            <c:numRef>
              <c:f>'5.6'!$H$5</c:f>
              <c:numCache>
                <c:formatCode>General</c:formatCode>
                <c:ptCount val="1"/>
              </c:numCache>
            </c:numRef>
          </c:cat>
          <c:val>
            <c:numRef>
              <c:f>'5.6'!$H$7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2D32-4B5E-BB6F-285C85B170EA}"/>
            </c:ext>
          </c:extLst>
        </c:ser>
        <c:ser>
          <c:idx val="2"/>
          <c:order val="2"/>
          <c:tx>
            <c:strRef>
              <c:f>'5.6'!$G$8</c:f>
              <c:strCache>
                <c:ptCount val="1"/>
              </c:strCache>
            </c:strRef>
          </c:tx>
          <c:invertIfNegative val="0"/>
          <c:cat>
            <c:numRef>
              <c:f>'5.6'!$H$5</c:f>
              <c:numCache>
                <c:formatCode>General</c:formatCode>
                <c:ptCount val="1"/>
              </c:numCache>
            </c:numRef>
          </c:cat>
          <c:val>
            <c:numRef>
              <c:f>'5.6'!$H$8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2D32-4B5E-BB6F-285C85B170EA}"/>
            </c:ext>
          </c:extLst>
        </c:ser>
        <c:ser>
          <c:idx val="3"/>
          <c:order val="3"/>
          <c:tx>
            <c:strRef>
              <c:f>'5.6'!$G$9</c:f>
              <c:strCache>
                <c:ptCount val="1"/>
              </c:strCache>
            </c:strRef>
          </c:tx>
          <c:invertIfNegative val="0"/>
          <c:cat>
            <c:numRef>
              <c:f>'5.6'!$H$5</c:f>
              <c:numCache>
                <c:formatCode>General</c:formatCode>
                <c:ptCount val="1"/>
              </c:numCache>
            </c:numRef>
          </c:cat>
          <c:val>
            <c:numRef>
              <c:f>'5.6'!$H$9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2D32-4B5E-BB6F-285C85B170EA}"/>
            </c:ext>
          </c:extLst>
        </c:ser>
        <c:ser>
          <c:idx val="4"/>
          <c:order val="4"/>
          <c:tx>
            <c:strRef>
              <c:f>'5.6'!$G$10</c:f>
              <c:strCache>
                <c:ptCount val="1"/>
              </c:strCache>
            </c:strRef>
          </c:tx>
          <c:invertIfNegative val="0"/>
          <c:cat>
            <c:numRef>
              <c:f>'5.6'!$H$5</c:f>
              <c:numCache>
                <c:formatCode>General</c:formatCode>
                <c:ptCount val="1"/>
              </c:numCache>
            </c:numRef>
          </c:cat>
          <c:val>
            <c:numRef>
              <c:f>'5.6'!$H$10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2D32-4B5E-BB6F-285C85B170EA}"/>
            </c:ext>
          </c:extLst>
        </c:ser>
        <c:ser>
          <c:idx val="5"/>
          <c:order val="5"/>
          <c:tx>
            <c:strRef>
              <c:f>'5.6'!$G$11</c:f>
              <c:strCache>
                <c:ptCount val="1"/>
              </c:strCache>
            </c:strRef>
          </c:tx>
          <c:invertIfNegative val="0"/>
          <c:cat>
            <c:numRef>
              <c:f>'5.6'!$H$5</c:f>
              <c:numCache>
                <c:formatCode>General</c:formatCode>
                <c:ptCount val="1"/>
              </c:numCache>
            </c:numRef>
          </c:cat>
          <c:val>
            <c:numRef>
              <c:f>'5.6'!$H$11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2D32-4B5E-BB6F-285C85B17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8918016"/>
        <c:axId val="338940288"/>
      </c:barChart>
      <c:catAx>
        <c:axId val="338918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8940288"/>
        <c:crosses val="autoZero"/>
        <c:auto val="1"/>
        <c:lblAlgn val="ctr"/>
        <c:lblOffset val="100"/>
        <c:noMultiLvlLbl val="0"/>
      </c:catAx>
      <c:valAx>
        <c:axId val="3389402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389180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paliv na výro</a:t>
            </a:r>
            <a:r>
              <a:rPr lang="cs-CZ" sz="1000"/>
              <a:t>b</a:t>
            </a:r>
            <a:r>
              <a:rPr lang="en-US" sz="1000"/>
              <a:t>ě elektřiny brutto KVET (GWh)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6.9386514792447063E-2"/>
          <c:y val="0.15380572185099983"/>
          <c:w val="0.90795976352470509"/>
          <c:h val="0.71156338877097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'5.7'!$A$7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('5.7'!$B$3,'5.7'!$D$3,'5.7'!$F$3)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('5.7'!$B$7,'5.7'!$D$7,'5.7'!$F$7)</c:f>
              <c:numCache>
                <c:formatCode>#,##0.0</c:formatCode>
                <c:ptCount val="3"/>
                <c:pt idx="0">
                  <c:v>12.076902000000004</c:v>
                </c:pt>
                <c:pt idx="1">
                  <c:v>91.944728999999953</c:v>
                </c:pt>
                <c:pt idx="2">
                  <c:v>1049.8327249999998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E3-46DE-90BD-FE64A266A2ED}"/>
            </c:ext>
          </c:extLst>
        </c:ser>
        <c:ser>
          <c:idx val="1"/>
          <c:order val="1"/>
          <c:tx>
            <c:strRef>
              <c:f>'5.7'!$A$8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('5.7'!$B$3,'5.7'!$D$3,'5.7'!$F$3)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('5.7'!$B$8,'5.7'!$D$8,'5.7'!$F$8)</c:f>
              <c:numCache>
                <c:formatCode>#,##0.0</c:formatCode>
                <c:ptCount val="3"/>
                <c:pt idx="0">
                  <c:v>1140.3601290000001</c:v>
                </c:pt>
                <c:pt idx="1">
                  <c:v>574.62363299999993</c:v>
                </c:pt>
                <c:pt idx="2">
                  <c:v>33.991290999999997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E3-46DE-90BD-FE64A266A2ED}"/>
            </c:ext>
          </c:extLst>
        </c:ser>
        <c:ser>
          <c:idx val="2"/>
          <c:order val="2"/>
          <c:tx>
            <c:strRef>
              <c:f>'5.7'!$A$9</c:f>
              <c:strCache>
                <c:ptCount val="1"/>
                <c:pt idx="0">
                  <c:v>Černé uhlí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('5.7'!$B$3,'5.7'!$D$3,'5.7'!$F$3)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('5.7'!$B$9,'5.7'!$D$9,'5.7'!$F$9)</c:f>
              <c:numCache>
                <c:formatCode>#,##0.0</c:formatCode>
                <c:ptCount val="3"/>
                <c:pt idx="0">
                  <c:v>5.7443000000000001E-2</c:v>
                </c:pt>
                <c:pt idx="1">
                  <c:v>27.842884000000002</c:v>
                </c:pt>
                <c:pt idx="2">
                  <c:v>761.84164100000021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E3-46DE-90BD-FE64A266A2ED}"/>
            </c:ext>
          </c:extLst>
        </c:ser>
        <c:ser>
          <c:idx val="3"/>
          <c:order val="3"/>
          <c:tx>
            <c:strRef>
              <c:f>'5.7'!$A$10</c:f>
              <c:strCache>
                <c:ptCount val="1"/>
                <c:pt idx="0">
                  <c:v>Hnědé uhlí</c:v>
                </c:pt>
              </c:strCache>
            </c:strRef>
          </c:tx>
          <c:spPr>
            <a:solidFill>
              <a:srgbClr val="6E4932"/>
            </a:solidFill>
          </c:spPr>
          <c:invertIfNegative val="0"/>
          <c:cat>
            <c:strRef>
              <c:f>('5.7'!$B$3,'5.7'!$D$3,'5.7'!$F$3)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('5.7'!$B$10,'5.7'!$D$10,'5.7'!$F$10)</c:f>
              <c:numCache>
                <c:formatCode>#,##0.0</c:formatCode>
                <c:ptCount val="3"/>
                <c:pt idx="0">
                  <c:v>11.162452999999999</c:v>
                </c:pt>
                <c:pt idx="1">
                  <c:v>25.732575000000001</c:v>
                </c:pt>
                <c:pt idx="2">
                  <c:v>3965.1078990000005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E3-46DE-90BD-FE64A266A2ED}"/>
            </c:ext>
          </c:extLst>
        </c:ser>
        <c:ser>
          <c:idx val="4"/>
          <c:order val="4"/>
          <c:tx>
            <c:strRef>
              <c:f>'5.7'!$A$11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('5.7'!$B$3,'5.7'!$D$3,'5.7'!$F$3)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('5.7'!$B$11,'5.7'!$D$11,'5.7'!$F$11)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E3-46DE-90BD-FE64A266A2ED}"/>
            </c:ext>
          </c:extLst>
        </c:ser>
        <c:ser>
          <c:idx val="5"/>
          <c:order val="5"/>
          <c:tx>
            <c:strRef>
              <c:f>'5.7'!$A$12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('5.7'!$B$3,'5.7'!$D$3,'5.7'!$F$3)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('5.7'!$B$12,'5.7'!$D$12,'5.7'!$F$12)</c:f>
              <c:numCache>
                <c:formatCode>#,##0.0</c:formatCode>
                <c:ptCount val="3"/>
                <c:pt idx="0">
                  <c:v>0</c:v>
                </c:pt>
                <c:pt idx="1">
                  <c:v>17.346254999999996</c:v>
                </c:pt>
                <c:pt idx="2">
                  <c:v>14.372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AE3-46DE-90BD-FE64A266A2ED}"/>
            </c:ext>
          </c:extLst>
        </c:ser>
        <c:ser>
          <c:idx val="6"/>
          <c:order val="6"/>
          <c:tx>
            <c:strRef>
              <c:f>'5.7'!$A$13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strRef>
              <c:f>('5.7'!$B$3,'5.7'!$D$3,'5.7'!$F$3)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('5.7'!$B$13,'5.7'!$D$13,'5.7'!$F$13)</c:f>
              <c:numCache>
                <c:formatCode>#,##0.0</c:formatCode>
                <c:ptCount val="3"/>
                <c:pt idx="0">
                  <c:v>0</c:v>
                </c:pt>
                <c:pt idx="1">
                  <c:v>11.515000000000001</c:v>
                </c:pt>
                <c:pt idx="2">
                  <c:v>4.2643050000000002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AE3-46DE-90BD-FE64A266A2ED}"/>
            </c:ext>
          </c:extLst>
        </c:ser>
        <c:ser>
          <c:idx val="7"/>
          <c:order val="7"/>
          <c:tx>
            <c:strRef>
              <c:f>'5.7'!$A$14</c:f>
              <c:strCache>
                <c:ptCount val="1"/>
                <c:pt idx="0">
                  <c:v>Ostatní pevná paliva</c:v>
                </c:pt>
              </c:strCache>
            </c:strRef>
          </c:tx>
          <c:invertIfNegative val="0"/>
          <c:cat>
            <c:strRef>
              <c:f>('5.7'!$B$3,'5.7'!$D$3,'5.7'!$F$3)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('5.7'!$B$14,'5.7'!$D$14,'5.7'!$F$14)</c:f>
              <c:numCache>
                <c:formatCode>#,##0.0</c:formatCode>
                <c:ptCount val="3"/>
                <c:pt idx="0">
                  <c:v>2.0482619999999998</c:v>
                </c:pt>
                <c:pt idx="1">
                  <c:v>9.05044</c:v>
                </c:pt>
                <c:pt idx="2">
                  <c:v>86.79225000000001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AE3-46DE-90BD-FE64A266A2ED}"/>
            </c:ext>
          </c:extLst>
        </c:ser>
        <c:ser>
          <c:idx val="8"/>
          <c:order val="8"/>
          <c:tx>
            <c:strRef>
              <c:f>'5.7'!$A$15</c:f>
              <c:strCache>
                <c:ptCount val="1"/>
                <c:pt idx="0">
                  <c:v>Ostatní plyny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('5.7'!$B$3,'5.7'!$D$3,'5.7'!$F$3)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('5.7'!$B$15,'5.7'!$D$15,'5.7'!$F$15)</c:f>
              <c:numCache>
                <c:formatCode>#,##0.0</c:formatCode>
                <c:ptCount val="3"/>
                <c:pt idx="0">
                  <c:v>4.3973559999999985</c:v>
                </c:pt>
                <c:pt idx="1">
                  <c:v>58.356830000000009</c:v>
                </c:pt>
                <c:pt idx="2">
                  <c:v>277.03955699999995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AE3-46DE-90BD-FE64A266A2ED}"/>
            </c:ext>
          </c:extLst>
        </c:ser>
        <c:ser>
          <c:idx val="9"/>
          <c:order val="9"/>
          <c:tx>
            <c:strRef>
              <c:f>'5.7'!$A$16</c:f>
              <c:strCache>
                <c:ptCount val="1"/>
                <c:pt idx="0">
                  <c:v>Ostatní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strRef>
              <c:f>('5.7'!$B$3,'5.7'!$D$3,'5.7'!$F$3)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('5.7'!$B$16,'5.7'!$D$16,'5.7'!$F$16)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AE3-46DE-90BD-FE64A266A2ED}"/>
            </c:ext>
          </c:extLst>
        </c:ser>
        <c:ser>
          <c:idx val="10"/>
          <c:order val="10"/>
          <c:tx>
            <c:strRef>
              <c:f>'5.7'!$A$17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('5.7'!$B$3,'5.7'!$D$3,'5.7'!$F$3)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('5.7'!$B$17,'5.7'!$D$17,'5.7'!$F$17)</c:f>
              <c:numCache>
                <c:formatCode>#,##0.0</c:formatCode>
                <c:ptCount val="3"/>
                <c:pt idx="0">
                  <c:v>5.2529539999999955</c:v>
                </c:pt>
                <c:pt idx="1">
                  <c:v>0.99398600000000015</c:v>
                </c:pt>
                <c:pt idx="2">
                  <c:v>1.3371750000000007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AE3-46DE-90BD-FE64A266A2ED}"/>
            </c:ext>
          </c:extLst>
        </c:ser>
        <c:ser>
          <c:idx val="11"/>
          <c:order val="11"/>
          <c:tx>
            <c:strRef>
              <c:f>'5.7'!$A$18</c:f>
              <c:strCache>
                <c:ptCount val="1"/>
                <c:pt idx="0">
                  <c:v>Zemní plyn</c:v>
                </c:pt>
              </c:strCache>
            </c:strRef>
          </c:tx>
          <c:spPr>
            <a:solidFill>
              <a:srgbClr val="EBE600"/>
            </a:solidFill>
          </c:spPr>
          <c:invertIfNegative val="0"/>
          <c:cat>
            <c:strRef>
              <c:f>('5.7'!$B$3,'5.7'!$D$3,'5.7'!$F$3)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('5.7'!$B$18,'5.7'!$D$18,'5.7'!$F$18)</c:f>
              <c:numCache>
                <c:formatCode>#,##0.0</c:formatCode>
                <c:ptCount val="3"/>
                <c:pt idx="0">
                  <c:v>429.42022600000035</c:v>
                </c:pt>
                <c:pt idx="1">
                  <c:v>486.14040099999971</c:v>
                </c:pt>
                <c:pt idx="2">
                  <c:v>795.60809599999982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AE3-46DE-90BD-FE64A266A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0421248"/>
        <c:axId val="340427136"/>
      </c:barChart>
      <c:catAx>
        <c:axId val="3404212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40427136"/>
        <c:crosses val="autoZero"/>
        <c:auto val="1"/>
        <c:lblAlgn val="ctr"/>
        <c:lblOffset val="100"/>
        <c:noMultiLvlLbl val="0"/>
      </c:catAx>
      <c:valAx>
        <c:axId val="340427136"/>
        <c:scaling>
          <c:orientation val="minMax"/>
          <c:max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04212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paliv a technologií na výrobě elektřiny brutto - 2019</a:t>
            </a:r>
          </a:p>
        </c:rich>
      </c:tx>
      <c:layout>
        <c:manualLayout>
          <c:xMode val="edge"/>
          <c:yMode val="edge"/>
          <c:x val="0.33883179009998604"/>
          <c:y val="3.072912496107478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432554803135399"/>
          <c:y val="0.38321692839242555"/>
          <c:w val="0.67399475933330988"/>
          <c:h val="0.60380295683378549"/>
        </c:manualLayout>
      </c:layout>
      <c:ofPieChart>
        <c:ofPieType val="bar"/>
        <c:varyColors val="1"/>
        <c:ser>
          <c:idx val="0"/>
          <c:order val="0"/>
          <c:dPt>
            <c:idx val="0"/>
            <c:bubble3D val="0"/>
            <c:spPr>
              <a:solidFill>
                <a:srgbClr val="6E4932"/>
              </a:solidFill>
            </c:spPr>
            <c:extLst>
              <c:ext xmlns:c16="http://schemas.microsoft.com/office/drawing/2014/chart" uri="{C3380CC4-5D6E-409C-BE32-E72D297353CC}">
                <c16:uniqueId val="{00000001-3664-4998-BC3F-D7508D2A9C1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3664-4998-BC3F-D7508D2A9C17}"/>
              </c:ext>
            </c:extLst>
          </c:dPt>
          <c:dPt>
            <c:idx val="2"/>
            <c:bubble3D val="0"/>
            <c:spPr>
              <a:solidFill>
                <a:srgbClr val="EBE600"/>
              </a:solidFill>
            </c:spPr>
            <c:extLst>
              <c:ext xmlns:c16="http://schemas.microsoft.com/office/drawing/2014/chart" uri="{C3380CC4-5D6E-409C-BE32-E72D297353CC}">
                <c16:uniqueId val="{00000005-3664-4998-BC3F-D7508D2A9C17}"/>
              </c:ext>
            </c:extLst>
          </c:dPt>
          <c:dPt>
            <c:idx val="3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3664-4998-BC3F-D7508D2A9C17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3664-4998-BC3F-D7508D2A9C17}"/>
              </c:ext>
            </c:extLst>
          </c:dPt>
          <c:dPt>
            <c:idx val="5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B-3664-4998-BC3F-D7508D2A9C17}"/>
              </c:ext>
            </c:extLst>
          </c:dPt>
          <c:dPt>
            <c:idx val="6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D-3664-4998-BC3F-D7508D2A9C17}"/>
              </c:ext>
            </c:extLst>
          </c:dPt>
          <c:dPt>
            <c:idx val="7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F-3664-4998-BC3F-D7508D2A9C17}"/>
              </c:ext>
            </c:extLst>
          </c:dPt>
          <c:dPt>
            <c:idx val="8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11-3664-4998-BC3F-D7508D2A9C17}"/>
              </c:ext>
            </c:extLst>
          </c:dPt>
          <c:dPt>
            <c:idx val="9"/>
            <c:bubble3D val="0"/>
            <c:spPr>
              <a:solidFill>
                <a:schemeClr val="accent5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3664-4998-BC3F-D7508D2A9C17}"/>
              </c:ext>
            </c:extLst>
          </c:dPt>
          <c:dPt>
            <c:idx val="1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3664-4998-BC3F-D7508D2A9C1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3664-4998-BC3F-D7508D2A9C17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900">
                      <a:solidFill>
                        <a:schemeClr val="bg1"/>
                      </a:solidFill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3664-4998-BC3F-D7508D2A9C17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900"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3664-4998-BC3F-D7508D2A9C17}"/>
                </c:ext>
              </c:extLst>
            </c:dLbl>
            <c:dLbl>
              <c:idx val="2"/>
              <c:layout>
                <c:manualLayout>
                  <c:x val="-3.8774169794871624E-2"/>
                  <c:y val="-8.14083322457621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64-4998-BC3F-D7508D2A9C17}"/>
                </c:ext>
              </c:extLst>
            </c:dLbl>
            <c:dLbl>
              <c:idx val="3"/>
              <c:layout>
                <c:manualLayout>
                  <c:x val="-6.3675553267626764E-2"/>
                  <c:y val="-7.574136105914937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64-4998-BC3F-D7508D2A9C17}"/>
                </c:ext>
              </c:extLst>
            </c:dLbl>
            <c:dLbl>
              <c:idx val="4"/>
              <c:layout>
                <c:manualLayout>
                  <c:x val="-2.5288748753835985E-3"/>
                  <c:y val="-0.1485439596293557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664-4998-BC3F-D7508D2A9C17}"/>
                </c:ext>
              </c:extLst>
            </c:dLbl>
            <c:dLbl>
              <c:idx val="5"/>
              <c:layout>
                <c:manualLayout>
                  <c:x val="-6.7536067982763334E-2"/>
                  <c:y val="-3.683241252302025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664-4998-BC3F-D7508D2A9C17}"/>
                </c:ext>
              </c:extLst>
            </c:dLbl>
            <c:dLbl>
              <c:idx val="6"/>
              <c:layout>
                <c:manualLayout>
                  <c:x val="-7.9454197626780368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664-4998-BC3F-D7508D2A9C17}"/>
                </c:ext>
              </c:extLst>
            </c:dLbl>
            <c:dLbl>
              <c:idx val="7"/>
              <c:layout>
                <c:manualLayout>
                  <c:x val="6.6961536973677198E-3"/>
                  <c:y val="-0.1169751018691724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664-4998-BC3F-D7508D2A9C17}"/>
                </c:ext>
              </c:extLst>
            </c:dLbl>
            <c:dLbl>
              <c:idx val="8"/>
              <c:layout>
                <c:manualLayout>
                  <c:x val="-6.2239121474311314E-2"/>
                  <c:y val="-1.350506191347977E-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664-4998-BC3F-D7508D2A9C17}"/>
                </c:ext>
              </c:extLst>
            </c:dLbl>
            <c:dLbl>
              <c:idx val="9"/>
              <c:layout>
                <c:manualLayout>
                  <c:x val="2.07194024960922E-2"/>
                  <c:y val="-5.441771436029066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664-4998-BC3F-D7508D2A9C17}"/>
                </c:ext>
              </c:extLst>
            </c:dLbl>
            <c:dLbl>
              <c:idx val="10"/>
              <c:layout>
                <c:manualLayout>
                  <c:x val="1.3997285419184921E-2"/>
                  <c:y val="-5.01329737097779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664-4998-BC3F-D7508D2A9C17}"/>
                </c:ext>
              </c:extLst>
            </c:dLbl>
            <c:dLbl>
              <c:idx val="11"/>
              <c:layout>
                <c:manualLayout>
                  <c:x val="1.6313135457624375E-2"/>
                  <c:y val="3.8507562245326935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664-4998-BC3F-D7508D2A9C1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664-4998-BC3F-D7508D2A9C17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664-4998-BC3F-D7508D2A9C17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664-4998-BC3F-D7508D2A9C17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664-4998-BC3F-D7508D2A9C17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3664-4998-BC3F-D7508D2A9C17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664-4998-BC3F-D7508D2A9C17}"/>
                </c:ext>
              </c:extLst>
            </c:dLbl>
            <c:dLbl>
              <c:idx val="18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664-4998-BC3F-D7508D2A9C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'3.5'!$A$5:$A$22</c:f>
              <c:strCache>
                <c:ptCount val="18"/>
                <c:pt idx="0">
                  <c:v>Hnědé uhlí</c:v>
                </c:pt>
                <c:pt idx="1">
                  <c:v>Jaderné palivo</c:v>
                </c:pt>
                <c:pt idx="2">
                  <c:v>Zemní plyn</c:v>
                </c:pt>
                <c:pt idx="3">
                  <c:v>Bioplyn</c:v>
                </c:pt>
                <c:pt idx="4">
                  <c:v>Ostatní plyny</c:v>
                </c:pt>
                <c:pt idx="5">
                  <c:v>Biomasa</c:v>
                </c:pt>
                <c:pt idx="6">
                  <c:v>Fotovoltaické</c:v>
                </c:pt>
                <c:pt idx="7">
                  <c:v>Černé uhlí</c:v>
                </c:pt>
                <c:pt idx="8">
                  <c:v>Vodní</c:v>
                </c:pt>
                <c:pt idx="9">
                  <c:v>Přečerpávací</c:v>
                </c:pt>
                <c:pt idx="10">
                  <c:v>Větrné</c:v>
                </c:pt>
                <c:pt idx="11">
                  <c:v>BRKO</c:v>
                </c:pt>
                <c:pt idx="12">
                  <c:v>Ostatní pevná paliva (mimo BRKO)</c:v>
                </c:pt>
                <c:pt idx="13">
                  <c:v>Odpadní teplo</c:v>
                </c:pt>
                <c:pt idx="14">
                  <c:v>Topné oleje</c:v>
                </c:pt>
                <c:pt idx="15">
                  <c:v>Ostatní kapalná paliva</c:v>
                </c:pt>
                <c:pt idx="16">
                  <c:v>Ostatní</c:v>
                </c:pt>
                <c:pt idx="17">
                  <c:v>Koks</c:v>
                </c:pt>
              </c:strCache>
            </c:strRef>
          </c:cat>
          <c:val>
            <c:numRef>
              <c:f>'3.5'!$G$5:$G$22</c:f>
              <c:numCache>
                <c:formatCode>#,##0.0</c:formatCode>
                <c:ptCount val="18"/>
                <c:pt idx="0">
                  <c:v>35172.045832000011</c:v>
                </c:pt>
                <c:pt idx="1">
                  <c:v>30246.208839999999</c:v>
                </c:pt>
                <c:pt idx="2">
                  <c:v>5514.5082359999979</c:v>
                </c:pt>
                <c:pt idx="3">
                  <c:v>2527.072306</c:v>
                </c:pt>
                <c:pt idx="4">
                  <c:v>2514.6749569999997</c:v>
                </c:pt>
                <c:pt idx="5">
                  <c:v>2398.7335939999998</c:v>
                </c:pt>
                <c:pt idx="6">
                  <c:v>2285.9043990000046</c:v>
                </c:pt>
                <c:pt idx="7">
                  <c:v>2149.0284099999999</c:v>
                </c:pt>
                <c:pt idx="8">
                  <c:v>2008.0287029999997</c:v>
                </c:pt>
                <c:pt idx="9">
                  <c:v>1166.6572390000001</c:v>
                </c:pt>
                <c:pt idx="10">
                  <c:v>700.01386000000014</c:v>
                </c:pt>
                <c:pt idx="11">
                  <c:v>104.8489254</c:v>
                </c:pt>
                <c:pt idx="12">
                  <c:v>82.021760600000007</c:v>
                </c:pt>
                <c:pt idx="13">
                  <c:v>62.106784999999988</c:v>
                </c:pt>
                <c:pt idx="14">
                  <c:v>38.404585999999988</c:v>
                </c:pt>
                <c:pt idx="15">
                  <c:v>17.432931</c:v>
                </c:pt>
                <c:pt idx="16">
                  <c:v>1.0303399999999998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3664-4998-BC3F-D7508D2A9C1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249"/>
        <c:splitType val="cust"/>
        <c:custSplit>
          <c:secondPiePt val="3"/>
          <c:secondPiePt val="5"/>
          <c:secondPiePt val="6"/>
          <c:secondPiePt val="8"/>
          <c:secondPiePt val="10"/>
          <c:secondPiePt val="11"/>
        </c:custSplit>
        <c:secondPieSize val="75"/>
        <c:serLines/>
      </c:of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instalovaného elektrického výkonu KVET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6915598290598288"/>
          <c:y val="0.19963821138211382"/>
          <c:w val="0.65083376068376064"/>
          <c:h val="0.51590481029810298"/>
        </c:manualLayout>
      </c:layout>
      <c:doughnutChart>
        <c:varyColors val="1"/>
        <c:ser>
          <c:idx val="0"/>
          <c:order val="0"/>
          <c:dLbls>
            <c:dLbl>
              <c:idx val="0"/>
              <c:layout>
                <c:manualLayout>
                  <c:x val="1.5080456102786394E-4"/>
                  <c:y val="-7.958751199196464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E9-43BC-B169-D57BE2F684EE}"/>
                </c:ext>
              </c:extLst>
            </c:dLbl>
            <c:dLbl>
              <c:idx val="1"/>
              <c:layout>
                <c:manualLayout>
                  <c:x val="4.8846137388355811E-2"/>
                  <c:y val="-7.52852279155149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E9-43BC-B169-D57BE2F684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('5.7'!$B$3,'5.7'!$D$3,'5.7'!$F$3)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('5.7'!$B$19,'5.7'!$D$19,'5.7'!$F$19)</c:f>
              <c:numCache>
                <c:formatCode>#,##0.0</c:formatCode>
                <c:ptCount val="3"/>
                <c:pt idx="0">
                  <c:v>425.55499999999961</c:v>
                </c:pt>
                <c:pt idx="1">
                  <c:v>399.41599999999994</c:v>
                </c:pt>
                <c:pt idx="2">
                  <c:v>10082.045000000004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E9-43BC-B169-D57BE2F68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2.5819658119658126E-2"/>
          <c:y val="0.78865447154471546"/>
          <c:w val="0.94293333333333329"/>
          <c:h val="0.18553252032520326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instalovaného tepelného výkonu KVET</a:t>
            </a:r>
          </a:p>
        </c:rich>
      </c:tx>
      <c:layout>
        <c:manualLayout>
          <c:xMode val="edge"/>
          <c:yMode val="edge"/>
          <c:x val="0.13954230769230769"/>
          <c:y val="2.151084010840108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001068376068374"/>
          <c:y val="0.19963821138211382"/>
          <c:w val="0.64540641025641021"/>
          <c:h val="0.51160264227642271"/>
        </c:manualLayout>
      </c:layout>
      <c:doughnutChart>
        <c:varyColors val="1"/>
        <c:ser>
          <c:idx val="0"/>
          <c:order val="0"/>
          <c:dLbls>
            <c:dLbl>
              <c:idx val="0"/>
              <c:layout>
                <c:manualLayout>
                  <c:x val="4.3067298129411671E-3"/>
                  <c:y val="-8.010229403740479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35-40E7-827D-CEAB09A30FE3}"/>
                </c:ext>
              </c:extLst>
            </c:dLbl>
            <c:dLbl>
              <c:idx val="1"/>
              <c:layout>
                <c:manualLayout>
                  <c:x val="5.4977781840377195E-2"/>
                  <c:y val="-7.235505125103643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35-40E7-827D-CEAB09A30F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('5.7'!$B$3,'5.7'!$D$3,'5.7'!$F$3)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('5.7'!$C$20,'5.7'!$E$20,'5.7'!$G$20)</c:f>
              <c:numCache>
                <c:formatCode>#,##0.0</c:formatCode>
                <c:ptCount val="3"/>
                <c:pt idx="0">
                  <c:v>1013.7770000000027</c:v>
                </c:pt>
                <c:pt idx="1">
                  <c:v>1365.011999999997</c:v>
                </c:pt>
                <c:pt idx="2">
                  <c:v>18903.055999999993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35-40E7-827D-CEAB09A30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2.5819658119658126E-2"/>
          <c:y val="0.78865447154471546"/>
          <c:w val="0.93615854359742523"/>
          <c:h val="0.18541671000740012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'5.7'!$A$22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'5.7'!$B$21</c:f>
              <c:numCache>
                <c:formatCode>General</c:formatCode>
                <c:ptCount val="1"/>
              </c:numCache>
            </c:numRef>
          </c:cat>
          <c:val>
            <c:numRef>
              <c:f>'5.7'!$B$22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ABBA-4585-A29A-62F9794E9E17}"/>
            </c:ext>
          </c:extLst>
        </c:ser>
        <c:ser>
          <c:idx val="1"/>
          <c:order val="1"/>
          <c:tx>
            <c:strRef>
              <c:f>'5.7'!$A$23</c:f>
              <c:strCache>
                <c:ptCount val="1"/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numRef>
              <c:f>'5.7'!$B$21</c:f>
              <c:numCache>
                <c:formatCode>General</c:formatCode>
                <c:ptCount val="1"/>
              </c:numCache>
            </c:numRef>
          </c:cat>
          <c:val>
            <c:numRef>
              <c:f>'5.7'!$B$23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ABBA-4585-A29A-62F9794E9E17}"/>
            </c:ext>
          </c:extLst>
        </c:ser>
        <c:ser>
          <c:idx val="2"/>
          <c:order val="2"/>
          <c:tx>
            <c:strRef>
              <c:f>'5.7'!$A$24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'5.7'!$B$21</c:f>
              <c:numCache>
                <c:formatCode>General</c:formatCode>
                <c:ptCount val="1"/>
              </c:numCache>
            </c:numRef>
          </c:cat>
          <c:val>
            <c:numRef>
              <c:f>'5.7'!$B$24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ABBA-4585-A29A-62F9794E9E17}"/>
            </c:ext>
          </c:extLst>
        </c:ser>
        <c:ser>
          <c:idx val="3"/>
          <c:order val="3"/>
          <c:tx>
            <c:strRef>
              <c:f>'5.7'!$A$25</c:f>
              <c:strCache>
                <c:ptCount val="1"/>
              </c:strCache>
            </c:strRef>
          </c:tx>
          <c:spPr>
            <a:solidFill>
              <a:srgbClr val="6E4932"/>
            </a:solidFill>
          </c:spPr>
          <c:invertIfNegative val="0"/>
          <c:cat>
            <c:numRef>
              <c:f>'5.7'!$B$21</c:f>
              <c:numCache>
                <c:formatCode>General</c:formatCode>
                <c:ptCount val="1"/>
              </c:numCache>
            </c:numRef>
          </c:cat>
          <c:val>
            <c:numRef>
              <c:f>'5.7'!$B$25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ABBA-4585-A29A-62F9794E9E17}"/>
            </c:ext>
          </c:extLst>
        </c:ser>
        <c:ser>
          <c:idx val="4"/>
          <c:order val="4"/>
          <c:tx>
            <c:strRef>
              <c:f>'5.7'!$A$26</c:f>
              <c:strCache>
                <c:ptCount val="1"/>
              </c:strCache>
            </c:strRef>
          </c:tx>
          <c:invertIfNegative val="0"/>
          <c:cat>
            <c:numRef>
              <c:f>'5.7'!$B$21</c:f>
              <c:numCache>
                <c:formatCode>General</c:formatCode>
                <c:ptCount val="1"/>
              </c:numCache>
            </c:numRef>
          </c:cat>
          <c:val>
            <c:numRef>
              <c:f>'5.7'!$B$26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ABBA-4585-A29A-62F9794E9E17}"/>
            </c:ext>
          </c:extLst>
        </c:ser>
        <c:ser>
          <c:idx val="5"/>
          <c:order val="5"/>
          <c:tx>
            <c:strRef>
              <c:f>'5.7'!$A$27</c:f>
              <c:strCache>
                <c:ptCount val="1"/>
              </c:strCache>
            </c:strRef>
          </c:tx>
          <c:invertIfNegative val="0"/>
          <c:cat>
            <c:numRef>
              <c:f>'5.7'!$B$21</c:f>
              <c:numCache>
                <c:formatCode>General</c:formatCode>
                <c:ptCount val="1"/>
              </c:numCache>
            </c:numRef>
          </c:cat>
          <c:val>
            <c:numRef>
              <c:f>'5.7'!$B$27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ABBA-4585-A29A-62F9794E9E17}"/>
            </c:ext>
          </c:extLst>
        </c:ser>
        <c:ser>
          <c:idx val="6"/>
          <c:order val="6"/>
          <c:tx>
            <c:strRef>
              <c:f>'5.7'!$A$28</c:f>
              <c:strCache>
                <c:ptCount val="1"/>
              </c:strCache>
            </c:strRef>
          </c:tx>
          <c:invertIfNegative val="0"/>
          <c:cat>
            <c:numRef>
              <c:f>'5.7'!$B$21</c:f>
              <c:numCache>
                <c:formatCode>General</c:formatCode>
                <c:ptCount val="1"/>
              </c:numCache>
            </c:numRef>
          </c:cat>
          <c:val>
            <c:numRef>
              <c:f>'5.7'!$B$28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ABBA-4585-A29A-62F9794E9E17}"/>
            </c:ext>
          </c:extLst>
        </c:ser>
        <c:ser>
          <c:idx val="7"/>
          <c:order val="7"/>
          <c:tx>
            <c:strRef>
              <c:f>'5.7'!$A$29</c:f>
              <c:strCache>
                <c:ptCount val="1"/>
              </c:strCache>
            </c:strRef>
          </c:tx>
          <c:invertIfNegative val="0"/>
          <c:cat>
            <c:numRef>
              <c:f>'5.7'!$B$21</c:f>
              <c:numCache>
                <c:formatCode>General</c:formatCode>
                <c:ptCount val="1"/>
              </c:numCache>
            </c:numRef>
          </c:cat>
          <c:val>
            <c:numRef>
              <c:f>'5.7'!$B$29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ABBA-4585-A29A-62F9794E9E17}"/>
            </c:ext>
          </c:extLst>
        </c:ser>
        <c:ser>
          <c:idx val="8"/>
          <c:order val="8"/>
          <c:tx>
            <c:strRef>
              <c:f>'5.7'!$A$30</c:f>
              <c:strCache>
                <c:ptCount val="1"/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numRef>
              <c:f>'5.7'!$B$21</c:f>
              <c:numCache>
                <c:formatCode>General</c:formatCode>
                <c:ptCount val="1"/>
              </c:numCache>
            </c:numRef>
          </c:cat>
          <c:val>
            <c:numRef>
              <c:f>'5.7'!$B$30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ABBA-4585-A29A-62F9794E9E17}"/>
            </c:ext>
          </c:extLst>
        </c:ser>
        <c:ser>
          <c:idx val="9"/>
          <c:order val="9"/>
          <c:tx>
            <c:strRef>
              <c:f>'5.7'!$A$31</c:f>
              <c:strCache>
                <c:ptCount val="1"/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numRef>
              <c:f>'5.7'!$B$21</c:f>
              <c:numCache>
                <c:formatCode>General</c:formatCode>
                <c:ptCount val="1"/>
              </c:numCache>
            </c:numRef>
          </c:cat>
          <c:val>
            <c:numRef>
              <c:f>'5.7'!$B$31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ABBA-4585-A29A-62F9794E9E17}"/>
            </c:ext>
          </c:extLst>
        </c:ser>
        <c:ser>
          <c:idx val="10"/>
          <c:order val="10"/>
          <c:tx>
            <c:strRef>
              <c:f>'5.7'!$A$32</c:f>
              <c:strCache>
                <c:ptCount val="1"/>
              </c:strCache>
            </c:strRef>
          </c:tx>
          <c:invertIfNegative val="0"/>
          <c:cat>
            <c:numRef>
              <c:f>'5.7'!$B$21</c:f>
              <c:numCache>
                <c:formatCode>General</c:formatCode>
                <c:ptCount val="1"/>
              </c:numCache>
            </c:numRef>
          </c:cat>
          <c:val>
            <c:numRef>
              <c:f>'5.7'!$B$32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ABBA-4585-A29A-62F9794E9E17}"/>
            </c:ext>
          </c:extLst>
        </c:ser>
        <c:ser>
          <c:idx val="11"/>
          <c:order val="11"/>
          <c:tx>
            <c:strRef>
              <c:f>'5.7'!$A$33</c:f>
              <c:strCache>
                <c:ptCount val="1"/>
              </c:strCache>
            </c:strRef>
          </c:tx>
          <c:spPr>
            <a:solidFill>
              <a:srgbClr val="EBE600"/>
            </a:solidFill>
          </c:spPr>
          <c:invertIfNegative val="0"/>
          <c:cat>
            <c:numRef>
              <c:f>'5.7'!$B$21</c:f>
              <c:numCache>
                <c:formatCode>General</c:formatCode>
                <c:ptCount val="1"/>
              </c:numCache>
            </c:numRef>
          </c:cat>
          <c:val>
            <c:numRef>
              <c:f>'5.7'!$B$33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ABBA-4585-A29A-62F9794E9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0224640"/>
        <c:axId val="340234624"/>
      </c:barChart>
      <c:catAx>
        <c:axId val="340224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0234624"/>
        <c:crosses val="autoZero"/>
        <c:auto val="1"/>
        <c:lblAlgn val="ctr"/>
        <c:lblOffset val="100"/>
        <c:noMultiLvlLbl val="0"/>
      </c:catAx>
      <c:valAx>
        <c:axId val="3402346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4022464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Vývoj výroby elektřiny brutto (GWh)</a:t>
            </a:r>
            <a:endParaRPr lang="en-US" sz="1000"/>
          </a:p>
        </c:rich>
      </c:tx>
      <c:layout>
        <c:manualLayout>
          <c:xMode val="edge"/>
          <c:yMode val="edge"/>
          <c:x val="0.2036221305423308"/>
          <c:y val="2.506815903681664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9897371163882457E-2"/>
          <c:y val="0.13455337931241032"/>
          <c:w val="0.53975779744554075"/>
          <c:h val="0.674418577443921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'5.8'!$A$6</c:f>
              <c:strCache>
                <c:ptCount val="1"/>
                <c:pt idx="0">
                  <c:v>Brikety a pelety</c:v>
                </c:pt>
              </c:strCache>
            </c:strRef>
          </c:tx>
          <c:invertIfNegative val="0"/>
          <c:cat>
            <c:numRef>
              <c:f>'5.8'!$A$15:$J$15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('5.8'!$A$16:$D$16,'5.8'!$E$16:$J$16)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207.72433999999998</c:v>
                </c:pt>
                <c:pt idx="5">
                  <c:v>242.40487999999988</c:v>
                </c:pt>
                <c:pt idx="6">
                  <c:v>243.6157299999999</c:v>
                </c:pt>
                <c:pt idx="7">
                  <c:v>275.979781</c:v>
                </c:pt>
                <c:pt idx="8">
                  <c:v>234.939448</c:v>
                </c:pt>
                <c:pt idx="9">
                  <c:v>214.51601700000001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54-4C2F-B58E-6FC0A61721F4}"/>
            </c:ext>
          </c:extLst>
        </c:ser>
        <c:ser>
          <c:idx val="1"/>
          <c:order val="1"/>
          <c:tx>
            <c:strRef>
              <c:f>'5.8'!$A$7</c:f>
              <c:strCache>
                <c:ptCount val="1"/>
                <c:pt idx="0">
                  <c:v>Celulózové výluhy</c:v>
                </c:pt>
              </c:strCache>
            </c:strRef>
          </c:tx>
          <c:invertIfNegative val="0"/>
          <c:cat>
            <c:numRef>
              <c:f>'5.8'!$A$15:$J$15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('5.8'!$A$17:$D$17,'5.8'!$E$17:$J$17)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716.77269999999999</c:v>
                </c:pt>
                <c:pt idx="5">
                  <c:v>687.90056999999979</c:v>
                </c:pt>
                <c:pt idx="6">
                  <c:v>666.38020999999992</c:v>
                </c:pt>
                <c:pt idx="7">
                  <c:v>704.59676400000001</c:v>
                </c:pt>
                <c:pt idx="8">
                  <c:v>686.93705</c:v>
                </c:pt>
                <c:pt idx="9">
                  <c:v>858.65660000000003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54-4C2F-B58E-6FC0A61721F4}"/>
            </c:ext>
          </c:extLst>
        </c:ser>
        <c:ser>
          <c:idx val="2"/>
          <c:order val="2"/>
          <c:tx>
            <c:strRef>
              <c:f>'5.8'!$A$8</c:f>
              <c:strCache>
                <c:ptCount val="1"/>
                <c:pt idx="0">
                  <c:v>Kapalná biopaliva</c:v>
                </c:pt>
              </c:strCache>
            </c:strRef>
          </c:tx>
          <c:invertIfNegative val="0"/>
          <c:cat>
            <c:numRef>
              <c:f>'5.8'!$A$15:$J$15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('5.8'!$A$18:$D$18,'5.8'!$E$18:$J$18)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2.2811300000000001</c:v>
                </c:pt>
                <c:pt idx="5">
                  <c:v>2.0832600000000001</c:v>
                </c:pt>
                <c:pt idx="6">
                  <c:v>3.4285200000000025</c:v>
                </c:pt>
                <c:pt idx="7">
                  <c:v>4.2398059999999989</c:v>
                </c:pt>
                <c:pt idx="8">
                  <c:v>3.471016000000001</c:v>
                </c:pt>
                <c:pt idx="9">
                  <c:v>1.1988190000000001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54-4C2F-B58E-6FC0A61721F4}"/>
            </c:ext>
          </c:extLst>
        </c:ser>
        <c:ser>
          <c:idx val="3"/>
          <c:order val="3"/>
          <c:tx>
            <c:strRef>
              <c:f>'5.8'!$A$9</c:f>
              <c:strCache>
                <c:ptCount val="1"/>
                <c:pt idx="0">
                  <c:v>Ostatní biomasa</c:v>
                </c:pt>
              </c:strCache>
            </c:strRef>
          </c:tx>
          <c:invertIfNegative val="0"/>
          <c:cat>
            <c:numRef>
              <c:f>'5.8'!$A$15:$J$15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('5.8'!$A$19:$D$19,'5.8'!$E$19:$J$19)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7.4270000000000003E-2</c:v>
                </c:pt>
                <c:pt idx="5">
                  <c:v>1.9340000000000003E-2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54-4C2F-B58E-6FC0A61721F4}"/>
            </c:ext>
          </c:extLst>
        </c:ser>
        <c:ser>
          <c:idx val="4"/>
          <c:order val="4"/>
          <c:tx>
            <c:strRef>
              <c:f>'5.8'!$A$10</c:f>
              <c:strCache>
                <c:ptCount val="1"/>
                <c:pt idx="0">
                  <c:v>Palivové dříví</c:v>
                </c:pt>
              </c:strCache>
            </c:strRef>
          </c:tx>
          <c:invertIfNegative val="0"/>
          <c:cat>
            <c:numRef>
              <c:f>'5.8'!$A$15:$J$15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('5.8'!$A$20:$D$20,'5.8'!$E$20:$J$20)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0.59448999999999996</c:v>
                </c:pt>
                <c:pt idx="5">
                  <c:v>0.26824999999999999</c:v>
                </c:pt>
                <c:pt idx="6">
                  <c:v>0.15836499999999998</c:v>
                </c:pt>
                <c:pt idx="7">
                  <c:v>5.5820999999999996E-2</c:v>
                </c:pt>
                <c:pt idx="8">
                  <c:v>0</c:v>
                </c:pt>
                <c:pt idx="9">
                  <c:v>0.14634800000000001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54-4C2F-B58E-6FC0A61721F4}"/>
            </c:ext>
          </c:extLst>
        </c:ser>
        <c:ser>
          <c:idx val="5"/>
          <c:order val="5"/>
          <c:tx>
            <c:strRef>
              <c:f>'5.8'!$A$11</c:f>
              <c:strCache>
                <c:ptCount val="1"/>
                <c:pt idx="0">
                  <c:v>Piliny, kůra, štěpky, dřevní odpad</c:v>
                </c:pt>
              </c:strCache>
            </c:strRef>
          </c:tx>
          <c:invertIfNegative val="0"/>
          <c:cat>
            <c:numRef>
              <c:f>'5.8'!$A$15:$J$15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('5.8'!$A$21:$D$21,'5.8'!$E$21:$J$21)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968.6192899999993</c:v>
                </c:pt>
                <c:pt idx="5">
                  <c:v>1059.1286100000011</c:v>
                </c:pt>
                <c:pt idx="6">
                  <c:v>1050.1560639999996</c:v>
                </c:pt>
                <c:pt idx="7">
                  <c:v>1132.9999620000008</c:v>
                </c:pt>
                <c:pt idx="8">
                  <c:v>1098.7813340000007</c:v>
                </c:pt>
                <c:pt idx="9">
                  <c:v>1229.8420329999997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54-4C2F-B58E-6FC0A61721F4}"/>
            </c:ext>
          </c:extLst>
        </c:ser>
        <c:ser>
          <c:idx val="6"/>
          <c:order val="6"/>
          <c:tx>
            <c:strRef>
              <c:f>'5.8'!$A$12</c:f>
              <c:strCache>
                <c:ptCount val="1"/>
                <c:pt idx="0">
                  <c:v>Rostlinné materiály neaglomerované (včetně aglomerátů)</c:v>
                </c:pt>
              </c:strCache>
            </c:strRef>
          </c:tx>
          <c:invertIfNegative val="0"/>
          <c:cat>
            <c:numRef>
              <c:f>'5.8'!$A$15:$J$15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('5.8'!$A$22:$D$22,'5.8'!$E$22:$J$22)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111.14606000000005</c:v>
                </c:pt>
                <c:pt idx="5">
                  <c:v>99.313740000000038</c:v>
                </c:pt>
                <c:pt idx="6">
                  <c:v>105.15450499999999</c:v>
                </c:pt>
                <c:pt idx="7">
                  <c:v>95.744344999999967</c:v>
                </c:pt>
                <c:pt idx="8">
                  <c:v>96.733068999999972</c:v>
                </c:pt>
                <c:pt idx="9">
                  <c:v>94.373777000000004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54-4C2F-B58E-6FC0A61721F4}"/>
            </c:ext>
          </c:extLst>
        </c:ser>
        <c:ser>
          <c:idx val="7"/>
          <c:order val="7"/>
          <c:tx>
            <c:strRef>
              <c:f>'5.8'!$A$24</c:f>
              <c:strCache>
                <c:ptCount val="1"/>
                <c:pt idx="0">
                  <c:v>Všechny kategorie (údaje před rokem 2014 pouze v souhrnné podobě)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'5.8'!$A$15:$J$15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'5.8'!$A$23:$D$23</c:f>
              <c:numCache>
                <c:formatCode>General</c:formatCode>
                <c:ptCount val="4"/>
                <c:pt idx="0">
                  <c:v>1511.9110000000001</c:v>
                </c:pt>
                <c:pt idx="1">
                  <c:v>1682.5628690016599</c:v>
                </c:pt>
                <c:pt idx="2">
                  <c:v>1802.5909999999999</c:v>
                </c:pt>
                <c:pt idx="3">
                  <c:v>1670.3268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54-4C2F-B58E-6FC0A6172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6018176"/>
        <c:axId val="156019712"/>
      </c:barChart>
      <c:catAx>
        <c:axId val="15601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6019712"/>
        <c:crosses val="autoZero"/>
        <c:auto val="1"/>
        <c:lblAlgn val="ctr"/>
        <c:lblOffset val="100"/>
        <c:noMultiLvlLbl val="0"/>
      </c:catAx>
      <c:valAx>
        <c:axId val="1560197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6018176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"/>
          <c:y val="0.87338540530877706"/>
          <c:w val="0.48109634791471034"/>
          <c:h val="6.4211521848796901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kategori</a:t>
            </a:r>
            <a:r>
              <a:rPr lang="cs-CZ" sz="1000"/>
              <a:t>í</a:t>
            </a:r>
            <a:r>
              <a:rPr lang="en-US" sz="1000"/>
              <a:t> biomasy na výrobě elektřiny brutto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21976653092072493"/>
          <c:y val="0.26733992783612548"/>
          <c:w val="0.57271369654894633"/>
          <c:h val="0.54469211974278597"/>
        </c:manualLayout>
      </c:layout>
      <c:doughnutChart>
        <c:varyColors val="1"/>
        <c:ser>
          <c:idx val="0"/>
          <c:order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E2-47B3-A99D-DBE2CA52066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E2-47B3-A99D-DBE2CA52066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E2-47B3-A99D-DBE2CA5206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'5.8'!$A$6:$A$12</c:f>
              <c:strCache>
                <c:ptCount val="7"/>
                <c:pt idx="0">
                  <c:v>Brikety a pelety</c:v>
                </c:pt>
                <c:pt idx="1">
                  <c:v>Celulózové výluhy</c:v>
                </c:pt>
                <c:pt idx="2">
                  <c:v>Kapalná biopaliva</c:v>
                </c:pt>
                <c:pt idx="3">
                  <c:v>Ostatní biomasa</c:v>
                </c:pt>
                <c:pt idx="4">
                  <c:v>Palivové dříví</c:v>
                </c:pt>
                <c:pt idx="5">
                  <c:v>Piliny, kůra, štěpky, dřevní odpad</c:v>
                </c:pt>
                <c:pt idx="6">
                  <c:v>Rostlinné materiály neaglomerované (včetně aglomerátů)</c:v>
                </c:pt>
              </c:strCache>
            </c:strRef>
          </c:cat>
          <c:val>
            <c:numRef>
              <c:f>'5.8'!$B$6:$B$12</c:f>
              <c:numCache>
                <c:formatCode>#,##0.0</c:formatCode>
                <c:ptCount val="7"/>
                <c:pt idx="0">
                  <c:v>214516.01699999999</c:v>
                </c:pt>
                <c:pt idx="1">
                  <c:v>858656.6</c:v>
                </c:pt>
                <c:pt idx="2">
                  <c:v>1198.8190000000002</c:v>
                </c:pt>
                <c:pt idx="3">
                  <c:v>0</c:v>
                </c:pt>
                <c:pt idx="4">
                  <c:v>146.34800000000001</c:v>
                </c:pt>
                <c:pt idx="5">
                  <c:v>1229842.0329999996</c:v>
                </c:pt>
                <c:pt idx="6">
                  <c:v>94373.777000000002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E2-47B3-A99D-DBE2CA5206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'5.8'!$A$35</c:f>
              <c:strCache>
                <c:ptCount val="1"/>
              </c:strCache>
            </c:strRef>
          </c:tx>
          <c:invertIfNegative val="0"/>
          <c:cat>
            <c:numRef>
              <c:f>'5.8'!$B$34</c:f>
              <c:numCache>
                <c:formatCode>General</c:formatCode>
                <c:ptCount val="1"/>
              </c:numCache>
            </c:numRef>
          </c:cat>
          <c:val>
            <c:numRef>
              <c:f>'5.8'!$B$35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19C9-4D34-AF8B-B9C92B91081D}"/>
            </c:ext>
          </c:extLst>
        </c:ser>
        <c:ser>
          <c:idx val="1"/>
          <c:order val="1"/>
          <c:tx>
            <c:strRef>
              <c:f>'5.8'!$A$36</c:f>
              <c:strCache>
                <c:ptCount val="1"/>
              </c:strCache>
            </c:strRef>
          </c:tx>
          <c:invertIfNegative val="0"/>
          <c:cat>
            <c:numRef>
              <c:f>'5.8'!$B$34</c:f>
              <c:numCache>
                <c:formatCode>General</c:formatCode>
                <c:ptCount val="1"/>
              </c:numCache>
            </c:numRef>
          </c:cat>
          <c:val>
            <c:numRef>
              <c:f>'5.8'!$B$36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19C9-4D34-AF8B-B9C92B91081D}"/>
            </c:ext>
          </c:extLst>
        </c:ser>
        <c:ser>
          <c:idx val="2"/>
          <c:order val="2"/>
          <c:tx>
            <c:strRef>
              <c:f>'5.8'!$A$37</c:f>
              <c:strCache>
                <c:ptCount val="1"/>
              </c:strCache>
            </c:strRef>
          </c:tx>
          <c:invertIfNegative val="0"/>
          <c:cat>
            <c:numRef>
              <c:f>'5.8'!$B$34</c:f>
              <c:numCache>
                <c:formatCode>General</c:formatCode>
                <c:ptCount val="1"/>
              </c:numCache>
            </c:numRef>
          </c:cat>
          <c:val>
            <c:numRef>
              <c:f>'5.8'!$B$37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19C9-4D34-AF8B-B9C92B91081D}"/>
            </c:ext>
          </c:extLst>
        </c:ser>
        <c:ser>
          <c:idx val="3"/>
          <c:order val="3"/>
          <c:tx>
            <c:strRef>
              <c:f>'5.8'!$A$38</c:f>
              <c:strCache>
                <c:ptCount val="1"/>
              </c:strCache>
            </c:strRef>
          </c:tx>
          <c:invertIfNegative val="0"/>
          <c:cat>
            <c:numRef>
              <c:f>'5.8'!$B$34</c:f>
              <c:numCache>
                <c:formatCode>General</c:formatCode>
                <c:ptCount val="1"/>
              </c:numCache>
            </c:numRef>
          </c:cat>
          <c:val>
            <c:numRef>
              <c:f>'5.8'!$B$38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19C9-4D34-AF8B-B9C92B91081D}"/>
            </c:ext>
          </c:extLst>
        </c:ser>
        <c:ser>
          <c:idx val="4"/>
          <c:order val="4"/>
          <c:tx>
            <c:strRef>
              <c:f>'5.8'!$A$39</c:f>
              <c:strCache>
                <c:ptCount val="1"/>
              </c:strCache>
            </c:strRef>
          </c:tx>
          <c:invertIfNegative val="0"/>
          <c:cat>
            <c:numRef>
              <c:f>'5.8'!$B$34</c:f>
              <c:numCache>
                <c:formatCode>General</c:formatCode>
                <c:ptCount val="1"/>
              </c:numCache>
            </c:numRef>
          </c:cat>
          <c:val>
            <c:numRef>
              <c:f>'5.8'!$B$39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19C9-4D34-AF8B-B9C92B91081D}"/>
            </c:ext>
          </c:extLst>
        </c:ser>
        <c:ser>
          <c:idx val="5"/>
          <c:order val="5"/>
          <c:tx>
            <c:strRef>
              <c:f>'5.8'!$A$40</c:f>
              <c:strCache>
                <c:ptCount val="1"/>
              </c:strCache>
            </c:strRef>
          </c:tx>
          <c:invertIfNegative val="0"/>
          <c:cat>
            <c:numRef>
              <c:f>'5.8'!$B$34</c:f>
              <c:numCache>
                <c:formatCode>General</c:formatCode>
                <c:ptCount val="1"/>
              </c:numCache>
            </c:numRef>
          </c:cat>
          <c:val>
            <c:numRef>
              <c:f>'5.8'!$B$40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19C9-4D34-AF8B-B9C92B91081D}"/>
            </c:ext>
          </c:extLst>
        </c:ser>
        <c:ser>
          <c:idx val="6"/>
          <c:order val="6"/>
          <c:tx>
            <c:strRef>
              <c:f>'5.8'!$A$41</c:f>
              <c:strCache>
                <c:ptCount val="1"/>
              </c:strCache>
            </c:strRef>
          </c:tx>
          <c:invertIfNegative val="0"/>
          <c:cat>
            <c:numRef>
              <c:f>'5.8'!$B$34</c:f>
              <c:numCache>
                <c:formatCode>General</c:formatCode>
                <c:ptCount val="1"/>
              </c:numCache>
            </c:numRef>
          </c:cat>
          <c:val>
            <c:numRef>
              <c:f>'5.8'!$B$41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19C9-4D34-AF8B-B9C92B910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0379136"/>
        <c:axId val="340380672"/>
      </c:barChart>
      <c:catAx>
        <c:axId val="340379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0380672"/>
        <c:crosses val="autoZero"/>
        <c:auto val="1"/>
        <c:lblAlgn val="ctr"/>
        <c:lblOffset val="100"/>
        <c:noMultiLvlLbl val="0"/>
      </c:catAx>
      <c:valAx>
        <c:axId val="3403806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4037913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Vývoj výroby elektřiny brutto (GWh)</a:t>
            </a:r>
            <a:endParaRPr lang="en-US" sz="1000"/>
          </a:p>
        </c:rich>
      </c:tx>
      <c:layout>
        <c:manualLayout>
          <c:xMode val="edge"/>
          <c:yMode val="edge"/>
          <c:x val="0.1926265309786554"/>
          <c:y val="2.60734789472665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0986279412874416E-2"/>
          <c:y val="0.13994923454334021"/>
          <c:w val="0.54128848100376514"/>
          <c:h val="0.655851254405401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'5.9'!$A$6</c:f>
              <c:strCache>
                <c:ptCount val="1"/>
                <c:pt idx="0">
                  <c:v>Skládkový plyn</c:v>
                </c:pt>
              </c:strCache>
            </c:strRef>
          </c:tx>
          <c:invertIfNegative val="0"/>
          <c:cat>
            <c:numRef>
              <c:f>'5.9'!$A$11:$J$11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('5.9'!$A$12:$D$12,'5.9'!$E$12:$J$12)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116.06081999999992</c:v>
                </c:pt>
                <c:pt idx="5">
                  <c:v>104.47660000000003</c:v>
                </c:pt>
                <c:pt idx="6">
                  <c:v>109.69783800000006</c:v>
                </c:pt>
                <c:pt idx="7">
                  <c:v>82.337625000000017</c:v>
                </c:pt>
                <c:pt idx="8">
                  <c:v>80.555125000000061</c:v>
                </c:pt>
                <c:pt idx="9">
                  <c:v>78.596818999999883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DC-41B8-A559-8EE896CD343C}"/>
            </c:ext>
          </c:extLst>
        </c:ser>
        <c:ser>
          <c:idx val="1"/>
          <c:order val="1"/>
          <c:tx>
            <c:strRef>
              <c:f>'5.9'!$A$7</c:f>
              <c:strCache>
                <c:ptCount val="1"/>
                <c:pt idx="0">
                  <c:v>Kalový plyn (ČOV)</c:v>
                </c:pt>
              </c:strCache>
            </c:strRef>
          </c:tx>
          <c:invertIfNegative val="0"/>
          <c:cat>
            <c:numRef>
              <c:f>'5.9'!$A$11:$J$11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('5.9'!$A$13:$D$13,'5.9'!$E$13:$J$13)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105.81424000000001</c:v>
                </c:pt>
                <c:pt idx="5">
                  <c:v>100.06425999999996</c:v>
                </c:pt>
                <c:pt idx="6">
                  <c:v>109.11268199999984</c:v>
                </c:pt>
                <c:pt idx="7">
                  <c:v>108.76746199999995</c:v>
                </c:pt>
                <c:pt idx="8">
                  <c:v>114.43370099999989</c:v>
                </c:pt>
                <c:pt idx="9">
                  <c:v>118.85170499999994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DC-41B8-A559-8EE896CD343C}"/>
            </c:ext>
          </c:extLst>
        </c:ser>
        <c:ser>
          <c:idx val="2"/>
          <c:order val="2"/>
          <c:tx>
            <c:strRef>
              <c:f>'5.9'!$A$8</c:f>
              <c:strCache>
                <c:ptCount val="1"/>
                <c:pt idx="0">
                  <c:v>Ostatní bioplyn</c:v>
                </c:pt>
              </c:strCache>
            </c:strRef>
          </c:tx>
          <c:invertIfNegative val="0"/>
          <c:cat>
            <c:numRef>
              <c:f>'5.9'!$A$11:$J$11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('5.9'!$A$14:$D$14,'5.9'!$E$14:$J$14)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2351.6466330000007</c:v>
                </c:pt>
                <c:pt idx="5">
                  <c:v>2410.2717799999914</c:v>
                </c:pt>
                <c:pt idx="6">
                  <c:v>2382.4595069999982</c:v>
                </c:pt>
                <c:pt idx="7">
                  <c:v>2448.3356270000063</c:v>
                </c:pt>
                <c:pt idx="8">
                  <c:v>2412.9318999999964</c:v>
                </c:pt>
                <c:pt idx="9">
                  <c:v>2329.6237819999915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DC-41B8-A559-8EE896CD343C}"/>
            </c:ext>
          </c:extLst>
        </c:ser>
        <c:ser>
          <c:idx val="3"/>
          <c:order val="3"/>
          <c:tx>
            <c:strRef>
              <c:f>'5.9'!$A$16</c:f>
              <c:strCache>
                <c:ptCount val="1"/>
                <c:pt idx="0">
                  <c:v>Všechny kategorie (údaje před rokem 2014 pouze v souhrnné podobě)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'5.9'!$A$11:$J$11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'5.9'!$A$15:$D$15</c:f>
              <c:numCache>
                <c:formatCode>General</c:formatCode>
                <c:ptCount val="4"/>
                <c:pt idx="0">
                  <c:v>598.755</c:v>
                </c:pt>
                <c:pt idx="1">
                  <c:v>932.57600000000002</c:v>
                </c:pt>
                <c:pt idx="2">
                  <c:v>1472.1419447755629</c:v>
                </c:pt>
                <c:pt idx="3">
                  <c:v>2241.3000000000002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DC-41B8-A559-8EE896CD3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0819328"/>
        <c:axId val="340821120"/>
      </c:barChart>
      <c:catAx>
        <c:axId val="340819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0821120"/>
        <c:crosses val="autoZero"/>
        <c:auto val="1"/>
        <c:lblAlgn val="ctr"/>
        <c:lblOffset val="100"/>
        <c:noMultiLvlLbl val="0"/>
      </c:catAx>
      <c:valAx>
        <c:axId val="3408211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0819328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3.0675517091537367E-2"/>
          <c:y val="0.86640918731444527"/>
          <c:w val="0.42693211002490156"/>
          <c:h val="7.8580390337919304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kategorií bioplynu na výrobě elektřiny brutto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9211592970521543"/>
          <c:y val="0.23256079077970218"/>
          <c:w val="0.63016723356009074"/>
          <c:h val="0.56956418372962159"/>
        </c:manualLayout>
      </c:layout>
      <c:doughnut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'5.9'!$A$6:$A$8</c:f>
              <c:strCache>
                <c:ptCount val="3"/>
                <c:pt idx="0">
                  <c:v>Skládkový plyn</c:v>
                </c:pt>
                <c:pt idx="1">
                  <c:v>Kalový plyn (ČOV)</c:v>
                </c:pt>
                <c:pt idx="2">
                  <c:v>Ostatní bioplyn</c:v>
                </c:pt>
              </c:strCache>
            </c:strRef>
          </c:cat>
          <c:val>
            <c:numRef>
              <c:f>'5.9'!$B$6:$B$8</c:f>
              <c:numCache>
                <c:formatCode>#,##0.0</c:formatCode>
                <c:ptCount val="3"/>
                <c:pt idx="0">
                  <c:v>78596.818999999887</c:v>
                </c:pt>
                <c:pt idx="1">
                  <c:v>118851.70499999994</c:v>
                </c:pt>
                <c:pt idx="2">
                  <c:v>2329623.7819999913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57-4C37-AAAA-29641FBD9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'5.9'!$A$23</c:f>
              <c:strCache>
                <c:ptCount val="1"/>
              </c:strCache>
            </c:strRef>
          </c:tx>
          <c:invertIfNegative val="0"/>
          <c:cat>
            <c:numRef>
              <c:f>'5.9'!$B$22</c:f>
              <c:numCache>
                <c:formatCode>General</c:formatCode>
                <c:ptCount val="1"/>
              </c:numCache>
            </c:numRef>
          </c:cat>
          <c:val>
            <c:numRef>
              <c:f>'5.9'!$B$23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B940-4A2A-BCE7-563F7A6991C3}"/>
            </c:ext>
          </c:extLst>
        </c:ser>
        <c:ser>
          <c:idx val="1"/>
          <c:order val="1"/>
          <c:tx>
            <c:strRef>
              <c:f>'5.9'!$A$24</c:f>
              <c:strCache>
                <c:ptCount val="1"/>
              </c:strCache>
            </c:strRef>
          </c:tx>
          <c:invertIfNegative val="0"/>
          <c:cat>
            <c:numRef>
              <c:f>'5.9'!$B$22</c:f>
              <c:numCache>
                <c:formatCode>General</c:formatCode>
                <c:ptCount val="1"/>
              </c:numCache>
            </c:numRef>
          </c:cat>
          <c:val>
            <c:numRef>
              <c:f>'5.9'!$B$24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B940-4A2A-BCE7-563F7A6991C3}"/>
            </c:ext>
          </c:extLst>
        </c:ser>
        <c:ser>
          <c:idx val="2"/>
          <c:order val="2"/>
          <c:tx>
            <c:strRef>
              <c:f>'5.9'!$A$25</c:f>
              <c:strCache>
                <c:ptCount val="1"/>
              </c:strCache>
            </c:strRef>
          </c:tx>
          <c:invertIfNegative val="0"/>
          <c:cat>
            <c:numRef>
              <c:f>'5.9'!$B$22</c:f>
              <c:numCache>
                <c:formatCode>General</c:formatCode>
                <c:ptCount val="1"/>
              </c:numCache>
            </c:numRef>
          </c:cat>
          <c:val>
            <c:numRef>
              <c:f>'5.9'!$B$25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B940-4A2A-BCE7-563F7A699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0615168"/>
        <c:axId val="340616704"/>
      </c:barChart>
      <c:catAx>
        <c:axId val="340615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0616704"/>
        <c:crosses val="autoZero"/>
        <c:auto val="1"/>
        <c:lblAlgn val="ctr"/>
        <c:lblOffset val="100"/>
        <c:noMultiLvlLbl val="0"/>
      </c:catAx>
      <c:valAx>
        <c:axId val="3406167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4061516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Vývoj výroby elektřiny brutto z OZE a její podíl na tuzemské brutto spotřebě (TWh) 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'5.10'!$A$5</c:f>
              <c:strCache>
                <c:ptCount val="1"/>
                <c:pt idx="0">
                  <c:v>Malé vodní elektrárny do 10 MW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'5.10'!$B$3:$K$3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'5.10'!$B$5:$K$5</c:f>
              <c:numCache>
                <c:formatCode>#,##0</c:formatCode>
                <c:ptCount val="10"/>
                <c:pt idx="0">
                  <c:v>1238819</c:v>
                </c:pt>
                <c:pt idx="1">
                  <c:v>1017877.582339</c:v>
                </c:pt>
                <c:pt idx="2">
                  <c:v>1026254</c:v>
                </c:pt>
                <c:pt idx="3">
                  <c:v>1236978</c:v>
                </c:pt>
                <c:pt idx="4">
                  <c:v>1011673.5550000003</c:v>
                </c:pt>
                <c:pt idx="5">
                  <c:v>1001797.0800000005</c:v>
                </c:pt>
                <c:pt idx="6">
                  <c:v>1053100.3369999996</c:v>
                </c:pt>
                <c:pt idx="7">
                  <c:v>1062479.4710000004</c:v>
                </c:pt>
                <c:pt idx="8">
                  <c:v>873649.33099999931</c:v>
                </c:pt>
                <c:pt idx="9">
                  <c:v>1023025.1459999997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57-4BB7-B760-9F9CB9FE9C75}"/>
            </c:ext>
          </c:extLst>
        </c:ser>
        <c:ser>
          <c:idx val="1"/>
          <c:order val="1"/>
          <c:tx>
            <c:strRef>
              <c:f>'5.10'!$A$6</c:f>
              <c:strCache>
                <c:ptCount val="1"/>
                <c:pt idx="0">
                  <c:v>Vodní elektrárny nad 10 MW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'5.10'!$B$3:$K$3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'5.10'!$B$6:$K$6</c:f>
              <c:numCache>
                <c:formatCode>#,##0</c:formatCode>
                <c:ptCount val="10"/>
                <c:pt idx="0">
                  <c:v>1550655</c:v>
                </c:pt>
                <c:pt idx="1">
                  <c:v>945276.09699999995</c:v>
                </c:pt>
                <c:pt idx="2">
                  <c:v>1102912</c:v>
                </c:pt>
                <c:pt idx="3">
                  <c:v>1497762</c:v>
                </c:pt>
                <c:pt idx="4">
                  <c:v>897548.93600000034</c:v>
                </c:pt>
                <c:pt idx="5">
                  <c:v>793010.01000000024</c:v>
                </c:pt>
                <c:pt idx="6">
                  <c:v>947387.90899999987</c:v>
                </c:pt>
                <c:pt idx="7">
                  <c:v>806985.29300000006</c:v>
                </c:pt>
                <c:pt idx="8">
                  <c:v>753701.35299999989</c:v>
                </c:pt>
                <c:pt idx="9">
                  <c:v>985003.5569999998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57-4BB7-B760-9F9CB9FE9C75}"/>
            </c:ext>
          </c:extLst>
        </c:ser>
        <c:ser>
          <c:idx val="2"/>
          <c:order val="2"/>
          <c:tx>
            <c:strRef>
              <c:f>'5.10'!$A$7</c:f>
              <c:strCache>
                <c:ptCount val="1"/>
                <c:pt idx="0">
                  <c:v>Větrné elektrárny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numRef>
              <c:f>'5.10'!$B$3:$K$3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'5.10'!$B$7:$K$7</c:f>
              <c:numCache>
                <c:formatCode>#,##0</c:formatCode>
                <c:ptCount val="10"/>
                <c:pt idx="0">
                  <c:v>335493</c:v>
                </c:pt>
                <c:pt idx="1">
                  <c:v>397003.18119999999</c:v>
                </c:pt>
                <c:pt idx="2">
                  <c:v>415817</c:v>
                </c:pt>
                <c:pt idx="3">
                  <c:v>480519</c:v>
                </c:pt>
                <c:pt idx="4">
                  <c:v>476544.39400000003</c:v>
                </c:pt>
                <c:pt idx="5">
                  <c:v>572611.56800000009</c:v>
                </c:pt>
                <c:pt idx="6">
                  <c:v>496957.18099999998</c:v>
                </c:pt>
                <c:pt idx="7">
                  <c:v>591038.34100000001</c:v>
                </c:pt>
                <c:pt idx="8">
                  <c:v>609329.70900000015</c:v>
                </c:pt>
                <c:pt idx="9">
                  <c:v>700013.8600000001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57-4BB7-B760-9F9CB9FE9C75}"/>
            </c:ext>
          </c:extLst>
        </c:ser>
        <c:ser>
          <c:idx val="3"/>
          <c:order val="3"/>
          <c:tx>
            <c:strRef>
              <c:f>'5.10'!$A$8</c:f>
              <c:strCache>
                <c:ptCount val="1"/>
                <c:pt idx="0">
                  <c:v>Fotovoltaika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'5.10'!$B$3:$K$3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'5.10'!$B$8:$K$8</c:f>
              <c:numCache>
                <c:formatCode>#,##0</c:formatCode>
                <c:ptCount val="10"/>
                <c:pt idx="0">
                  <c:v>615702</c:v>
                </c:pt>
                <c:pt idx="1">
                  <c:v>2182018.3030030001</c:v>
                </c:pt>
                <c:pt idx="2">
                  <c:v>2148624</c:v>
                </c:pt>
                <c:pt idx="3">
                  <c:v>2032654</c:v>
                </c:pt>
                <c:pt idx="4">
                  <c:v>2122868.7979999962</c:v>
                </c:pt>
                <c:pt idx="5">
                  <c:v>2263846.1340000033</c:v>
                </c:pt>
                <c:pt idx="6">
                  <c:v>2131454.5369999958</c:v>
                </c:pt>
                <c:pt idx="7">
                  <c:v>2193368.04999999</c:v>
                </c:pt>
                <c:pt idx="8">
                  <c:v>2339677.4349999917</c:v>
                </c:pt>
                <c:pt idx="9">
                  <c:v>2285904.3989999974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57-4BB7-B760-9F9CB9FE9C75}"/>
            </c:ext>
          </c:extLst>
        </c:ser>
        <c:ser>
          <c:idx val="4"/>
          <c:order val="4"/>
          <c:tx>
            <c:strRef>
              <c:f>'5.10'!$A$9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numRef>
              <c:f>'5.10'!$B$3:$K$3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'5.10'!$B$9:$K$9</c:f>
              <c:numCache>
                <c:formatCode>#,##0</c:formatCode>
                <c:ptCount val="10"/>
                <c:pt idx="0">
                  <c:v>598755</c:v>
                </c:pt>
                <c:pt idx="1">
                  <c:v>932576</c:v>
                </c:pt>
                <c:pt idx="2">
                  <c:v>1472141.944775563</c:v>
                </c:pt>
                <c:pt idx="3">
                  <c:v>2241300</c:v>
                </c:pt>
                <c:pt idx="4">
                  <c:v>2573521.6930000056</c:v>
                </c:pt>
                <c:pt idx="5">
                  <c:v>2614812.6399999885</c:v>
                </c:pt>
                <c:pt idx="6">
                  <c:v>2601270.0270000012</c:v>
                </c:pt>
                <c:pt idx="7">
                  <c:v>2639440.7140000015</c:v>
                </c:pt>
                <c:pt idx="8">
                  <c:v>2607920.725999997</c:v>
                </c:pt>
                <c:pt idx="9">
                  <c:v>2527072.3059999947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57-4BB7-B760-9F9CB9FE9C75}"/>
            </c:ext>
          </c:extLst>
        </c:ser>
        <c:ser>
          <c:idx val="5"/>
          <c:order val="5"/>
          <c:tx>
            <c:strRef>
              <c:f>'5.10'!$A$10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rgbClr val="89A54E"/>
            </a:solidFill>
          </c:spPr>
          <c:invertIfNegative val="0"/>
          <c:cat>
            <c:numRef>
              <c:f>'5.10'!$B$3:$K$3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'5.10'!$B$10:$K$10</c:f>
              <c:numCache>
                <c:formatCode>#,##0</c:formatCode>
                <c:ptCount val="10"/>
                <c:pt idx="0">
                  <c:v>1511911</c:v>
                </c:pt>
                <c:pt idx="1">
                  <c:v>1682562.86900166</c:v>
                </c:pt>
                <c:pt idx="2">
                  <c:v>1802591</c:v>
                </c:pt>
                <c:pt idx="3">
                  <c:v>1670326.8</c:v>
                </c:pt>
                <c:pt idx="4">
                  <c:v>2007212.2799999991</c:v>
                </c:pt>
                <c:pt idx="5">
                  <c:v>2091118.6499999994</c:v>
                </c:pt>
                <c:pt idx="6">
                  <c:v>2068893.3940000024</c:v>
                </c:pt>
                <c:pt idx="7">
                  <c:v>2213616.4789999989</c:v>
                </c:pt>
                <c:pt idx="8">
                  <c:v>2120861.9170000004</c:v>
                </c:pt>
                <c:pt idx="9">
                  <c:v>2398733.594000001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B57-4BB7-B760-9F9CB9FE9C75}"/>
            </c:ext>
          </c:extLst>
        </c:ser>
        <c:ser>
          <c:idx val="6"/>
          <c:order val="6"/>
          <c:tx>
            <c:strRef>
              <c:f>'5.10'!$A$11</c:f>
              <c:strCache>
                <c:ptCount val="1"/>
                <c:pt idx="0">
                  <c:v>BRKO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cat>
            <c:numRef>
              <c:f>'5.10'!$B$3:$K$3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'5.10'!$B$11:$K$11</c:f>
              <c:numCache>
                <c:formatCode>#,##0</c:formatCode>
                <c:ptCount val="10"/>
                <c:pt idx="0">
                  <c:v>35580</c:v>
                </c:pt>
                <c:pt idx="1">
                  <c:v>90190</c:v>
                </c:pt>
                <c:pt idx="2">
                  <c:v>86685.7</c:v>
                </c:pt>
                <c:pt idx="3">
                  <c:v>83841.789999999994</c:v>
                </c:pt>
                <c:pt idx="4">
                  <c:v>87335.339999999982</c:v>
                </c:pt>
                <c:pt idx="5">
                  <c:v>86642.087999999989</c:v>
                </c:pt>
                <c:pt idx="6">
                  <c:v>98561.173799999975</c:v>
                </c:pt>
                <c:pt idx="7">
                  <c:v>114238.03619999999</c:v>
                </c:pt>
                <c:pt idx="8">
                  <c:v>100210.09140000002</c:v>
                </c:pt>
                <c:pt idx="9">
                  <c:v>104848.92539999996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B57-4BB7-B760-9F9CB9FE9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0701568"/>
        <c:axId val="340703104"/>
      </c:barChart>
      <c:lineChart>
        <c:grouping val="standard"/>
        <c:varyColors val="0"/>
        <c:ser>
          <c:idx val="7"/>
          <c:order val="7"/>
          <c:tx>
            <c:strRef>
              <c:f>'5.10'!$A$15</c:f>
              <c:strCache>
                <c:ptCount val="1"/>
                <c:pt idx="0">
                  <c:v>Podíl OZE [%] *)</c:v>
                </c:pt>
              </c:strCache>
            </c:strRef>
          </c:tx>
          <c:spPr>
            <a:ln w="50800"/>
          </c:spPr>
          <c:marker>
            <c:symbol val="circle"/>
            <c:size val="9"/>
          </c:marker>
          <c:dLbls>
            <c:dLbl>
              <c:idx val="0"/>
              <c:layout>
                <c:manualLayout>
                  <c:x val="-2.9953487424071421E-2"/>
                  <c:y val="-6.7863340285219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90-495D-B642-D4DC471C6EBE}"/>
                </c:ext>
              </c:extLst>
            </c:dLbl>
            <c:dLbl>
              <c:idx val="1"/>
              <c:layout>
                <c:manualLayout>
                  <c:x val="-2.9130847268834949E-2"/>
                  <c:y val="-3.03099643368030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B57-4BB7-B760-9F9CB9FE9C75}"/>
                </c:ext>
              </c:extLst>
            </c:dLbl>
            <c:dLbl>
              <c:idx val="3"/>
              <c:layout>
                <c:manualLayout>
                  <c:x val="-2.7518302881134146E-2"/>
                  <c:y val="-4.73215754039262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B57-4BB7-B760-9F9CB9FE9C75}"/>
                </c:ext>
              </c:extLst>
            </c:dLbl>
            <c:dLbl>
              <c:idx val="4"/>
              <c:layout>
                <c:manualLayout>
                  <c:x val="-3.1643984068816189E-2"/>
                  <c:y val="-4.76422916976105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B57-4BB7-B760-9F9CB9FE9C75}"/>
                </c:ext>
              </c:extLst>
            </c:dLbl>
            <c:dLbl>
              <c:idx val="5"/>
              <c:layout>
                <c:manualLayout>
                  <c:x val="-3.1643984068816189E-2"/>
                  <c:y val="-4.47535704708092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B57-4BB7-B760-9F9CB9FE9C75}"/>
                </c:ext>
              </c:extLst>
            </c:dLbl>
            <c:dLbl>
              <c:idx val="6"/>
              <c:layout>
                <c:manualLayout>
                  <c:x val="-3.3515115105288429E-2"/>
                  <c:y val="-5.9197176604815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B57-4BB7-B760-9F9CB9FE9C75}"/>
                </c:ext>
              </c:extLst>
            </c:dLbl>
            <c:dLbl>
              <c:idx val="7"/>
              <c:layout>
                <c:manualLayout>
                  <c:x val="-3.2108205096260965E-2"/>
                  <c:y val="-5.62183818657454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B57-4BB7-B760-9F9CB9FE9C75}"/>
                </c:ext>
              </c:extLst>
            </c:dLbl>
            <c:dLbl>
              <c:idx val="8"/>
              <c:layout>
                <c:manualLayout>
                  <c:x val="-3.0552333652904069E-2"/>
                  <c:y val="-2.71311775725501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B57-4BB7-B760-9F9CB9FE9C75}"/>
                </c:ext>
              </c:extLst>
            </c:dLbl>
            <c:dLbl>
              <c:idx val="9"/>
              <c:layout>
                <c:manualLayout>
                  <c:x val="-3.3219049409693863E-2"/>
                  <c:y val="-3.29084486907383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B57-4BB7-B760-9F9CB9FE9C75}"/>
                </c:ext>
              </c:extLst>
            </c:dLbl>
            <c:dLbl>
              <c:idx val="10"/>
              <c:layout>
                <c:manualLayout>
                  <c:x val="-3.1946666666666665E-2"/>
                  <c:y val="-5.78884736865518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B57-4BB7-B760-9F9CB9FE9C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'5.10'!$B$3:$K$3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'5.10'!$B$15:$K$15</c:f>
              <c:numCache>
                <c:formatCode>0.00%</c:formatCode>
                <c:ptCount val="10"/>
                <c:pt idx="0">
                  <c:v>8.2959046922494811E-2</c:v>
                </c:pt>
                <c:pt idx="1">
                  <c:v>0.10277736159156844</c:v>
                </c:pt>
                <c:pt idx="2">
                  <c:v>0.11433145303438631</c:v>
                </c:pt>
                <c:pt idx="3">
                  <c:v>0.13171458881978967</c:v>
                </c:pt>
                <c:pt idx="4">
                  <c:v>0.13180736489573958</c:v>
                </c:pt>
                <c:pt idx="5">
                  <c:v>0.1327034730488609</c:v>
                </c:pt>
                <c:pt idx="6">
                  <c:v>0.12976868067156086</c:v>
                </c:pt>
                <c:pt idx="7">
                  <c:v>0.13033571506052985</c:v>
                </c:pt>
                <c:pt idx="8">
                  <c:v>0.12720115443410746</c:v>
                </c:pt>
                <c:pt idx="9">
                  <c:v>0.13559395060682011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8B57-4BB7-B760-9F9CB9FE9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0715008"/>
        <c:axId val="340713472"/>
      </c:lineChart>
      <c:catAx>
        <c:axId val="34070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40703104"/>
        <c:crosses val="autoZero"/>
        <c:auto val="1"/>
        <c:lblAlgn val="ctr"/>
        <c:lblOffset val="100"/>
        <c:noMultiLvlLbl val="0"/>
      </c:catAx>
      <c:valAx>
        <c:axId val="340703104"/>
        <c:scaling>
          <c:orientation val="minMax"/>
          <c:max val="1400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0701568"/>
        <c:crosses val="autoZero"/>
        <c:crossBetween val="between"/>
        <c:dispUnits>
          <c:builtInUnit val="millions"/>
        </c:dispUnits>
      </c:valAx>
      <c:valAx>
        <c:axId val="340713472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0715008"/>
        <c:crosses val="max"/>
        <c:crossBetween val="between"/>
      </c:valAx>
      <c:catAx>
        <c:axId val="340715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071347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93392016074937523"/>
          <c:w val="1"/>
          <c:h val="4.8747511889817352E-2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'3.5'!$A$25</c:f>
              <c:strCache>
                <c:ptCount val="1"/>
              </c:strCache>
            </c:strRef>
          </c:tx>
          <c:spPr>
            <a:solidFill>
              <a:srgbClr val="6E4932"/>
            </a:solidFill>
          </c:spPr>
          <c:invertIfNegative val="0"/>
          <c:val>
            <c:numRef>
              <c:f>'3.5'!$B$25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30E0-41BB-A219-AE8340FFD349}"/>
            </c:ext>
          </c:extLst>
        </c:ser>
        <c:ser>
          <c:idx val="1"/>
          <c:order val="1"/>
          <c:tx>
            <c:strRef>
              <c:f>'3.5'!$A$26</c:f>
              <c:strCache>
                <c:ptCount val="1"/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'3.5'!$B$26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30E0-41BB-A219-AE8340FFD349}"/>
            </c:ext>
          </c:extLst>
        </c:ser>
        <c:ser>
          <c:idx val="2"/>
          <c:order val="2"/>
          <c:tx>
            <c:strRef>
              <c:f>'3.5'!$A$27</c:f>
              <c:strCache>
                <c:ptCount val="1"/>
              </c:strCache>
            </c:strRef>
          </c:tx>
          <c:spPr>
            <a:solidFill>
              <a:srgbClr val="EBE600"/>
            </a:solidFill>
          </c:spPr>
          <c:invertIfNegative val="0"/>
          <c:val>
            <c:numRef>
              <c:f>'3.5'!$B$27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30E0-41BB-A219-AE8340FFD349}"/>
            </c:ext>
          </c:extLst>
        </c:ser>
        <c:ser>
          <c:idx val="3"/>
          <c:order val="3"/>
          <c:tx>
            <c:strRef>
              <c:f>'3.5'!$A$28</c:f>
              <c:strCache>
                <c:ptCount val="1"/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val>
            <c:numRef>
              <c:f>'3.5'!$B$28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30E0-41BB-A219-AE8340FFD349}"/>
            </c:ext>
          </c:extLst>
        </c:ser>
        <c:ser>
          <c:idx val="4"/>
          <c:order val="4"/>
          <c:tx>
            <c:strRef>
              <c:f>'3.5'!$A$29</c:f>
              <c:strCache>
                <c:ptCount val="1"/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val>
            <c:numRef>
              <c:f>'3.5'!$B$29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30E0-41BB-A219-AE8340FFD349}"/>
            </c:ext>
          </c:extLst>
        </c:ser>
        <c:ser>
          <c:idx val="5"/>
          <c:order val="5"/>
          <c:tx>
            <c:strRef>
              <c:f>'3.5'!$A$30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val>
            <c:numRef>
              <c:f>'3.5'!$B$30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30E0-41BB-A219-AE8340FFD349}"/>
            </c:ext>
          </c:extLst>
        </c:ser>
        <c:ser>
          <c:idx val="6"/>
          <c:order val="6"/>
          <c:tx>
            <c:strRef>
              <c:f>'3.5'!$A$31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val>
            <c:numRef>
              <c:f>'3.5'!$B$31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30E0-41BB-A219-AE8340FFD349}"/>
            </c:ext>
          </c:extLst>
        </c:ser>
        <c:ser>
          <c:idx val="7"/>
          <c:order val="7"/>
          <c:tx>
            <c:strRef>
              <c:f>'3.5'!$A$32</c:f>
              <c:strCache>
                <c:ptCount val="1"/>
              </c:strCache>
            </c:strRef>
          </c:tx>
          <c:spPr>
            <a:solidFill>
              <a:schemeClr val="tx1"/>
            </a:solidFill>
          </c:spPr>
          <c:invertIfNegative val="0"/>
          <c:val>
            <c:numRef>
              <c:f>'3.5'!$B$32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30E0-41BB-A219-AE8340FFD349}"/>
            </c:ext>
          </c:extLst>
        </c:ser>
        <c:ser>
          <c:idx val="8"/>
          <c:order val="8"/>
          <c:tx>
            <c:strRef>
              <c:f>'3.5'!$A$33</c:f>
              <c:strCache>
                <c:ptCount val="1"/>
              </c:strCache>
            </c:strRef>
          </c:tx>
          <c:spPr>
            <a:solidFill>
              <a:schemeClr val="accent1"/>
            </a:solidFill>
          </c:spPr>
          <c:invertIfNegative val="0"/>
          <c:val>
            <c:numRef>
              <c:f>'3.5'!$B$33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30E0-41BB-A219-AE8340FFD349}"/>
            </c:ext>
          </c:extLst>
        </c:ser>
        <c:ser>
          <c:idx val="9"/>
          <c:order val="9"/>
          <c:tx>
            <c:strRef>
              <c:f>'3.5'!$A$34</c:f>
              <c:strCache>
                <c:ptCount val="1"/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val>
            <c:numRef>
              <c:f>'3.5'!$B$34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30E0-41BB-A219-AE8340FFD349}"/>
            </c:ext>
          </c:extLst>
        </c:ser>
        <c:ser>
          <c:idx val="10"/>
          <c:order val="10"/>
          <c:tx>
            <c:strRef>
              <c:f>'3.5'!$A$35</c:f>
              <c:strCache>
                <c:ptCount val="1"/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val>
            <c:numRef>
              <c:f>'3.5'!$B$35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30E0-41BB-A219-AE8340FFD349}"/>
            </c:ext>
          </c:extLst>
        </c:ser>
        <c:ser>
          <c:idx val="11"/>
          <c:order val="11"/>
          <c:tx>
            <c:strRef>
              <c:f>'3.5'!$A$36</c:f>
              <c:strCache>
                <c:ptCount val="1"/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val>
            <c:numRef>
              <c:f>'3.5'!$B$36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30E0-41BB-A219-AE8340FFD349}"/>
            </c:ext>
          </c:extLst>
        </c:ser>
        <c:ser>
          <c:idx val="12"/>
          <c:order val="12"/>
          <c:tx>
            <c:strRef>
              <c:f>'3.5'!$A$37</c:f>
              <c:strCache>
                <c:ptCount val="1"/>
              </c:strCache>
            </c:strRef>
          </c:tx>
          <c:invertIfNegative val="0"/>
          <c:val>
            <c:numRef>
              <c:f>'3.5'!$B$37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30E0-41BB-A219-AE8340FFD349}"/>
            </c:ext>
          </c:extLst>
        </c:ser>
        <c:ser>
          <c:idx val="13"/>
          <c:order val="13"/>
          <c:tx>
            <c:strRef>
              <c:f>'3.5'!$A$38</c:f>
              <c:strCache>
                <c:ptCount val="1"/>
              </c:strCache>
            </c:strRef>
          </c:tx>
          <c:invertIfNegative val="0"/>
          <c:val>
            <c:numRef>
              <c:f>'3.5'!$B$38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30E0-41BB-A219-AE8340FFD349}"/>
            </c:ext>
          </c:extLst>
        </c:ser>
        <c:ser>
          <c:idx val="14"/>
          <c:order val="14"/>
          <c:tx>
            <c:strRef>
              <c:f>'3.5'!$A$39</c:f>
              <c:strCache>
                <c:ptCount val="1"/>
              </c:strCache>
            </c:strRef>
          </c:tx>
          <c:invertIfNegative val="0"/>
          <c:val>
            <c:numRef>
              <c:f>'3.5'!$B$39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30E0-41BB-A219-AE8340FFD349}"/>
            </c:ext>
          </c:extLst>
        </c:ser>
        <c:ser>
          <c:idx val="15"/>
          <c:order val="15"/>
          <c:tx>
            <c:strRef>
              <c:f>'3.5'!$A$40</c:f>
              <c:strCache>
                <c:ptCount val="1"/>
              </c:strCache>
            </c:strRef>
          </c:tx>
          <c:invertIfNegative val="0"/>
          <c:val>
            <c:numRef>
              <c:f>'3.5'!$B$40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F-30E0-41BB-A219-AE8340FFD349}"/>
            </c:ext>
          </c:extLst>
        </c:ser>
        <c:ser>
          <c:idx val="16"/>
          <c:order val="16"/>
          <c:tx>
            <c:strRef>
              <c:f>'3.5'!$A$41</c:f>
              <c:strCache>
                <c:ptCount val="1"/>
              </c:strCache>
            </c:strRef>
          </c:tx>
          <c:invertIfNegative val="0"/>
          <c:val>
            <c:numRef>
              <c:f>'3.5'!$B$41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0-30E0-41BB-A219-AE8340FFD349}"/>
            </c:ext>
          </c:extLst>
        </c:ser>
        <c:ser>
          <c:idx val="17"/>
          <c:order val="17"/>
          <c:tx>
            <c:strRef>
              <c:f>'3.5'!$A$42</c:f>
              <c:strCache>
                <c:ptCount val="1"/>
              </c:strCache>
            </c:strRef>
          </c:tx>
          <c:invertIfNegative val="0"/>
          <c:val>
            <c:numRef>
              <c:f>'3.5'!$B$42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1-30E0-41BB-A219-AE8340FFD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141760"/>
        <c:axId val="233143296"/>
      </c:barChart>
      <c:catAx>
        <c:axId val="233141760"/>
        <c:scaling>
          <c:orientation val="minMax"/>
        </c:scaling>
        <c:delete val="1"/>
        <c:axPos val="b"/>
        <c:majorTickMark val="out"/>
        <c:minorTickMark val="none"/>
        <c:tickLblPos val="nextTo"/>
        <c:crossAx val="233143296"/>
        <c:crosses val="autoZero"/>
        <c:auto val="1"/>
        <c:lblAlgn val="ctr"/>
        <c:lblOffset val="100"/>
        <c:noMultiLvlLbl val="0"/>
      </c:catAx>
      <c:valAx>
        <c:axId val="2331432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3314176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instalovaného výkonu v ES ČR</a:t>
            </a:r>
            <a:r>
              <a:rPr lang="cs-CZ" sz="1000"/>
              <a:t> - 2019</a:t>
            </a:r>
            <a:endParaRPr lang="en-US" sz="1000"/>
          </a:p>
        </c:rich>
      </c:tx>
      <c:layout>
        <c:manualLayout>
          <c:xMode val="edge"/>
          <c:yMode val="edge"/>
          <c:x val="0.16354599977717402"/>
          <c:y val="6.39630900461775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04878455043755E-2"/>
          <c:y val="0.24677839597229348"/>
          <c:w val="0.94094703852648942"/>
          <c:h val="0.61841029137688064"/>
        </c:manualLayout>
      </c:layout>
      <c:doughnutChart>
        <c:varyColors val="1"/>
        <c:ser>
          <c:idx val="0"/>
          <c:order val="0"/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3208-41B9-8A8E-151D76FC6CDB}"/>
              </c:ext>
            </c:extLst>
          </c:dPt>
          <c:dPt>
            <c:idx val="7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3-3208-41B9-8A8E-151D76FC6CDB}"/>
              </c:ext>
            </c:extLst>
          </c:dPt>
          <c:dLbls>
            <c:dLbl>
              <c:idx val="6"/>
              <c:layout>
                <c:manualLayout>
                  <c:x val="-0.18686963142320265"/>
                  <c:y val="-8.899232044552635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08-41B9-8A8E-151D76FC6CD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'6'!$B$15:$I$15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'6'!$B$16:$I$16</c:f>
              <c:numCache>
                <c:formatCode>#,##0.0</c:formatCode>
                <c:ptCount val="8"/>
                <c:pt idx="0">
                  <c:v>4290</c:v>
                </c:pt>
                <c:pt idx="1">
                  <c:v>10729.869000000001</c:v>
                </c:pt>
                <c:pt idx="2">
                  <c:v>1363.5</c:v>
                </c:pt>
                <c:pt idx="3">
                  <c:v>937.70400000000006</c:v>
                </c:pt>
                <c:pt idx="4">
                  <c:v>1093.7100899999998</c:v>
                </c:pt>
                <c:pt idx="5">
                  <c:v>1171.5</c:v>
                </c:pt>
                <c:pt idx="6">
                  <c:v>339.41440000000006</c:v>
                </c:pt>
                <c:pt idx="7">
                  <c:v>2061.4240999999965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08-41B9-8A8E-151D76FC6CD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Instalovaný výkon v krajích ČR</a:t>
            </a:r>
            <a:r>
              <a:rPr lang="cs-CZ" sz="1000" baseline="0"/>
              <a:t> </a:t>
            </a:r>
            <a:r>
              <a:rPr lang="en-US" sz="1000"/>
              <a:t>(</a:t>
            </a:r>
            <a:r>
              <a:rPr lang="cs-CZ" sz="1000"/>
              <a:t>M</a:t>
            </a:r>
            <a:r>
              <a:rPr lang="en-US" sz="1000"/>
              <a:t>W)</a:t>
            </a:r>
            <a:r>
              <a:rPr lang="cs-CZ" sz="1000"/>
              <a:t> k 31. 12. 2019</a:t>
            </a:r>
            <a:endParaRPr lang="en-US" sz="1000"/>
          </a:p>
        </c:rich>
      </c:tx>
      <c:layout>
        <c:manualLayout>
          <c:xMode val="edge"/>
          <c:yMode val="edge"/>
          <c:x val="0.30409484126984127"/>
          <c:y val="1.7638888888888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693012055606848"/>
          <c:y val="0.14708350015570087"/>
          <c:w val="0.8502542435478867"/>
          <c:h val="0.545941666666666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'6'!$B$15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'6'!$A$17:$A$30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'6'!$B$17:$B$30</c:f>
              <c:numCache>
                <c:formatCode>#,##0.0</c:formatCode>
                <c:ptCount val="14"/>
                <c:pt idx="0">
                  <c:v>2250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2040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7E-43F8-A1C5-04B9AC25479F}"/>
            </c:ext>
          </c:extLst>
        </c:ser>
        <c:ser>
          <c:idx val="1"/>
          <c:order val="1"/>
          <c:tx>
            <c:strRef>
              <c:f>'6'!$C$15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'6'!$A$17:$A$30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'6'!$C$17:$C$30</c:f>
              <c:numCache>
                <c:formatCode>#,##0.0</c:formatCode>
                <c:ptCount val="14"/>
                <c:pt idx="0">
                  <c:v>200.44500000000002</c:v>
                </c:pt>
                <c:pt idx="1">
                  <c:v>226.29999999999998</c:v>
                </c:pt>
                <c:pt idx="2">
                  <c:v>540.03199999999993</c:v>
                </c:pt>
                <c:pt idx="3">
                  <c:v>199.59900000000002</c:v>
                </c:pt>
                <c:pt idx="4">
                  <c:v>9.8349999999999991</c:v>
                </c:pt>
                <c:pt idx="5">
                  <c:v>1513.0810000000004</c:v>
                </c:pt>
                <c:pt idx="6">
                  <c:v>111.80600000000001</c:v>
                </c:pt>
                <c:pt idx="7">
                  <c:v>1273.7099999999998</c:v>
                </c:pt>
                <c:pt idx="8">
                  <c:v>258.73</c:v>
                </c:pt>
                <c:pt idx="9">
                  <c:v>147.94</c:v>
                </c:pt>
                <c:pt idx="10">
                  <c:v>1651.9759999999999</c:v>
                </c:pt>
                <c:pt idx="11">
                  <c:v>4443.4130000000005</c:v>
                </c:pt>
                <c:pt idx="12">
                  <c:v>15.260000000000002</c:v>
                </c:pt>
                <c:pt idx="13">
                  <c:v>137.74200000000005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7E-43F8-A1C5-04B9AC25479F}"/>
            </c:ext>
          </c:extLst>
        </c:ser>
        <c:ser>
          <c:idx val="2"/>
          <c:order val="2"/>
          <c:tx>
            <c:strRef>
              <c:f>'6'!$D$15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'6'!$A$17:$A$30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'6'!$D$17:$D$30</c:f>
              <c:numCache>
                <c:formatCode>#,##0.0</c:formatCode>
                <c:ptCount val="14"/>
                <c:pt idx="0">
                  <c:v>0</c:v>
                </c:pt>
                <c:pt idx="1">
                  <c:v>118.5</c:v>
                </c:pt>
                <c:pt idx="2">
                  <c:v>400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845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7E-43F8-A1C5-04B9AC25479F}"/>
            </c:ext>
          </c:extLst>
        </c:ser>
        <c:ser>
          <c:idx val="3"/>
          <c:order val="3"/>
          <c:tx>
            <c:strRef>
              <c:f>'6'!$E$15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'6'!$A$17:$A$30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'6'!$E$17:$E$30</c:f>
              <c:numCache>
                <c:formatCode>#,##0.0</c:formatCode>
                <c:ptCount val="14"/>
                <c:pt idx="0">
                  <c:v>49.475000000000009</c:v>
                </c:pt>
                <c:pt idx="1">
                  <c:v>74.400000000000006</c:v>
                </c:pt>
                <c:pt idx="2">
                  <c:v>20.291999999999998</c:v>
                </c:pt>
                <c:pt idx="3">
                  <c:v>56.373000000000019</c:v>
                </c:pt>
                <c:pt idx="4">
                  <c:v>37.540000000000006</c:v>
                </c:pt>
                <c:pt idx="5">
                  <c:v>87.18</c:v>
                </c:pt>
                <c:pt idx="6">
                  <c:v>114.02199999999995</c:v>
                </c:pt>
                <c:pt idx="7">
                  <c:v>55.722000000000008</c:v>
                </c:pt>
                <c:pt idx="8">
                  <c:v>66.654000000000011</c:v>
                </c:pt>
                <c:pt idx="9">
                  <c:v>18.729000000000003</c:v>
                </c:pt>
                <c:pt idx="10">
                  <c:v>198.90099999999998</c:v>
                </c:pt>
                <c:pt idx="11">
                  <c:v>45.830000000000027</c:v>
                </c:pt>
                <c:pt idx="12">
                  <c:v>78.441000000000017</c:v>
                </c:pt>
                <c:pt idx="13">
                  <c:v>34.145000000000003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7E-43F8-A1C5-04B9AC25479F}"/>
            </c:ext>
          </c:extLst>
        </c:ser>
        <c:ser>
          <c:idx val="4"/>
          <c:order val="4"/>
          <c:tx>
            <c:strRef>
              <c:f>'6'!$F$15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'6'!$A$17:$A$30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'6'!$F$17:$F$30</c:f>
              <c:numCache>
                <c:formatCode>#,##0.0</c:formatCode>
                <c:ptCount val="14"/>
                <c:pt idx="0">
                  <c:v>157.23645000000002</c:v>
                </c:pt>
                <c:pt idx="1">
                  <c:v>34.207700000000003</c:v>
                </c:pt>
                <c:pt idx="2">
                  <c:v>7.8679999999999986</c:v>
                </c:pt>
                <c:pt idx="3">
                  <c:v>30.542899999999989</c:v>
                </c:pt>
                <c:pt idx="4">
                  <c:v>26.129299999999976</c:v>
                </c:pt>
                <c:pt idx="5">
                  <c:v>17.326899999999995</c:v>
                </c:pt>
                <c:pt idx="6">
                  <c:v>12.993539999999991</c:v>
                </c:pt>
                <c:pt idx="7">
                  <c:v>29.522500000000004</c:v>
                </c:pt>
                <c:pt idx="8">
                  <c:v>20.315999999999992</c:v>
                </c:pt>
                <c:pt idx="9">
                  <c:v>11.936</c:v>
                </c:pt>
                <c:pt idx="10">
                  <c:v>644.09770000000003</c:v>
                </c:pt>
                <c:pt idx="11">
                  <c:v>77.322499999999991</c:v>
                </c:pt>
                <c:pt idx="12">
                  <c:v>16.551099999999991</c:v>
                </c:pt>
                <c:pt idx="13">
                  <c:v>7.6595000000000004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7E-43F8-A1C5-04B9AC25479F}"/>
            </c:ext>
          </c:extLst>
        </c:ser>
        <c:ser>
          <c:idx val="5"/>
          <c:order val="5"/>
          <c:tx>
            <c:strRef>
              <c:f>'6'!$G$15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'6'!$A$17:$A$30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'6'!$G$17:$G$30</c:f>
              <c:numCache>
                <c:formatCode>#,##0.0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650</c:v>
                </c:pt>
                <c:pt idx="7">
                  <c:v>0</c:v>
                </c:pt>
                <c:pt idx="8">
                  <c:v>1.5</c:v>
                </c:pt>
                <c:pt idx="9">
                  <c:v>0</c:v>
                </c:pt>
                <c:pt idx="10">
                  <c:v>45</c:v>
                </c:pt>
                <c:pt idx="11">
                  <c:v>0</c:v>
                </c:pt>
                <c:pt idx="12">
                  <c:v>475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47E-43F8-A1C5-04B9AC25479F}"/>
            </c:ext>
          </c:extLst>
        </c:ser>
        <c:ser>
          <c:idx val="6"/>
          <c:order val="6"/>
          <c:tx>
            <c:strRef>
              <c:f>'6'!$H$15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'6'!$A$17:$A$30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'6'!$H$17:$H$30</c:f>
              <c:numCache>
                <c:formatCode>#,##0.0</c:formatCode>
                <c:ptCount val="14"/>
                <c:pt idx="0">
                  <c:v>0</c:v>
                </c:pt>
                <c:pt idx="1">
                  <c:v>8.4101999999999997</c:v>
                </c:pt>
                <c:pt idx="2">
                  <c:v>67.91</c:v>
                </c:pt>
                <c:pt idx="3">
                  <c:v>10.204499999999999</c:v>
                </c:pt>
                <c:pt idx="4">
                  <c:v>50.098699999999994</c:v>
                </c:pt>
                <c:pt idx="5">
                  <c:v>28.4</c:v>
                </c:pt>
                <c:pt idx="6">
                  <c:v>45.891999999999996</c:v>
                </c:pt>
                <c:pt idx="7">
                  <c:v>19.2</c:v>
                </c:pt>
                <c:pt idx="8">
                  <c:v>5.3199999999999994</c:v>
                </c:pt>
                <c:pt idx="9">
                  <c:v>0</c:v>
                </c:pt>
                <c:pt idx="10">
                  <c:v>6.0439999999999996</c:v>
                </c:pt>
                <c:pt idx="11">
                  <c:v>86.8</c:v>
                </c:pt>
                <c:pt idx="12">
                  <c:v>10.91</c:v>
                </c:pt>
                <c:pt idx="13">
                  <c:v>0.22500000000000001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47E-43F8-A1C5-04B9AC25479F}"/>
            </c:ext>
          </c:extLst>
        </c:ser>
        <c:ser>
          <c:idx val="7"/>
          <c:order val="7"/>
          <c:tx>
            <c:strRef>
              <c:f>'6'!$I$15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'6'!$A$17:$A$30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'6'!$I$17:$I$30</c:f>
              <c:numCache>
                <c:formatCode>#,##0.0</c:formatCode>
                <c:ptCount val="14"/>
                <c:pt idx="0">
                  <c:v>243.54634000000027</c:v>
                </c:pt>
                <c:pt idx="1">
                  <c:v>449.25329999999917</c:v>
                </c:pt>
                <c:pt idx="2">
                  <c:v>12.919049999999986</c:v>
                </c:pt>
                <c:pt idx="3">
                  <c:v>91.529659999999652</c:v>
                </c:pt>
                <c:pt idx="4">
                  <c:v>112.1178199999999</c:v>
                </c:pt>
                <c:pt idx="5">
                  <c:v>60.595130000000403</c:v>
                </c:pt>
                <c:pt idx="6">
                  <c:v>105.69167999999999</c:v>
                </c:pt>
                <c:pt idx="7">
                  <c:v>96.799219999999821</c:v>
                </c:pt>
                <c:pt idx="8">
                  <c:v>210.20078999999828</c:v>
                </c:pt>
                <c:pt idx="9">
                  <c:v>21.825520000000044</c:v>
                </c:pt>
                <c:pt idx="10">
                  <c:v>246.47392999999875</c:v>
                </c:pt>
                <c:pt idx="11">
                  <c:v>162.05686999999989</c:v>
                </c:pt>
                <c:pt idx="12">
                  <c:v>91.28247999999985</c:v>
                </c:pt>
                <c:pt idx="13">
                  <c:v>157.13231000000042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47E-43F8-A1C5-04B9AC254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339955712"/>
        <c:axId val="339957248"/>
      </c:barChart>
      <c:catAx>
        <c:axId val="3399557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cs-CZ"/>
          </a:p>
        </c:txPr>
        <c:crossAx val="339957248"/>
        <c:crosses val="autoZero"/>
        <c:auto val="1"/>
        <c:lblAlgn val="ctr"/>
        <c:lblOffset val="100"/>
        <c:noMultiLvlLbl val="0"/>
      </c:catAx>
      <c:valAx>
        <c:axId val="339957248"/>
        <c:scaling>
          <c:orientation val="minMax"/>
          <c:max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39955712"/>
        <c:crosses val="autoZero"/>
        <c:crossBetween val="between"/>
        <c:majorUnit val="1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Vývoj instalovaného výkonu v ES ČR (MW) k 31. 12. 2019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'6'!$A$5</c:f>
              <c:strCache>
                <c:ptCount val="1"/>
                <c:pt idx="0">
                  <c:v>Jaderné (JE)</c:v>
                </c:pt>
              </c:strCache>
            </c:strRef>
          </c:tx>
          <c:invertIfNegative val="0"/>
          <c:cat>
            <c:numRef>
              <c:f>'6'!$B$3:$K$3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'6'!$B$5:$K$5</c:f>
              <c:numCache>
                <c:formatCode>#,##0.0</c:formatCode>
                <c:ptCount val="10"/>
                <c:pt idx="0">
                  <c:v>3900</c:v>
                </c:pt>
                <c:pt idx="1">
                  <c:v>3970</c:v>
                </c:pt>
                <c:pt idx="2">
                  <c:v>4040</c:v>
                </c:pt>
                <c:pt idx="3">
                  <c:v>4290</c:v>
                </c:pt>
                <c:pt idx="4">
                  <c:v>4290</c:v>
                </c:pt>
                <c:pt idx="5">
                  <c:v>4290</c:v>
                </c:pt>
                <c:pt idx="6">
                  <c:v>4290</c:v>
                </c:pt>
                <c:pt idx="7">
                  <c:v>4290</c:v>
                </c:pt>
                <c:pt idx="8">
                  <c:v>4290</c:v>
                </c:pt>
                <c:pt idx="9">
                  <c:v>4290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C8-46A0-BF09-04BC2CA3F62F}"/>
            </c:ext>
          </c:extLst>
        </c:ser>
        <c:ser>
          <c:idx val="1"/>
          <c:order val="1"/>
          <c:tx>
            <c:strRef>
              <c:f>'6'!$A$6</c:f>
              <c:strCache>
                <c:ptCount val="1"/>
                <c:pt idx="0">
                  <c:v>Parní (PE)</c:v>
                </c:pt>
              </c:strCache>
            </c:strRef>
          </c:tx>
          <c:invertIfNegative val="0"/>
          <c:cat>
            <c:numRef>
              <c:f>'6'!$B$3:$K$3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'6'!$B$6:$K$6</c:f>
              <c:numCache>
                <c:formatCode>#,##0.0</c:formatCode>
                <c:ptCount val="10"/>
                <c:pt idx="0">
                  <c:v>10769</c:v>
                </c:pt>
                <c:pt idx="1">
                  <c:v>10787.49</c:v>
                </c:pt>
                <c:pt idx="2">
                  <c:v>10644.087000004709</c:v>
                </c:pt>
                <c:pt idx="3">
                  <c:v>10819.5</c:v>
                </c:pt>
                <c:pt idx="4">
                  <c:v>10741.852000000003</c:v>
                </c:pt>
                <c:pt idx="5">
                  <c:v>10741.852000000003</c:v>
                </c:pt>
                <c:pt idx="6">
                  <c:v>10849.975000000002</c:v>
                </c:pt>
                <c:pt idx="7">
                  <c:v>11075.392000000002</c:v>
                </c:pt>
                <c:pt idx="8">
                  <c:v>11075.442000000001</c:v>
                </c:pt>
                <c:pt idx="9">
                  <c:v>10729.868999999997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C8-46A0-BF09-04BC2CA3F62F}"/>
            </c:ext>
          </c:extLst>
        </c:ser>
        <c:ser>
          <c:idx val="2"/>
          <c:order val="2"/>
          <c:tx>
            <c:strRef>
              <c:f>'6'!$A$7</c:f>
              <c:strCache>
                <c:ptCount val="1"/>
                <c:pt idx="0">
                  <c:v>Paroplynové (PPE)</c:v>
                </c:pt>
              </c:strCache>
            </c:strRef>
          </c:tx>
          <c:invertIfNegative val="0"/>
          <c:cat>
            <c:numRef>
              <c:f>'6'!$B$3:$K$3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'6'!$B$7:$K$7</c:f>
              <c:numCache>
                <c:formatCode>#,##0.0</c:formatCode>
                <c:ptCount val="10"/>
                <c:pt idx="0">
                  <c:v>590.70000000000005</c:v>
                </c:pt>
                <c:pt idx="1">
                  <c:v>590.70000000000005</c:v>
                </c:pt>
                <c:pt idx="2">
                  <c:v>520.70000000000005</c:v>
                </c:pt>
                <c:pt idx="3">
                  <c:v>518</c:v>
                </c:pt>
                <c:pt idx="4">
                  <c:v>1363.3150000000001</c:v>
                </c:pt>
                <c:pt idx="5">
                  <c:v>1363.3150000000001</c:v>
                </c:pt>
                <c:pt idx="6">
                  <c:v>1363.5</c:v>
                </c:pt>
                <c:pt idx="7">
                  <c:v>1363.5</c:v>
                </c:pt>
                <c:pt idx="8">
                  <c:v>1363.5</c:v>
                </c:pt>
                <c:pt idx="9">
                  <c:v>1363.5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C8-46A0-BF09-04BC2CA3F62F}"/>
            </c:ext>
          </c:extLst>
        </c:ser>
        <c:ser>
          <c:idx val="3"/>
          <c:order val="3"/>
          <c:tx>
            <c:strRef>
              <c:f>'6'!$A$8</c:f>
              <c:strCache>
                <c:ptCount val="1"/>
                <c:pt idx="0">
                  <c:v>Plynové a spalovací (PSE)</c:v>
                </c:pt>
              </c:strCache>
            </c:strRef>
          </c:tx>
          <c:invertIfNegative val="0"/>
          <c:cat>
            <c:numRef>
              <c:f>'6'!$B$3:$K$3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'6'!$B$8:$K$8</c:f>
              <c:numCache>
                <c:formatCode>#,##0.0</c:formatCode>
                <c:ptCount val="10"/>
                <c:pt idx="0">
                  <c:v>433.7</c:v>
                </c:pt>
                <c:pt idx="1">
                  <c:v>510.8</c:v>
                </c:pt>
                <c:pt idx="2">
                  <c:v>750.1</c:v>
                </c:pt>
                <c:pt idx="3">
                  <c:v>820.1</c:v>
                </c:pt>
                <c:pt idx="4">
                  <c:v>855.88699999999869</c:v>
                </c:pt>
                <c:pt idx="5">
                  <c:v>855.88699999999869</c:v>
                </c:pt>
                <c:pt idx="6">
                  <c:v>873.99199999999689</c:v>
                </c:pt>
                <c:pt idx="7">
                  <c:v>895.90899999999738</c:v>
                </c:pt>
                <c:pt idx="8">
                  <c:v>910.90979999999729</c:v>
                </c:pt>
                <c:pt idx="9">
                  <c:v>937.70399999999779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C8-46A0-BF09-04BC2CA3F62F}"/>
            </c:ext>
          </c:extLst>
        </c:ser>
        <c:ser>
          <c:idx val="4"/>
          <c:order val="4"/>
          <c:tx>
            <c:strRef>
              <c:f>'6'!$A$9</c:f>
              <c:strCache>
                <c:ptCount val="1"/>
                <c:pt idx="0">
                  <c:v>Vodní (VE)</c:v>
                </c:pt>
              </c:strCache>
            </c:strRef>
          </c:tx>
          <c:invertIfNegative val="0"/>
          <c:cat>
            <c:numRef>
              <c:f>'6'!$B$3:$K$3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'6'!$B$9:$K$9</c:f>
              <c:numCache>
                <c:formatCode>#,##0.0</c:formatCode>
                <c:ptCount val="10"/>
                <c:pt idx="0">
                  <c:v>1056.0999999999999</c:v>
                </c:pt>
                <c:pt idx="1">
                  <c:v>1054.5999999999999</c:v>
                </c:pt>
                <c:pt idx="2">
                  <c:v>1069.1999999999998</c:v>
                </c:pt>
                <c:pt idx="3">
                  <c:v>1082.6999999999998</c:v>
                </c:pt>
                <c:pt idx="4">
                  <c:v>1080.3501999999992</c:v>
                </c:pt>
                <c:pt idx="5">
                  <c:v>1087.5334999999984</c:v>
                </c:pt>
                <c:pt idx="6">
                  <c:v>1090.1870999999983</c:v>
                </c:pt>
                <c:pt idx="7">
                  <c:v>1092.714099999999</c:v>
                </c:pt>
                <c:pt idx="8">
                  <c:v>1092.5185999999992</c:v>
                </c:pt>
                <c:pt idx="9">
                  <c:v>1093.7100899999991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C8-46A0-BF09-04BC2CA3F62F}"/>
            </c:ext>
          </c:extLst>
        </c:ser>
        <c:ser>
          <c:idx val="5"/>
          <c:order val="5"/>
          <c:tx>
            <c:strRef>
              <c:f>'6'!$A$10</c:f>
              <c:strCache>
                <c:ptCount val="1"/>
                <c:pt idx="0">
                  <c:v>Přečerpávací (PVE)</c:v>
                </c:pt>
              </c:strCache>
            </c:strRef>
          </c:tx>
          <c:invertIfNegative val="0"/>
          <c:cat>
            <c:numRef>
              <c:f>'6'!$B$3:$K$3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'6'!$B$10:$K$10</c:f>
              <c:numCache>
                <c:formatCode>#,##0.0</c:formatCode>
                <c:ptCount val="10"/>
                <c:pt idx="0">
                  <c:v>1146.5</c:v>
                </c:pt>
                <c:pt idx="1">
                  <c:v>1146.5</c:v>
                </c:pt>
                <c:pt idx="2">
                  <c:v>1146.5</c:v>
                </c:pt>
                <c:pt idx="3">
                  <c:v>1146.5</c:v>
                </c:pt>
                <c:pt idx="4">
                  <c:v>1171.5</c:v>
                </c:pt>
                <c:pt idx="5">
                  <c:v>1171.5</c:v>
                </c:pt>
                <c:pt idx="6">
                  <c:v>1171.5</c:v>
                </c:pt>
                <c:pt idx="7">
                  <c:v>1171.5</c:v>
                </c:pt>
                <c:pt idx="8">
                  <c:v>1171.5</c:v>
                </c:pt>
                <c:pt idx="9">
                  <c:v>1171.5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C8-46A0-BF09-04BC2CA3F62F}"/>
            </c:ext>
          </c:extLst>
        </c:ser>
        <c:ser>
          <c:idx val="6"/>
          <c:order val="6"/>
          <c:tx>
            <c:strRef>
              <c:f>'6'!$A$11</c:f>
              <c:strCache>
                <c:ptCount val="1"/>
                <c:pt idx="0">
                  <c:v>Větrné (VTE)</c:v>
                </c:pt>
              </c:strCache>
            </c:strRef>
          </c:tx>
          <c:invertIfNegative val="0"/>
          <c:cat>
            <c:numRef>
              <c:f>'6'!$B$3:$K$3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'6'!$B$11:$K$11</c:f>
              <c:numCache>
                <c:formatCode>#,##0.0</c:formatCode>
                <c:ptCount val="10"/>
                <c:pt idx="0">
                  <c:v>217.8</c:v>
                </c:pt>
                <c:pt idx="1">
                  <c:v>218.9</c:v>
                </c:pt>
                <c:pt idx="2">
                  <c:v>262.96019999446298</c:v>
                </c:pt>
                <c:pt idx="3">
                  <c:v>270</c:v>
                </c:pt>
                <c:pt idx="4">
                  <c:v>278.05489999999998</c:v>
                </c:pt>
                <c:pt idx="5">
                  <c:v>280.6499</c:v>
                </c:pt>
                <c:pt idx="6">
                  <c:v>282.00490000000002</c:v>
                </c:pt>
                <c:pt idx="7">
                  <c:v>308.20490000000007</c:v>
                </c:pt>
                <c:pt idx="8">
                  <c:v>316.20740000000006</c:v>
                </c:pt>
                <c:pt idx="9">
                  <c:v>339.41440000000011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4C8-46A0-BF09-04BC2CA3F62F}"/>
            </c:ext>
          </c:extLst>
        </c:ser>
        <c:ser>
          <c:idx val="7"/>
          <c:order val="7"/>
          <c:tx>
            <c:strRef>
              <c:f>'6'!$A$12</c:f>
              <c:strCache>
                <c:ptCount val="1"/>
                <c:pt idx="0">
                  <c:v>Fotovoltaické (FVE)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'6'!$B$3:$K$3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'6'!$B$12:$K$12</c:f>
              <c:numCache>
                <c:formatCode>#,##0.0</c:formatCode>
                <c:ptCount val="10"/>
                <c:pt idx="0">
                  <c:v>1959.1</c:v>
                </c:pt>
                <c:pt idx="1">
                  <c:v>1971</c:v>
                </c:pt>
                <c:pt idx="2">
                  <c:v>2085.96414685531</c:v>
                </c:pt>
                <c:pt idx="3">
                  <c:v>2132.4</c:v>
                </c:pt>
                <c:pt idx="4">
                  <c:v>2067.4154500000959</c:v>
                </c:pt>
                <c:pt idx="5">
                  <c:v>2074.9228500000986</c:v>
                </c:pt>
                <c:pt idx="6">
                  <c:v>2067.8510800001131</c:v>
                </c:pt>
                <c:pt idx="7">
                  <c:v>2069.4577600001157</c:v>
                </c:pt>
                <c:pt idx="8">
                  <c:v>2056.8067800001054</c:v>
                </c:pt>
                <c:pt idx="9">
                  <c:v>2061.4241000001066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4C8-46A0-BF09-04BC2CA3F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9990400"/>
        <c:axId val="339991936"/>
      </c:barChart>
      <c:catAx>
        <c:axId val="339990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339991936"/>
        <c:crosses val="autoZero"/>
        <c:auto val="1"/>
        <c:lblAlgn val="ctr"/>
        <c:lblOffset val="100"/>
        <c:noMultiLvlLbl val="0"/>
      </c:catAx>
      <c:valAx>
        <c:axId val="3399919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399904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'6'!$L$5</c:f>
              <c:strCache>
                <c:ptCount val="1"/>
              </c:strCache>
            </c:strRef>
          </c:tx>
          <c:invertIfNegative val="0"/>
          <c:cat>
            <c:numRef>
              <c:f>'6'!$M$4</c:f>
              <c:numCache>
                <c:formatCode>General</c:formatCode>
                <c:ptCount val="1"/>
              </c:numCache>
            </c:numRef>
          </c:cat>
          <c:val>
            <c:numRef>
              <c:f>'6'!$M$5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0F5C-4389-A3BD-58CBCB125521}"/>
            </c:ext>
          </c:extLst>
        </c:ser>
        <c:ser>
          <c:idx val="1"/>
          <c:order val="1"/>
          <c:tx>
            <c:strRef>
              <c:f>'6'!$L$6</c:f>
              <c:strCache>
                <c:ptCount val="1"/>
              </c:strCache>
            </c:strRef>
          </c:tx>
          <c:invertIfNegative val="0"/>
          <c:cat>
            <c:numRef>
              <c:f>'6'!$M$4</c:f>
              <c:numCache>
                <c:formatCode>General</c:formatCode>
                <c:ptCount val="1"/>
              </c:numCache>
            </c:numRef>
          </c:cat>
          <c:val>
            <c:numRef>
              <c:f>'6'!$M$6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0F5C-4389-A3BD-58CBCB125521}"/>
            </c:ext>
          </c:extLst>
        </c:ser>
        <c:ser>
          <c:idx val="2"/>
          <c:order val="2"/>
          <c:tx>
            <c:strRef>
              <c:f>'6'!$L$7</c:f>
              <c:strCache>
                <c:ptCount val="1"/>
              </c:strCache>
            </c:strRef>
          </c:tx>
          <c:invertIfNegative val="0"/>
          <c:cat>
            <c:numRef>
              <c:f>'6'!$M$4</c:f>
              <c:numCache>
                <c:formatCode>General</c:formatCode>
                <c:ptCount val="1"/>
              </c:numCache>
            </c:numRef>
          </c:cat>
          <c:val>
            <c:numRef>
              <c:f>'6'!$M$7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0F5C-4389-A3BD-58CBCB125521}"/>
            </c:ext>
          </c:extLst>
        </c:ser>
        <c:ser>
          <c:idx val="3"/>
          <c:order val="3"/>
          <c:tx>
            <c:strRef>
              <c:f>'6'!$L$8</c:f>
              <c:strCache>
                <c:ptCount val="1"/>
              </c:strCache>
            </c:strRef>
          </c:tx>
          <c:invertIfNegative val="0"/>
          <c:cat>
            <c:numRef>
              <c:f>'6'!$M$4</c:f>
              <c:numCache>
                <c:formatCode>General</c:formatCode>
                <c:ptCount val="1"/>
              </c:numCache>
            </c:numRef>
          </c:cat>
          <c:val>
            <c:numRef>
              <c:f>'6'!$M$8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0F5C-4389-A3BD-58CBCB125521}"/>
            </c:ext>
          </c:extLst>
        </c:ser>
        <c:ser>
          <c:idx val="4"/>
          <c:order val="4"/>
          <c:tx>
            <c:strRef>
              <c:f>'6'!$L$9</c:f>
              <c:strCache>
                <c:ptCount val="1"/>
              </c:strCache>
            </c:strRef>
          </c:tx>
          <c:invertIfNegative val="0"/>
          <c:cat>
            <c:numRef>
              <c:f>'6'!$M$4</c:f>
              <c:numCache>
                <c:formatCode>General</c:formatCode>
                <c:ptCount val="1"/>
              </c:numCache>
            </c:numRef>
          </c:cat>
          <c:val>
            <c:numRef>
              <c:f>'6'!$M$9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0F5C-4389-A3BD-58CBCB125521}"/>
            </c:ext>
          </c:extLst>
        </c:ser>
        <c:ser>
          <c:idx val="5"/>
          <c:order val="5"/>
          <c:tx>
            <c:strRef>
              <c:f>'6'!$L$10</c:f>
              <c:strCache>
                <c:ptCount val="1"/>
              </c:strCache>
            </c:strRef>
          </c:tx>
          <c:invertIfNegative val="0"/>
          <c:cat>
            <c:numRef>
              <c:f>'6'!$M$4</c:f>
              <c:numCache>
                <c:formatCode>General</c:formatCode>
                <c:ptCount val="1"/>
              </c:numCache>
            </c:numRef>
          </c:cat>
          <c:val>
            <c:numRef>
              <c:f>'6'!$M$10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0F5C-4389-A3BD-58CBCB125521}"/>
            </c:ext>
          </c:extLst>
        </c:ser>
        <c:ser>
          <c:idx val="6"/>
          <c:order val="6"/>
          <c:tx>
            <c:strRef>
              <c:f>'6'!$L$11</c:f>
              <c:strCache>
                <c:ptCount val="1"/>
              </c:strCache>
            </c:strRef>
          </c:tx>
          <c:invertIfNegative val="0"/>
          <c:cat>
            <c:numRef>
              <c:f>'6'!$M$4</c:f>
              <c:numCache>
                <c:formatCode>General</c:formatCode>
                <c:ptCount val="1"/>
              </c:numCache>
            </c:numRef>
          </c:cat>
          <c:val>
            <c:numRef>
              <c:f>'6'!$M$11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0F5C-4389-A3BD-58CBCB125521}"/>
            </c:ext>
          </c:extLst>
        </c:ser>
        <c:ser>
          <c:idx val="7"/>
          <c:order val="7"/>
          <c:tx>
            <c:strRef>
              <c:f>'6'!$L$12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'6'!$M$4</c:f>
              <c:numCache>
                <c:formatCode>General</c:formatCode>
                <c:ptCount val="1"/>
              </c:numCache>
            </c:numRef>
          </c:cat>
          <c:val>
            <c:numRef>
              <c:f>'6'!$M$12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0F5C-4389-A3BD-58CBCB125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0767104"/>
        <c:axId val="340768640"/>
      </c:barChart>
      <c:catAx>
        <c:axId val="3407671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0768640"/>
        <c:crosses val="autoZero"/>
        <c:auto val="1"/>
        <c:lblAlgn val="ctr"/>
        <c:lblOffset val="100"/>
        <c:noMultiLvlLbl val="0"/>
      </c:catAx>
      <c:valAx>
        <c:axId val="3407686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4076710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Přeshraniční fyzi</a:t>
            </a:r>
            <a:r>
              <a:rPr lang="cs-CZ" sz="1000"/>
              <a:t>c</a:t>
            </a:r>
            <a:r>
              <a:rPr lang="en-US" sz="1000"/>
              <a:t>k</a:t>
            </a:r>
            <a:r>
              <a:rPr lang="cs-CZ" sz="1000"/>
              <a:t>é toky</a:t>
            </a:r>
            <a:r>
              <a:rPr lang="en-US" sz="1000"/>
              <a:t> (GWh)</a:t>
            </a:r>
          </a:p>
        </c:rich>
      </c:tx>
      <c:layout>
        <c:manualLayout>
          <c:xMode val="edge"/>
          <c:yMode val="edge"/>
          <c:x val="0.28978100932131845"/>
          <c:y val="1.428570892924299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1337365941840054E-2"/>
          <c:y val="0.12153538750079208"/>
          <c:w val="0.89900297231058035"/>
          <c:h val="0.673056365558168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'7.1'!$A$7</c:f>
              <c:strCache>
                <c:ptCount val="1"/>
                <c:pt idx="0">
                  <c:v>Export na úrovni PS</c:v>
                </c:pt>
              </c:strCache>
            </c:strRef>
          </c:tx>
          <c:invertIfNegative val="0"/>
          <c:val>
            <c:numRef>
              <c:f>'7.1'!$B$7:$M$7</c:f>
              <c:numCache>
                <c:formatCode>#,##0.0</c:formatCode>
                <c:ptCount val="12"/>
                <c:pt idx="0">
                  <c:v>-2450.0070000000001</c:v>
                </c:pt>
                <c:pt idx="1">
                  <c:v>-2152.7370000000001</c:v>
                </c:pt>
                <c:pt idx="2">
                  <c:v>-1926.7820000000002</c:v>
                </c:pt>
                <c:pt idx="3">
                  <c:v>-1826.1770000000001</c:v>
                </c:pt>
                <c:pt idx="4">
                  <c:v>-1745.2909999999997</c:v>
                </c:pt>
                <c:pt idx="5">
                  <c:v>-1404.8290000000002</c:v>
                </c:pt>
                <c:pt idx="6">
                  <c:v>-1630.7579999999998</c:v>
                </c:pt>
                <c:pt idx="7">
                  <c:v>-1658.317</c:v>
                </c:pt>
                <c:pt idx="8">
                  <c:v>-2101.7359999999999</c:v>
                </c:pt>
                <c:pt idx="9">
                  <c:v>-2531.5419999999999</c:v>
                </c:pt>
                <c:pt idx="10">
                  <c:v>-1972.3999999999999</c:v>
                </c:pt>
                <c:pt idx="11">
                  <c:v>-2314.2890000000002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F0-45FE-9DB3-3173581A9627}"/>
            </c:ext>
          </c:extLst>
        </c:ser>
        <c:ser>
          <c:idx val="1"/>
          <c:order val="1"/>
          <c:tx>
            <c:strRef>
              <c:f>'7.1'!$A$12</c:f>
              <c:strCache>
                <c:ptCount val="1"/>
                <c:pt idx="0">
                  <c:v>Export na úrovni DS</c:v>
                </c:pt>
              </c:strCache>
            </c:strRef>
          </c:tx>
          <c:invertIfNegative val="0"/>
          <c:val>
            <c:numRef>
              <c:f>'7.1'!$B$12:$M$12</c:f>
              <c:numCache>
                <c:formatCode>#,##0.0</c:formatCode>
                <c:ptCount val="12"/>
                <c:pt idx="0">
                  <c:v>-4.0096629999999998</c:v>
                </c:pt>
                <c:pt idx="1">
                  <c:v>-8.7249829999999999</c:v>
                </c:pt>
                <c:pt idx="2">
                  <c:v>-44.206943000000003</c:v>
                </c:pt>
                <c:pt idx="3">
                  <c:v>-47.726877999999999</c:v>
                </c:pt>
                <c:pt idx="4">
                  <c:v>-42.148273000000003</c:v>
                </c:pt>
                <c:pt idx="5">
                  <c:v>-38.61759</c:v>
                </c:pt>
                <c:pt idx="6">
                  <c:v>-22.739349999999998</c:v>
                </c:pt>
                <c:pt idx="7">
                  <c:v>-29.804055999999999</c:v>
                </c:pt>
                <c:pt idx="8">
                  <c:v>-32.885418000000001</c:v>
                </c:pt>
                <c:pt idx="9">
                  <c:v>-45.921430000000001</c:v>
                </c:pt>
                <c:pt idx="10">
                  <c:v>-47.237768999999993</c:v>
                </c:pt>
                <c:pt idx="11">
                  <c:v>-43.929190999999996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F0-45FE-9DB3-3173581A9627}"/>
            </c:ext>
          </c:extLst>
        </c:ser>
        <c:ser>
          <c:idx val="2"/>
          <c:order val="2"/>
          <c:tx>
            <c:strRef>
              <c:f>'7.1'!$A$18</c:f>
              <c:strCache>
                <c:ptCount val="1"/>
                <c:pt idx="0">
                  <c:v>Import na úrovni PS</c:v>
                </c:pt>
              </c:strCache>
            </c:strRef>
          </c:tx>
          <c:invertIfNegative val="0"/>
          <c:val>
            <c:numRef>
              <c:f>'7.1'!$B$18:$M$18</c:f>
              <c:numCache>
                <c:formatCode>#,##0.0</c:formatCode>
                <c:ptCount val="12"/>
                <c:pt idx="0">
                  <c:v>1263.923</c:v>
                </c:pt>
                <c:pt idx="1">
                  <c:v>848.83799999999985</c:v>
                </c:pt>
                <c:pt idx="2">
                  <c:v>1031.788</c:v>
                </c:pt>
                <c:pt idx="3">
                  <c:v>879.35500000000002</c:v>
                </c:pt>
                <c:pt idx="4">
                  <c:v>623.31000000000006</c:v>
                </c:pt>
                <c:pt idx="5">
                  <c:v>780.66700000000003</c:v>
                </c:pt>
                <c:pt idx="6">
                  <c:v>1338.875</c:v>
                </c:pt>
                <c:pt idx="7">
                  <c:v>725.93899999999996</c:v>
                </c:pt>
                <c:pt idx="8">
                  <c:v>842.08300000000008</c:v>
                </c:pt>
                <c:pt idx="9">
                  <c:v>846.00900000000001</c:v>
                </c:pt>
                <c:pt idx="10">
                  <c:v>663.13900000000001</c:v>
                </c:pt>
                <c:pt idx="11">
                  <c:v>1128.3020000000001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F0-45FE-9DB3-3173581A9627}"/>
            </c:ext>
          </c:extLst>
        </c:ser>
        <c:ser>
          <c:idx val="3"/>
          <c:order val="3"/>
          <c:tx>
            <c:strRef>
              <c:f>'7.1'!$A$23</c:f>
              <c:strCache>
                <c:ptCount val="1"/>
                <c:pt idx="0">
                  <c:v>Import na úrovni DS</c:v>
                </c:pt>
              </c:strCache>
            </c:strRef>
          </c:tx>
          <c:invertIfNegative val="0"/>
          <c:val>
            <c:numRef>
              <c:f>'7.1'!$B$23:$M$23</c:f>
              <c:numCache>
                <c:formatCode>#,##0.0</c:formatCode>
                <c:ptCount val="12"/>
                <c:pt idx="0">
                  <c:v>21.318950999999998</c:v>
                </c:pt>
                <c:pt idx="1">
                  <c:v>8.9983409999999999</c:v>
                </c:pt>
                <c:pt idx="2">
                  <c:v>7.6865620000000003</c:v>
                </c:pt>
                <c:pt idx="3">
                  <c:v>7.6308000000000001E-2</c:v>
                </c:pt>
                <c:pt idx="4">
                  <c:v>7.5455769999999998</c:v>
                </c:pt>
                <c:pt idx="5">
                  <c:v>0.11093899999999998</c:v>
                </c:pt>
                <c:pt idx="6">
                  <c:v>8.6462000000000011E-2</c:v>
                </c:pt>
                <c:pt idx="7">
                  <c:v>7.6792300000000004</c:v>
                </c:pt>
                <c:pt idx="8">
                  <c:v>0.151009</c:v>
                </c:pt>
                <c:pt idx="9">
                  <c:v>8.8772999999999991E-2</c:v>
                </c:pt>
                <c:pt idx="10">
                  <c:v>8.3492999999999998E-2</c:v>
                </c:pt>
                <c:pt idx="11">
                  <c:v>0.15954299999999999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F0-45FE-9DB3-3173581A9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38342272"/>
        <c:axId val="338343808"/>
      </c:barChart>
      <c:lineChart>
        <c:grouping val="stacked"/>
        <c:varyColors val="0"/>
        <c:ser>
          <c:idx val="4"/>
          <c:order val="4"/>
          <c:tx>
            <c:strRef>
              <c:f>'7.1'!$A$5</c:f>
              <c:strCache>
                <c:ptCount val="1"/>
                <c:pt idx="0">
                  <c:v>Přeshraniční saldo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'7.1'!$B$5:$M$5</c:f>
              <c:numCache>
                <c:formatCode>#,##0.0</c:formatCode>
                <c:ptCount val="12"/>
                <c:pt idx="0">
                  <c:v>-1168.7747119999999</c:v>
                </c:pt>
                <c:pt idx="1">
                  <c:v>-1303.6256420000004</c:v>
                </c:pt>
                <c:pt idx="2">
                  <c:v>-931.51438099999996</c:v>
                </c:pt>
                <c:pt idx="3">
                  <c:v>-994.47257000000002</c:v>
                </c:pt>
                <c:pt idx="4">
                  <c:v>-1156.5836959999997</c:v>
                </c:pt>
                <c:pt idx="5">
                  <c:v>-662.66865100000018</c:v>
                </c:pt>
                <c:pt idx="6">
                  <c:v>-314.53588799999989</c:v>
                </c:pt>
                <c:pt idx="7">
                  <c:v>-954.50282600000003</c:v>
                </c:pt>
                <c:pt idx="8">
                  <c:v>-1292.3874089999995</c:v>
                </c:pt>
                <c:pt idx="9">
                  <c:v>-1731.3656569999998</c:v>
                </c:pt>
                <c:pt idx="10">
                  <c:v>-1356.4152759999999</c:v>
                </c:pt>
                <c:pt idx="11">
                  <c:v>-1229.7566480000003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BF0-45FE-9DB3-3173581A9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8359424"/>
        <c:axId val="338345344"/>
      </c:lineChart>
      <c:catAx>
        <c:axId val="338342272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338343808"/>
        <c:crosses val="autoZero"/>
        <c:auto val="1"/>
        <c:lblAlgn val="ctr"/>
        <c:lblOffset val="100"/>
        <c:noMultiLvlLbl val="0"/>
      </c:catAx>
      <c:valAx>
        <c:axId val="338343808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38342272"/>
        <c:crosses val="autoZero"/>
        <c:crossBetween val="between"/>
        <c:majorUnit val="500"/>
        <c:minorUnit val="500"/>
      </c:valAx>
      <c:valAx>
        <c:axId val="338345344"/>
        <c:scaling>
          <c:orientation val="minMax"/>
          <c:max val="2000"/>
          <c:min val="-3000"/>
        </c:scaling>
        <c:delete val="1"/>
        <c:axPos val="r"/>
        <c:numFmt formatCode="#,##0.0" sourceLinked="1"/>
        <c:majorTickMark val="out"/>
        <c:minorTickMark val="none"/>
        <c:tickLblPos val="nextTo"/>
        <c:crossAx val="338359424"/>
        <c:crosses val="max"/>
        <c:crossBetween val="between"/>
        <c:majorUnit val="500"/>
        <c:minorUnit val="500"/>
      </c:valAx>
      <c:catAx>
        <c:axId val="338359424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extTo"/>
        <c:crossAx val="33834534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9.2975960786358652E-3"/>
          <c:y val="0.8907336030509998"/>
          <c:w val="0.99070240392136411"/>
          <c:h val="0.10926633157339474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Přeshraniční toky (GWh)</a:t>
            </a:r>
          </a:p>
        </c:rich>
      </c:tx>
      <c:layout>
        <c:manualLayout>
          <c:xMode val="edge"/>
          <c:yMode val="edge"/>
          <c:x val="0.39187186726346196"/>
          <c:y val="1.975948342658812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'7.2,7.3'!$A$26</c:f>
              <c:strCache>
                <c:ptCount val="1"/>
                <c:pt idx="0">
                  <c:v>Export celkem 2018</c:v>
                </c:pt>
              </c:strCache>
            </c:strRef>
          </c:tx>
          <c:spPr>
            <a:ln>
              <a:solidFill>
                <a:schemeClr val="accent1"/>
              </a:solidFill>
              <a:prstDash val="sysDot"/>
            </a:ln>
          </c:spPr>
          <c:marker>
            <c:symbol val="none"/>
          </c:marker>
          <c:val>
            <c:numRef>
              <c:f>'7.2,7.3'!$B$26:$M$26</c:f>
              <c:numCache>
                <c:formatCode>General</c:formatCode>
                <c:ptCount val="12"/>
                <c:pt idx="0">
                  <c:v>-1707.644984</c:v>
                </c:pt>
                <c:pt idx="1">
                  <c:v>-1537.628089</c:v>
                </c:pt>
                <c:pt idx="2">
                  <c:v>-2172.1046960000003</c:v>
                </c:pt>
                <c:pt idx="3">
                  <c:v>-1601.9240869999999</c:v>
                </c:pt>
                <c:pt idx="4">
                  <c:v>-2053.0261209999999</c:v>
                </c:pt>
                <c:pt idx="5">
                  <c:v>-1999.1581310000001</c:v>
                </c:pt>
                <c:pt idx="6">
                  <c:v>-2035.6128999999999</c:v>
                </c:pt>
                <c:pt idx="7">
                  <c:v>-2106.4264949999997</c:v>
                </c:pt>
                <c:pt idx="8">
                  <c:v>-2348.2549389999999</c:v>
                </c:pt>
                <c:pt idx="9">
                  <c:v>-2732.2141139999999</c:v>
                </c:pt>
                <c:pt idx="10">
                  <c:v>-2540.5995400000002</c:v>
                </c:pt>
                <c:pt idx="11">
                  <c:v>-2645.9089019999997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8A-4E6D-9C6A-519192736795}"/>
            </c:ext>
          </c:extLst>
        </c:ser>
        <c:ser>
          <c:idx val="1"/>
          <c:order val="1"/>
          <c:tx>
            <c:strRef>
              <c:f>'7.2,7.3'!$A$27</c:f>
              <c:strCache>
                <c:ptCount val="1"/>
                <c:pt idx="0">
                  <c:v>Import celkem 2018</c:v>
                </c:pt>
              </c:strCache>
            </c:strRef>
          </c:tx>
          <c:spPr>
            <a:ln>
              <a:solidFill>
                <a:schemeClr val="accent2"/>
              </a:solidFill>
              <a:prstDash val="sysDot"/>
            </a:ln>
          </c:spPr>
          <c:marker>
            <c:symbol val="none"/>
          </c:marker>
          <c:val>
            <c:numRef>
              <c:f>'7.2,7.3'!$B$27:$M$27</c:f>
              <c:numCache>
                <c:formatCode>General</c:formatCode>
                <c:ptCount val="12"/>
                <c:pt idx="0">
                  <c:v>1225.53809</c:v>
                </c:pt>
                <c:pt idx="1">
                  <c:v>1068.9147280000002</c:v>
                </c:pt>
                <c:pt idx="2">
                  <c:v>866.91670399999998</c:v>
                </c:pt>
                <c:pt idx="3">
                  <c:v>651.18239499999993</c:v>
                </c:pt>
                <c:pt idx="4">
                  <c:v>729.40091399999994</c:v>
                </c:pt>
                <c:pt idx="5">
                  <c:v>900.22985000000006</c:v>
                </c:pt>
                <c:pt idx="6">
                  <c:v>815.00635399999987</c:v>
                </c:pt>
                <c:pt idx="7">
                  <c:v>965.26375399999995</c:v>
                </c:pt>
                <c:pt idx="8">
                  <c:v>749.16297300000008</c:v>
                </c:pt>
                <c:pt idx="9">
                  <c:v>1218.4481720000001</c:v>
                </c:pt>
                <c:pt idx="10">
                  <c:v>1147.2789740000003</c:v>
                </c:pt>
                <c:pt idx="11">
                  <c:v>1236.0675899999999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8A-4E6D-9C6A-519192736795}"/>
            </c:ext>
          </c:extLst>
        </c:ser>
        <c:ser>
          <c:idx val="2"/>
          <c:order val="2"/>
          <c:tx>
            <c:strRef>
              <c:f>'7.2,7.3'!$A$28</c:f>
              <c:strCache>
                <c:ptCount val="1"/>
                <c:pt idx="0">
                  <c:v>Export celkem 2019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'7.2,7.3'!$B$28:$M$28</c:f>
              <c:numCache>
                <c:formatCode>General</c:formatCode>
                <c:ptCount val="12"/>
                <c:pt idx="0">
                  <c:v>-2454.0166629999999</c:v>
                </c:pt>
                <c:pt idx="1">
                  <c:v>-2161.4619830000001</c:v>
                </c:pt>
                <c:pt idx="2">
                  <c:v>-1970.9889430000001</c:v>
                </c:pt>
                <c:pt idx="3">
                  <c:v>-1873.9038780000001</c:v>
                </c:pt>
                <c:pt idx="4">
                  <c:v>-1787.4392729999997</c:v>
                </c:pt>
                <c:pt idx="5">
                  <c:v>-1443.4465900000002</c:v>
                </c:pt>
                <c:pt idx="6">
                  <c:v>-1653.4973499999999</c:v>
                </c:pt>
                <c:pt idx="7">
                  <c:v>-1688.121056</c:v>
                </c:pt>
                <c:pt idx="8">
                  <c:v>-2134.6214179999997</c:v>
                </c:pt>
                <c:pt idx="9">
                  <c:v>-2577.4634299999998</c:v>
                </c:pt>
                <c:pt idx="10">
                  <c:v>-2019.6377689999999</c:v>
                </c:pt>
                <c:pt idx="11">
                  <c:v>-2358.2181910000004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8A-4E6D-9C6A-519192736795}"/>
            </c:ext>
          </c:extLst>
        </c:ser>
        <c:ser>
          <c:idx val="3"/>
          <c:order val="3"/>
          <c:tx>
            <c:strRef>
              <c:f>'7.2,7.3'!$A$29</c:f>
              <c:strCache>
                <c:ptCount val="1"/>
                <c:pt idx="0">
                  <c:v>Import celkem 2019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val>
            <c:numRef>
              <c:f>'7.2,7.3'!$B$29:$M$29</c:f>
              <c:numCache>
                <c:formatCode>General</c:formatCode>
                <c:ptCount val="12"/>
                <c:pt idx="0">
                  <c:v>1285.241951</c:v>
                </c:pt>
                <c:pt idx="1">
                  <c:v>857.83634099999983</c:v>
                </c:pt>
                <c:pt idx="2">
                  <c:v>1039.4745620000001</c:v>
                </c:pt>
                <c:pt idx="3">
                  <c:v>879.43130800000006</c:v>
                </c:pt>
                <c:pt idx="4">
                  <c:v>630.85557700000004</c:v>
                </c:pt>
                <c:pt idx="5">
                  <c:v>780.77793900000006</c:v>
                </c:pt>
                <c:pt idx="6">
                  <c:v>1338.961462</c:v>
                </c:pt>
                <c:pt idx="7">
                  <c:v>733.61822999999993</c:v>
                </c:pt>
                <c:pt idx="8">
                  <c:v>842.23400900000013</c:v>
                </c:pt>
                <c:pt idx="9">
                  <c:v>846.09777299999996</c:v>
                </c:pt>
                <c:pt idx="10">
                  <c:v>663.22249299999999</c:v>
                </c:pt>
                <c:pt idx="11">
                  <c:v>1128.4615430000001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8A-4E6D-9C6A-519192736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369984"/>
        <c:axId val="341371520"/>
      </c:lineChart>
      <c:catAx>
        <c:axId val="341369984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341371520"/>
        <c:crosses val="autoZero"/>
        <c:auto val="1"/>
        <c:lblAlgn val="ctr"/>
        <c:lblOffset val="100"/>
        <c:noMultiLvlLbl val="0"/>
      </c:catAx>
      <c:valAx>
        <c:axId val="341371520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13699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068895532902546"/>
          <c:y val="0.85458432068620649"/>
          <c:w val="0.71992393396428167"/>
          <c:h val="0.12396046383810716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000"/>
              <a:t>Vývoj přeshraničních fyzických toků (TWh)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'7.2,7.3'!$A$18</c:f>
              <c:strCache>
                <c:ptCount val="1"/>
                <c:pt idx="0">
                  <c:v>Export 110, 220 a 400 kV</c:v>
                </c:pt>
              </c:strCache>
            </c:strRef>
          </c:tx>
          <c:invertIfNegative val="0"/>
          <c:cat>
            <c:numRef>
              <c:f>'7.2,7.3'!$B$16:$K$16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'7.2,7.3'!$B$18:$K$18</c:f>
              <c:numCache>
                <c:formatCode>0.0</c:formatCode>
                <c:ptCount val="10"/>
                <c:pt idx="0">
                  <c:v>-26</c:v>
                </c:pt>
                <c:pt idx="1">
                  <c:v>-31.068000000000001</c:v>
                </c:pt>
                <c:pt idx="2">
                  <c:v>-27.447399999999998</c:v>
                </c:pt>
                <c:pt idx="3">
                  <c:v>-27.694199999999999</c:v>
                </c:pt>
                <c:pt idx="4">
                  <c:v>-28.141830536999997</c:v>
                </c:pt>
                <c:pt idx="5">
                  <c:v>-28.661353127999998</c:v>
                </c:pt>
                <c:pt idx="6">
                  <c:v>-24.791009029000001</c:v>
                </c:pt>
                <c:pt idx="7">
                  <c:v>-28.108937059999999</c:v>
                </c:pt>
                <c:pt idx="8">
                  <c:v>-25.480502997999995</c:v>
                </c:pt>
                <c:pt idx="9">
                  <c:v>-24.122816544000003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4C-457B-B1BB-3E09456BADBA}"/>
            </c:ext>
          </c:extLst>
        </c:ser>
        <c:ser>
          <c:idx val="1"/>
          <c:order val="1"/>
          <c:tx>
            <c:strRef>
              <c:f>'7.2,7.3'!$A$19</c:f>
              <c:strCache>
                <c:ptCount val="1"/>
                <c:pt idx="0">
                  <c:v>Import 220 a 400 kV</c:v>
                </c:pt>
              </c:strCache>
            </c:strRef>
          </c:tx>
          <c:invertIfNegative val="0"/>
          <c:cat>
            <c:numRef>
              <c:f>'7.2,7.3'!$B$16:$K$16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'7.2,7.3'!$B$19:$K$19</c:f>
              <c:numCache>
                <c:formatCode>0.0</c:formatCode>
                <c:ptCount val="10"/>
                <c:pt idx="0">
                  <c:v>10.6</c:v>
                </c:pt>
                <c:pt idx="1">
                  <c:v>13.255000000000001</c:v>
                </c:pt>
                <c:pt idx="2">
                  <c:v>9.3308999999999997</c:v>
                </c:pt>
                <c:pt idx="3">
                  <c:v>9.8519000000000005</c:v>
                </c:pt>
                <c:pt idx="4">
                  <c:v>11.187258999999999</c:v>
                </c:pt>
                <c:pt idx="5">
                  <c:v>15.488839999999996</c:v>
                </c:pt>
                <c:pt idx="6">
                  <c:v>13.439601</c:v>
                </c:pt>
                <c:pt idx="7">
                  <c:v>14.643177</c:v>
                </c:pt>
                <c:pt idx="8">
                  <c:v>11.413304</c:v>
                </c:pt>
                <c:pt idx="9">
                  <c:v>10.972227999999999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4C-457B-B1BB-3E09456BADBA}"/>
            </c:ext>
          </c:extLst>
        </c:ser>
        <c:ser>
          <c:idx val="2"/>
          <c:order val="2"/>
          <c:tx>
            <c:strRef>
              <c:f>'7.2,7.3'!$A$20</c:f>
              <c:strCache>
                <c:ptCount val="1"/>
                <c:pt idx="0">
                  <c:v>Import 110 kV</c:v>
                </c:pt>
              </c:strCache>
            </c:strRef>
          </c:tx>
          <c:invertIfNegative val="0"/>
          <c:cat>
            <c:numRef>
              <c:f>'7.2,7.3'!$B$16:$K$16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'7.2,7.3'!$B$20:$K$20</c:f>
              <c:numCache>
                <c:formatCode>0.0</c:formatCode>
                <c:ptCount val="10"/>
                <c:pt idx="0">
                  <c:v>0.5</c:v>
                </c:pt>
                <c:pt idx="1">
                  <c:v>0.76800000000000002</c:v>
                </c:pt>
                <c:pt idx="2">
                  <c:v>0.996</c:v>
                </c:pt>
                <c:pt idx="3">
                  <c:v>0.96970000000000001</c:v>
                </c:pt>
                <c:pt idx="4">
                  <c:v>0.65450693400000004</c:v>
                </c:pt>
                <c:pt idx="5">
                  <c:v>0.65700986599999989</c:v>
                </c:pt>
                <c:pt idx="6">
                  <c:v>0.37697191799999996</c:v>
                </c:pt>
                <c:pt idx="7">
                  <c:v>0.42882220900000007</c:v>
                </c:pt>
                <c:pt idx="8">
                  <c:v>0.16010649799999999</c:v>
                </c:pt>
                <c:pt idx="9">
                  <c:v>5.3985188000000003E-2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4C-457B-B1BB-3E09456BA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1400576"/>
        <c:axId val="341406464"/>
      </c:barChart>
      <c:lineChart>
        <c:grouping val="standard"/>
        <c:varyColors val="0"/>
        <c:ser>
          <c:idx val="3"/>
          <c:order val="3"/>
          <c:tx>
            <c:strRef>
              <c:f>'7.2,7.3'!$A$17</c:f>
              <c:strCache>
                <c:ptCount val="1"/>
                <c:pt idx="0">
                  <c:v>Přeshraniční saldo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'7.2,7.3'!$B$16:$K$16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'7.2,7.3'!$B$17:$K$17</c:f>
              <c:numCache>
                <c:formatCode>0.0</c:formatCode>
                <c:ptCount val="10"/>
                <c:pt idx="0">
                  <c:v>-14.9</c:v>
                </c:pt>
                <c:pt idx="1">
                  <c:v>-17.045000000000002</c:v>
                </c:pt>
                <c:pt idx="2">
                  <c:v>-17.1205</c:v>
                </c:pt>
                <c:pt idx="3">
                  <c:v>-16.872599999999998</c:v>
                </c:pt>
                <c:pt idx="4">
                  <c:v>-16.300064602999999</c:v>
                </c:pt>
                <c:pt idx="5">
                  <c:v>-12.515503262000003</c:v>
                </c:pt>
                <c:pt idx="6">
                  <c:v>-10.974436111000001</c:v>
                </c:pt>
                <c:pt idx="7">
                  <c:v>-13.036937850999999</c:v>
                </c:pt>
                <c:pt idx="8">
                  <c:v>-13.907092499999996</c:v>
                </c:pt>
                <c:pt idx="9">
                  <c:v>-13.096603356000003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4C-457B-B1BB-3E09456BA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400576"/>
        <c:axId val="341406464"/>
      </c:lineChart>
      <c:catAx>
        <c:axId val="34140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341406464"/>
        <c:crosses val="autoZero"/>
        <c:auto val="1"/>
        <c:lblAlgn val="ctr"/>
        <c:lblOffset val="100"/>
        <c:noMultiLvlLbl val="0"/>
      </c:catAx>
      <c:valAx>
        <c:axId val="341406464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14005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608877228744885"/>
          <c:y val="0.85485498735739662"/>
          <c:w val="0.79198211973470434"/>
          <c:h val="0.12372973241860297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maxima</a:t>
            </a:r>
            <a:r>
              <a:rPr lang="cs-CZ" sz="1000"/>
              <a:t> (MW)</a:t>
            </a:r>
            <a:endParaRPr lang="en-US" sz="1000"/>
          </a:p>
        </c:rich>
      </c:tx>
      <c:layout>
        <c:manualLayout>
          <c:xMode val="edge"/>
          <c:yMode val="edge"/>
          <c:x val="0.2914152379108589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775777103176827E-2"/>
          <c:y val="0.10459753068982969"/>
          <c:w val="0.8892259938601712"/>
          <c:h val="0.72880618622223792"/>
        </c:manualLayout>
      </c:layout>
      <c:areaChart>
        <c:grouping val="stacked"/>
        <c:varyColors val="0"/>
        <c:ser>
          <c:idx val="0"/>
          <c:order val="0"/>
          <c:tx>
            <c:strRef>
              <c:f>'10'!$B$6</c:f>
              <c:strCache>
                <c:ptCount val="1"/>
                <c:pt idx="0">
                  <c:v>JE</c:v>
                </c:pt>
              </c:strCache>
            </c:strRef>
          </c:tx>
          <c:spPr>
            <a:ln w="25400">
              <a:noFill/>
            </a:ln>
          </c:spPr>
          <c:cat>
            <c:numRef>
              <c:f>'10'!$A$7:$A$30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0.875000000000001</c:v>
                </c:pt>
                <c:pt idx="22">
                  <c:v>0.91666666666666796</c:v>
                </c:pt>
                <c:pt idx="23">
                  <c:v>0.95833333333333504</c:v>
                </c:pt>
              </c:numCache>
            </c:numRef>
          </c:cat>
          <c:val>
            <c:numRef>
              <c:f>'10'!$B$7:$B$30</c:f>
              <c:numCache>
                <c:formatCode>#,##0.0</c:formatCode>
                <c:ptCount val="24"/>
                <c:pt idx="0">
                  <c:v>3692.2522785944102</c:v>
                </c:pt>
                <c:pt idx="1">
                  <c:v>3689.8106532208399</c:v>
                </c:pt>
                <c:pt idx="2">
                  <c:v>3691.5951789757301</c:v>
                </c:pt>
                <c:pt idx="3">
                  <c:v>3692.4223821423202</c:v>
                </c:pt>
                <c:pt idx="4">
                  <c:v>3692.6525514570199</c:v>
                </c:pt>
                <c:pt idx="5">
                  <c:v>3693.6998912614199</c:v>
                </c:pt>
                <c:pt idx="6">
                  <c:v>3693.8833459243901</c:v>
                </c:pt>
                <c:pt idx="7">
                  <c:v>3693.0244445477701</c:v>
                </c:pt>
                <c:pt idx="8">
                  <c:v>3692.1038324362398</c:v>
                </c:pt>
                <c:pt idx="9">
                  <c:v>3695.4443921730699</c:v>
                </c:pt>
                <c:pt idx="10">
                  <c:v>3694.3486642468902</c:v>
                </c:pt>
                <c:pt idx="11">
                  <c:v>3692.68922528846</c:v>
                </c:pt>
                <c:pt idx="12">
                  <c:v>3692.0738239830698</c:v>
                </c:pt>
                <c:pt idx="13">
                  <c:v>3691.36835252943</c:v>
                </c:pt>
                <c:pt idx="14">
                  <c:v>3689.4003965417901</c:v>
                </c:pt>
                <c:pt idx="15">
                  <c:v>3687.6392260769198</c:v>
                </c:pt>
                <c:pt idx="16">
                  <c:v>3689.3587023002101</c:v>
                </c:pt>
                <c:pt idx="17">
                  <c:v>3688.66656567481</c:v>
                </c:pt>
                <c:pt idx="18">
                  <c:v>3684.36871999501</c:v>
                </c:pt>
                <c:pt idx="19">
                  <c:v>3685.03083188042</c:v>
                </c:pt>
                <c:pt idx="20">
                  <c:v>3685.20094357174</c:v>
                </c:pt>
                <c:pt idx="21">
                  <c:v>3682.9477851278798</c:v>
                </c:pt>
                <c:pt idx="22">
                  <c:v>3684.56884828291</c:v>
                </c:pt>
                <c:pt idx="23">
                  <c:v>3686.3116594377002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48-416E-B50E-16335D81229D}"/>
            </c:ext>
          </c:extLst>
        </c:ser>
        <c:ser>
          <c:idx val="1"/>
          <c:order val="1"/>
          <c:tx>
            <c:strRef>
              <c:f>'10'!$C$6</c:f>
              <c:strCache>
                <c:ptCount val="1"/>
                <c:pt idx="0">
                  <c:v>PE</c:v>
                </c:pt>
              </c:strCache>
            </c:strRef>
          </c:tx>
          <c:spPr>
            <a:ln w="25400">
              <a:noFill/>
            </a:ln>
          </c:spPr>
          <c:cat>
            <c:numRef>
              <c:f>'10'!$A$7:$A$30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0.875000000000001</c:v>
                </c:pt>
                <c:pt idx="22">
                  <c:v>0.91666666666666796</c:v>
                </c:pt>
                <c:pt idx="23">
                  <c:v>0.95833333333333504</c:v>
                </c:pt>
              </c:numCache>
            </c:numRef>
          </c:cat>
          <c:val>
            <c:numRef>
              <c:f>'10'!$C$7:$C$30</c:f>
              <c:numCache>
                <c:formatCode>#,##0.0</c:formatCode>
                <c:ptCount val="24"/>
                <c:pt idx="0">
                  <c:v>5700.9346777686396</c:v>
                </c:pt>
                <c:pt idx="1">
                  <c:v>5725.0765878960201</c:v>
                </c:pt>
                <c:pt idx="2">
                  <c:v>5689.3309807294299</c:v>
                </c:pt>
                <c:pt idx="3">
                  <c:v>5659.5086262466803</c:v>
                </c:pt>
                <c:pt idx="4">
                  <c:v>5654.53641164492</c:v>
                </c:pt>
                <c:pt idx="5">
                  <c:v>5718.1518271960103</c:v>
                </c:pt>
                <c:pt idx="6">
                  <c:v>5774.85455559203</c:v>
                </c:pt>
                <c:pt idx="7">
                  <c:v>5833.6940236498604</c:v>
                </c:pt>
                <c:pt idx="8">
                  <c:v>6119.20244920595</c:v>
                </c:pt>
                <c:pt idx="9">
                  <c:v>6252.5086074107103</c:v>
                </c:pt>
                <c:pt idx="10">
                  <c:v>6216.0286929398098</c:v>
                </c:pt>
                <c:pt idx="11">
                  <c:v>6367.1391938765601</c:v>
                </c:pt>
                <c:pt idx="12">
                  <c:v>6585.7001249293198</c:v>
                </c:pt>
                <c:pt idx="13">
                  <c:v>6687.1055683935301</c:v>
                </c:pt>
                <c:pt idx="14">
                  <c:v>6841.73488308164</c:v>
                </c:pt>
                <c:pt idx="15">
                  <c:v>6816.57482930686</c:v>
                </c:pt>
                <c:pt idx="16">
                  <c:v>6757.0552975607297</c:v>
                </c:pt>
                <c:pt idx="17">
                  <c:v>6902.5274239228302</c:v>
                </c:pt>
                <c:pt idx="18">
                  <c:v>6890.5309787459801</c:v>
                </c:pt>
                <c:pt idx="19">
                  <c:v>6846.9036955572301</c:v>
                </c:pt>
                <c:pt idx="20">
                  <c:v>6778.9972334438398</c:v>
                </c:pt>
                <c:pt idx="21">
                  <c:v>6841.8793094604298</c:v>
                </c:pt>
                <c:pt idx="22">
                  <c:v>6710.9724850873999</c:v>
                </c:pt>
                <c:pt idx="23">
                  <c:v>6682.1241341183004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48-416E-B50E-16335D81229D}"/>
            </c:ext>
          </c:extLst>
        </c:ser>
        <c:ser>
          <c:idx val="2"/>
          <c:order val="2"/>
          <c:tx>
            <c:strRef>
              <c:f>'10'!$D$6</c:f>
              <c:strCache>
                <c:ptCount val="1"/>
                <c:pt idx="0">
                  <c:v>PSE + PPE</c:v>
                </c:pt>
              </c:strCache>
            </c:strRef>
          </c:tx>
          <c:spPr>
            <a:ln w="25400">
              <a:noFill/>
            </a:ln>
          </c:spPr>
          <c:cat>
            <c:numRef>
              <c:f>'10'!$A$7:$A$30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0.875000000000001</c:v>
                </c:pt>
                <c:pt idx="22">
                  <c:v>0.91666666666666796</c:v>
                </c:pt>
                <c:pt idx="23">
                  <c:v>0.95833333333333504</c:v>
                </c:pt>
              </c:numCache>
            </c:numRef>
          </c:cat>
          <c:val>
            <c:numRef>
              <c:f>'10'!$D$7:$D$30</c:f>
              <c:numCache>
                <c:formatCode>#,##0.0</c:formatCode>
                <c:ptCount val="24"/>
                <c:pt idx="0">
                  <c:v>1497.59309670574</c:v>
                </c:pt>
                <c:pt idx="1">
                  <c:v>1492.5480525916801</c:v>
                </c:pt>
                <c:pt idx="2">
                  <c:v>1490.5852698164999</c:v>
                </c:pt>
                <c:pt idx="3">
                  <c:v>1483.07264199157</c:v>
                </c:pt>
                <c:pt idx="4">
                  <c:v>1474.5122545730001</c:v>
                </c:pt>
                <c:pt idx="5">
                  <c:v>1485.6869803443401</c:v>
                </c:pt>
                <c:pt idx="6">
                  <c:v>1540.3273617878399</c:v>
                </c:pt>
                <c:pt idx="7">
                  <c:v>1548.8363347325101</c:v>
                </c:pt>
                <c:pt idx="8">
                  <c:v>1562.1318055623999</c:v>
                </c:pt>
                <c:pt idx="9">
                  <c:v>1582.51901116455</c:v>
                </c:pt>
                <c:pt idx="10">
                  <c:v>1607.9753710954001</c:v>
                </c:pt>
                <c:pt idx="11">
                  <c:v>1609.1916288851201</c:v>
                </c:pt>
                <c:pt idx="12">
                  <c:v>1636.7393136876699</c:v>
                </c:pt>
                <c:pt idx="13">
                  <c:v>1637.3944425899199</c:v>
                </c:pt>
                <c:pt idx="14">
                  <c:v>1595.9057419392</c:v>
                </c:pt>
                <c:pt idx="15">
                  <c:v>1588.8469633454999</c:v>
                </c:pt>
                <c:pt idx="16">
                  <c:v>1565.79055578781</c:v>
                </c:pt>
                <c:pt idx="17">
                  <c:v>1559.55123924333</c:v>
                </c:pt>
                <c:pt idx="18">
                  <c:v>1552.2839693557401</c:v>
                </c:pt>
                <c:pt idx="19">
                  <c:v>1552.3242582553501</c:v>
                </c:pt>
                <c:pt idx="20">
                  <c:v>1528.9114544126401</c:v>
                </c:pt>
                <c:pt idx="21">
                  <c:v>1536.48476303341</c:v>
                </c:pt>
                <c:pt idx="22">
                  <c:v>1499.1096629379001</c:v>
                </c:pt>
                <c:pt idx="23">
                  <c:v>1501.3738474603799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48-416E-B50E-16335D81229D}"/>
            </c:ext>
          </c:extLst>
        </c:ser>
        <c:ser>
          <c:idx val="3"/>
          <c:order val="3"/>
          <c:tx>
            <c:strRef>
              <c:f>'10'!$E$6</c:f>
              <c:strCache>
                <c:ptCount val="1"/>
              </c:strCache>
            </c:strRef>
          </c:tx>
          <c:spPr>
            <a:ln w="25400">
              <a:noFill/>
            </a:ln>
          </c:spPr>
          <c:cat>
            <c:numRef>
              <c:f>'10'!$A$7:$A$30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0.875000000000001</c:v>
                </c:pt>
                <c:pt idx="22">
                  <c:v>0.91666666666666796</c:v>
                </c:pt>
                <c:pt idx="23">
                  <c:v>0.95833333333333504</c:v>
                </c:pt>
              </c:numCache>
            </c:numRef>
          </c:cat>
          <c:val>
            <c:numRef>
              <c:f>'10'!$E$7:$E$30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3-1D48-416E-B50E-16335D81229D}"/>
            </c:ext>
          </c:extLst>
        </c:ser>
        <c:ser>
          <c:idx val="4"/>
          <c:order val="4"/>
          <c:tx>
            <c:strRef>
              <c:f>'10'!$F$6</c:f>
              <c:strCache>
                <c:ptCount val="1"/>
                <c:pt idx="0">
                  <c:v>VE</c:v>
                </c:pt>
              </c:strCache>
            </c:strRef>
          </c:tx>
          <c:spPr>
            <a:ln w="25400">
              <a:noFill/>
            </a:ln>
          </c:spPr>
          <c:cat>
            <c:numRef>
              <c:f>'10'!$A$7:$A$30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0.875000000000001</c:v>
                </c:pt>
                <c:pt idx="22">
                  <c:v>0.91666666666666796</c:v>
                </c:pt>
                <c:pt idx="23">
                  <c:v>0.95833333333333504</c:v>
                </c:pt>
              </c:numCache>
            </c:numRef>
          </c:cat>
          <c:val>
            <c:numRef>
              <c:f>'10'!$F$7:$F$30</c:f>
              <c:numCache>
                <c:formatCode>#,##0.0</c:formatCode>
                <c:ptCount val="24"/>
                <c:pt idx="0">
                  <c:v>317.25164380279199</c:v>
                </c:pt>
                <c:pt idx="1">
                  <c:v>273.95895339628902</c:v>
                </c:pt>
                <c:pt idx="2">
                  <c:v>206.61784512691</c:v>
                </c:pt>
                <c:pt idx="3">
                  <c:v>204.22271122973899</c:v>
                </c:pt>
                <c:pt idx="4">
                  <c:v>200.94797386816199</c:v>
                </c:pt>
                <c:pt idx="5">
                  <c:v>391.66722092623297</c:v>
                </c:pt>
                <c:pt idx="6">
                  <c:v>421.43106876384002</c:v>
                </c:pt>
                <c:pt idx="7">
                  <c:v>465.09027358712001</c:v>
                </c:pt>
                <c:pt idx="8">
                  <c:v>611.936029461766</c:v>
                </c:pt>
                <c:pt idx="9">
                  <c:v>603.03963819712897</c:v>
                </c:pt>
                <c:pt idx="10">
                  <c:v>637.23281242896803</c:v>
                </c:pt>
                <c:pt idx="11">
                  <c:v>429.01826180161697</c:v>
                </c:pt>
                <c:pt idx="12">
                  <c:v>326.384107460942</c:v>
                </c:pt>
                <c:pt idx="13">
                  <c:v>331.07481426172501</c:v>
                </c:pt>
                <c:pt idx="14">
                  <c:v>318.39248892268103</c:v>
                </c:pt>
                <c:pt idx="15">
                  <c:v>412.34185069932897</c:v>
                </c:pt>
                <c:pt idx="16">
                  <c:v>471.67738279871799</c:v>
                </c:pt>
                <c:pt idx="17">
                  <c:v>743.55795914250905</c:v>
                </c:pt>
                <c:pt idx="18">
                  <c:v>772.52580088174102</c:v>
                </c:pt>
                <c:pt idx="19">
                  <c:v>560.16262784651803</c:v>
                </c:pt>
                <c:pt idx="20">
                  <c:v>488.865468836464</c:v>
                </c:pt>
                <c:pt idx="21">
                  <c:v>437.22826212363998</c:v>
                </c:pt>
                <c:pt idx="22">
                  <c:v>407.22271234764099</c:v>
                </c:pt>
                <c:pt idx="23">
                  <c:v>282.61828740690601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48-416E-B50E-16335D81229D}"/>
            </c:ext>
          </c:extLst>
        </c:ser>
        <c:ser>
          <c:idx val="5"/>
          <c:order val="5"/>
          <c:tx>
            <c:strRef>
              <c:f>'10'!$G$6</c:f>
              <c:strCache>
                <c:ptCount val="1"/>
                <c:pt idx="0">
                  <c:v>PVE</c:v>
                </c:pt>
              </c:strCache>
            </c:strRef>
          </c:tx>
          <c:spPr>
            <a:ln w="25400">
              <a:noFill/>
            </a:ln>
          </c:spPr>
          <c:cat>
            <c:numRef>
              <c:f>'10'!$A$7:$A$30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0.875000000000001</c:v>
                </c:pt>
                <c:pt idx="22">
                  <c:v>0.91666666666666796</c:v>
                </c:pt>
                <c:pt idx="23">
                  <c:v>0.95833333333333504</c:v>
                </c:pt>
              </c:numCache>
            </c:numRef>
          </c:cat>
          <c:val>
            <c:numRef>
              <c:f>'10'!$G$7:$G$30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181.99550380698</c:v>
                </c:pt>
                <c:pt idx="8">
                  <c:v>519.26419964132003</c:v>
                </c:pt>
                <c:pt idx="9">
                  <c:v>410.52972328199701</c:v>
                </c:pt>
                <c:pt idx="10">
                  <c:v>493.42287899839602</c:v>
                </c:pt>
                <c:pt idx="11">
                  <c:v>338.14720791631203</c:v>
                </c:pt>
                <c:pt idx="12">
                  <c:v>493.10030355821903</c:v>
                </c:pt>
                <c:pt idx="13">
                  <c:v>390.27528051799402</c:v>
                </c:pt>
                <c:pt idx="14">
                  <c:v>227.339641407888</c:v>
                </c:pt>
                <c:pt idx="15">
                  <c:v>259.37953381534197</c:v>
                </c:pt>
                <c:pt idx="16">
                  <c:v>12.2826880060419</c:v>
                </c:pt>
                <c:pt idx="17">
                  <c:v>113.01534251136501</c:v>
                </c:pt>
                <c:pt idx="18">
                  <c:v>172.36241272455399</c:v>
                </c:pt>
                <c:pt idx="19">
                  <c:v>0</c:v>
                </c:pt>
                <c:pt idx="20">
                  <c:v>72.139197937244305</c:v>
                </c:pt>
                <c:pt idx="21">
                  <c:v>0.78546551514301199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48-416E-B50E-16335D81229D}"/>
            </c:ext>
          </c:extLst>
        </c:ser>
        <c:ser>
          <c:idx val="6"/>
          <c:order val="6"/>
          <c:tx>
            <c:strRef>
              <c:f>'10'!$H$6</c:f>
              <c:strCache>
                <c:ptCount val="1"/>
                <c:pt idx="0">
                  <c:v>VTE</c:v>
                </c:pt>
              </c:strCache>
            </c:strRef>
          </c:tx>
          <c:spPr>
            <a:ln w="25400">
              <a:noFill/>
            </a:ln>
          </c:spPr>
          <c:cat>
            <c:numRef>
              <c:f>'10'!$A$7:$A$30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0.875000000000001</c:v>
                </c:pt>
                <c:pt idx="22">
                  <c:v>0.91666666666666796</c:v>
                </c:pt>
                <c:pt idx="23">
                  <c:v>0.95833333333333504</c:v>
                </c:pt>
              </c:numCache>
            </c:numRef>
          </c:cat>
          <c:val>
            <c:numRef>
              <c:f>'10'!$H$7:$H$30</c:f>
              <c:numCache>
                <c:formatCode>#,##0.0</c:formatCode>
                <c:ptCount val="24"/>
                <c:pt idx="0">
                  <c:v>36.658609917732299</c:v>
                </c:pt>
                <c:pt idx="1">
                  <c:v>30.003125049995099</c:v>
                </c:pt>
                <c:pt idx="2">
                  <c:v>32.859271170134299</c:v>
                </c:pt>
                <c:pt idx="3">
                  <c:v>31.8944729758901</c:v>
                </c:pt>
                <c:pt idx="4">
                  <c:v>33.5911093263419</c:v>
                </c:pt>
                <c:pt idx="5">
                  <c:v>33.210022014810598</c:v>
                </c:pt>
                <c:pt idx="6">
                  <c:v>33.356833498480903</c:v>
                </c:pt>
                <c:pt idx="7">
                  <c:v>31.588730561160901</c:v>
                </c:pt>
                <c:pt idx="8">
                  <c:v>28.063277480260901</c:v>
                </c:pt>
                <c:pt idx="9">
                  <c:v>25.5408462232554</c:v>
                </c:pt>
                <c:pt idx="10">
                  <c:v>24.425724221828599</c:v>
                </c:pt>
                <c:pt idx="11">
                  <c:v>23.633090035628602</c:v>
                </c:pt>
                <c:pt idx="12">
                  <c:v>22.307147875929999</c:v>
                </c:pt>
                <c:pt idx="13">
                  <c:v>26.1305133212946</c:v>
                </c:pt>
                <c:pt idx="14">
                  <c:v>29.283216484101001</c:v>
                </c:pt>
                <c:pt idx="15">
                  <c:v>29.7558327130164</c:v>
                </c:pt>
                <c:pt idx="16">
                  <c:v>28.951930587114401</c:v>
                </c:pt>
                <c:pt idx="17">
                  <c:v>29.3204940012943</c:v>
                </c:pt>
                <c:pt idx="18">
                  <c:v>28.668049839010902</c:v>
                </c:pt>
                <c:pt idx="19">
                  <c:v>27.282893349130401</c:v>
                </c:pt>
                <c:pt idx="20">
                  <c:v>25.186233386510999</c:v>
                </c:pt>
                <c:pt idx="21">
                  <c:v>17.608078035981698</c:v>
                </c:pt>
                <c:pt idx="22">
                  <c:v>18.017185956285701</c:v>
                </c:pt>
                <c:pt idx="23">
                  <c:v>16.949948764820999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D48-416E-B50E-16335D81229D}"/>
            </c:ext>
          </c:extLst>
        </c:ser>
        <c:ser>
          <c:idx val="7"/>
          <c:order val="7"/>
          <c:tx>
            <c:strRef>
              <c:f>'10'!$I$6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cat>
            <c:numRef>
              <c:f>'10'!$A$7:$A$30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0.875000000000001</c:v>
                </c:pt>
                <c:pt idx="22">
                  <c:v>0.91666666666666796</c:v>
                </c:pt>
                <c:pt idx="23">
                  <c:v>0.95833333333333504</c:v>
                </c:pt>
              </c:numCache>
            </c:numRef>
          </c:cat>
          <c:val>
            <c:numRef>
              <c:f>'10'!$I$7:$I$30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0.34320725611659902</c:v>
                </c:pt>
                <c:pt idx="7">
                  <c:v>3.3502138286898901</c:v>
                </c:pt>
                <c:pt idx="8">
                  <c:v>17.716380404958802</c:v>
                </c:pt>
                <c:pt idx="9">
                  <c:v>62.759963087280902</c:v>
                </c:pt>
                <c:pt idx="10">
                  <c:v>113.82692176068799</c:v>
                </c:pt>
                <c:pt idx="11">
                  <c:v>143.68212313883299</c:v>
                </c:pt>
                <c:pt idx="12">
                  <c:v>142.41342728038501</c:v>
                </c:pt>
                <c:pt idx="13">
                  <c:v>124.677231782174</c:v>
                </c:pt>
                <c:pt idx="14">
                  <c:v>84.710552196858401</c:v>
                </c:pt>
                <c:pt idx="15">
                  <c:v>33.851775118944197</c:v>
                </c:pt>
                <c:pt idx="16">
                  <c:v>5.3177883580562302</c:v>
                </c:pt>
                <c:pt idx="17">
                  <c:v>1.3980151234214699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D48-416E-B50E-16335D81229D}"/>
            </c:ext>
          </c:extLst>
        </c:ser>
        <c:ser>
          <c:idx val="8"/>
          <c:order val="8"/>
          <c:tx>
            <c:strRef>
              <c:f>'10'!$J$6</c:f>
              <c:strCache>
                <c:ptCount val="1"/>
                <c:pt idx="0">
                  <c:v>Saldo zahraničí</c:v>
                </c:pt>
              </c:strCache>
            </c:strRef>
          </c:tx>
          <c:spPr>
            <a:ln w="25400">
              <a:noFill/>
            </a:ln>
          </c:spPr>
          <c:cat>
            <c:numRef>
              <c:f>'10'!$A$7:$A$30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0.875000000000001</c:v>
                </c:pt>
                <c:pt idx="22">
                  <c:v>0.91666666666666796</c:v>
                </c:pt>
                <c:pt idx="23">
                  <c:v>0.95833333333333504</c:v>
                </c:pt>
              </c:numCache>
            </c:numRef>
          </c:cat>
          <c:val>
            <c:numRef>
              <c:f>'10'!$J$7:$J$30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D48-416E-B50E-16335D812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1307392"/>
        <c:axId val="341308928"/>
      </c:areaChart>
      <c:areaChart>
        <c:grouping val="stacked"/>
        <c:varyColors val="0"/>
        <c:ser>
          <c:idx val="10"/>
          <c:order val="9"/>
          <c:tx>
            <c:strRef>
              <c:f>'10'!$L$6</c:f>
              <c:strCache>
                <c:ptCount val="1"/>
                <c:pt idx="0">
                  <c:v>-</c:v>
                </c:pt>
              </c:strCache>
            </c:strRef>
          </c:tx>
          <c:spPr>
            <a:solidFill>
              <a:srgbClr val="B9CD96"/>
            </a:solidFill>
            <a:ln w="25400">
              <a:noFill/>
            </a:ln>
          </c:spPr>
          <c:cat>
            <c:numRef>
              <c:f>'10'!$A$7:$A$30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0.875000000000001</c:v>
                </c:pt>
                <c:pt idx="22">
                  <c:v>0.91666666666666796</c:v>
                </c:pt>
                <c:pt idx="23">
                  <c:v>0.95833333333333504</c:v>
                </c:pt>
              </c:numCache>
            </c:numRef>
          </c:cat>
          <c:val>
            <c:numRef>
              <c:f>'10'!$L$7:$L$30</c:f>
              <c:numCache>
                <c:formatCode>General</c:formatCode>
                <c:ptCount val="24"/>
                <c:pt idx="0">
                  <c:v>-1216.42798788555</c:v>
                </c:pt>
                <c:pt idx="1">
                  <c:v>-975.86616581473697</c:v>
                </c:pt>
                <c:pt idx="2">
                  <c:v>-886.14694558329097</c:v>
                </c:pt>
                <c:pt idx="3">
                  <c:v>-920.70352115725495</c:v>
                </c:pt>
                <c:pt idx="4">
                  <c:v>-686.61208254500798</c:v>
                </c:pt>
                <c:pt idx="5">
                  <c:v>-776.28036340300002</c:v>
                </c:pt>
                <c:pt idx="6">
                  <c:v>-503.02315068942301</c:v>
                </c:pt>
                <c:pt idx="7">
                  <c:v>-322.145161884201</c:v>
                </c:pt>
                <c:pt idx="8">
                  <c:v>-939.98428032475101</c:v>
                </c:pt>
                <c:pt idx="9">
                  <c:v>-806.54826935091899</c:v>
                </c:pt>
                <c:pt idx="10">
                  <c:v>-961.84923182360103</c:v>
                </c:pt>
                <c:pt idx="11">
                  <c:v>-943.23967146136704</c:v>
                </c:pt>
                <c:pt idx="12">
                  <c:v>-1061.15283329667</c:v>
                </c:pt>
                <c:pt idx="13">
                  <c:v>-993.25015992025897</c:v>
                </c:pt>
                <c:pt idx="14">
                  <c:v>-1082.06852005474</c:v>
                </c:pt>
                <c:pt idx="15">
                  <c:v>-1095.6510061821</c:v>
                </c:pt>
                <c:pt idx="16">
                  <c:v>-926.64184318480704</c:v>
                </c:pt>
                <c:pt idx="17">
                  <c:v>-1309.9500479022599</c:v>
                </c:pt>
                <c:pt idx="18">
                  <c:v>-1597.7010305036599</c:v>
                </c:pt>
                <c:pt idx="19">
                  <c:v>-1322.6636403002799</c:v>
                </c:pt>
                <c:pt idx="20">
                  <c:v>-1584.9853499759799</c:v>
                </c:pt>
                <c:pt idx="21">
                  <c:v>-2018.8739906486801</c:v>
                </c:pt>
                <c:pt idx="22">
                  <c:v>-2286.8538782778</c:v>
                </c:pt>
                <c:pt idx="23">
                  <c:v>-2577.25661569465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D48-416E-B50E-16335D81229D}"/>
            </c:ext>
          </c:extLst>
        </c:ser>
        <c:ser>
          <c:idx val="9"/>
          <c:order val="10"/>
          <c:tx>
            <c:strRef>
              <c:f>'10'!$K$6</c:f>
              <c:strCache>
                <c:ptCount val="1"/>
                <c:pt idx="0">
                  <c:v>Čerpání PVE</c:v>
                </c:pt>
              </c:strCache>
            </c:strRef>
          </c:tx>
          <c:spPr>
            <a:ln w="25400">
              <a:noFill/>
            </a:ln>
          </c:spPr>
          <c:cat>
            <c:numRef>
              <c:f>'10'!$A$7:$A$30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0.875000000000001</c:v>
                </c:pt>
                <c:pt idx="22">
                  <c:v>0.91666666666666796</c:v>
                </c:pt>
                <c:pt idx="23">
                  <c:v>0.95833333333333504</c:v>
                </c:pt>
              </c:numCache>
            </c:numRef>
          </c:cat>
          <c:val>
            <c:numRef>
              <c:f>'10'!$K$7:$K$30</c:f>
              <c:numCache>
                <c:formatCode>#,##0.0</c:formatCode>
                <c:ptCount val="24"/>
                <c:pt idx="0">
                  <c:v>-753.11067476787798</c:v>
                </c:pt>
                <c:pt idx="1">
                  <c:v>-902.66143686278303</c:v>
                </c:pt>
                <c:pt idx="2">
                  <c:v>-1001.27597446202</c:v>
                </c:pt>
                <c:pt idx="3">
                  <c:v>-994.03108016684803</c:v>
                </c:pt>
                <c:pt idx="4">
                  <c:v>-1063.36203421095</c:v>
                </c:pt>
                <c:pt idx="5">
                  <c:v>-687.93310224720904</c:v>
                </c:pt>
                <c:pt idx="6">
                  <c:v>-25.329972883479499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D48-416E-B50E-16335D812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1312256"/>
        <c:axId val="341310464"/>
      </c:areaChart>
      <c:catAx>
        <c:axId val="341307392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 rot="-5400000" vert="horz"/>
          <a:lstStyle/>
          <a:p>
            <a:pPr>
              <a:defRPr sz="900"/>
            </a:pPr>
            <a:endParaRPr lang="cs-CZ"/>
          </a:p>
        </c:txPr>
        <c:crossAx val="341308928"/>
        <c:crosses val="autoZero"/>
        <c:auto val="1"/>
        <c:lblAlgn val="ctr"/>
        <c:lblOffset val="100"/>
        <c:noMultiLvlLbl val="0"/>
      </c:catAx>
      <c:valAx>
        <c:axId val="341308928"/>
        <c:scaling>
          <c:orientation val="minMax"/>
          <c:max val="1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1307392"/>
        <c:crosses val="autoZero"/>
        <c:crossBetween val="midCat"/>
        <c:majorUnit val="2000"/>
      </c:valAx>
      <c:valAx>
        <c:axId val="34131046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341312256"/>
        <c:crosses val="max"/>
        <c:crossBetween val="midCat"/>
      </c:valAx>
      <c:catAx>
        <c:axId val="341312256"/>
        <c:scaling>
          <c:orientation val="minMax"/>
        </c:scaling>
        <c:delete val="1"/>
        <c:axPos val="b"/>
        <c:numFmt formatCode="h:mm;@" sourceLinked="1"/>
        <c:majorTickMark val="out"/>
        <c:minorTickMark val="none"/>
        <c:tickLblPos val="nextTo"/>
        <c:crossAx val="341310464"/>
        <c:crosses val="autoZero"/>
        <c:auto val="1"/>
        <c:lblAlgn val="ctr"/>
        <c:lblOffset val="100"/>
        <c:noMultiLvlLbl val="0"/>
      </c:catAx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'8.1'!$G$34</c:f>
              <c:strCache>
                <c:ptCount val="1"/>
              </c:strCache>
            </c:strRef>
          </c:tx>
          <c:invertIfNegative val="0"/>
          <c:cat>
            <c:numRef>
              <c:f>'8.1'!$H$33</c:f>
              <c:numCache>
                <c:formatCode>General</c:formatCode>
                <c:ptCount val="1"/>
              </c:numCache>
            </c:numRef>
          </c:cat>
          <c:val>
            <c:numRef>
              <c:f>'8.1'!$H$34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AE6D-4D5A-8224-F5A7424BD0C6}"/>
            </c:ext>
          </c:extLst>
        </c:ser>
        <c:ser>
          <c:idx val="1"/>
          <c:order val="1"/>
          <c:tx>
            <c:strRef>
              <c:f>'8.1'!$G$35</c:f>
              <c:strCache>
                <c:ptCount val="1"/>
              </c:strCache>
            </c:strRef>
          </c:tx>
          <c:invertIfNegative val="0"/>
          <c:cat>
            <c:numRef>
              <c:f>'8.1'!$H$33</c:f>
              <c:numCache>
                <c:formatCode>General</c:formatCode>
                <c:ptCount val="1"/>
              </c:numCache>
            </c:numRef>
          </c:cat>
          <c:val>
            <c:numRef>
              <c:f>'8.1'!$H$35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AE6D-4D5A-8224-F5A7424BD0C6}"/>
            </c:ext>
          </c:extLst>
        </c:ser>
        <c:ser>
          <c:idx val="2"/>
          <c:order val="2"/>
          <c:tx>
            <c:strRef>
              <c:f>'8.1'!$G$36</c:f>
              <c:strCache>
                <c:ptCount val="1"/>
              </c:strCache>
            </c:strRef>
          </c:tx>
          <c:invertIfNegative val="0"/>
          <c:cat>
            <c:numRef>
              <c:f>'8.1'!$H$33</c:f>
              <c:numCache>
                <c:formatCode>General</c:formatCode>
                <c:ptCount val="1"/>
              </c:numCache>
            </c:numRef>
          </c:cat>
          <c:val>
            <c:numRef>
              <c:f>'8.1'!$H$36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AE6D-4D5A-8224-F5A7424BD0C6}"/>
            </c:ext>
          </c:extLst>
        </c:ser>
        <c:ser>
          <c:idx val="3"/>
          <c:order val="3"/>
          <c:tx>
            <c:strRef>
              <c:f>'8.1'!$G$37</c:f>
              <c:strCache>
                <c:ptCount val="1"/>
              </c:strCache>
            </c:strRef>
          </c:tx>
          <c:invertIfNegative val="0"/>
          <c:cat>
            <c:numRef>
              <c:f>'8.1'!$H$33</c:f>
              <c:numCache>
                <c:formatCode>General</c:formatCode>
                <c:ptCount val="1"/>
              </c:numCache>
            </c:numRef>
          </c:cat>
          <c:val>
            <c:numRef>
              <c:f>'8.1'!$H$37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AE6D-4D5A-8224-F5A7424BD0C6}"/>
            </c:ext>
          </c:extLst>
        </c:ser>
        <c:ser>
          <c:idx val="4"/>
          <c:order val="4"/>
          <c:tx>
            <c:strRef>
              <c:f>'8.1'!$G$38</c:f>
              <c:strCache>
                <c:ptCount val="1"/>
              </c:strCache>
            </c:strRef>
          </c:tx>
          <c:invertIfNegative val="0"/>
          <c:cat>
            <c:numRef>
              <c:f>'8.1'!$H$33</c:f>
              <c:numCache>
                <c:formatCode>General</c:formatCode>
                <c:ptCount val="1"/>
              </c:numCache>
            </c:numRef>
          </c:cat>
          <c:val>
            <c:numRef>
              <c:f>'8.1'!$H$38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AE6D-4D5A-8224-F5A7424BD0C6}"/>
            </c:ext>
          </c:extLst>
        </c:ser>
        <c:ser>
          <c:idx val="5"/>
          <c:order val="5"/>
          <c:tx>
            <c:strRef>
              <c:f>'8.1'!$G$39</c:f>
              <c:strCache>
                <c:ptCount val="1"/>
              </c:strCache>
            </c:strRef>
          </c:tx>
          <c:invertIfNegative val="0"/>
          <c:cat>
            <c:numRef>
              <c:f>'8.1'!$H$33</c:f>
              <c:numCache>
                <c:formatCode>General</c:formatCode>
                <c:ptCount val="1"/>
              </c:numCache>
            </c:numRef>
          </c:cat>
          <c:val>
            <c:numRef>
              <c:f>'8.1'!$H$39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AE6D-4D5A-8224-F5A7424BD0C6}"/>
            </c:ext>
          </c:extLst>
        </c:ser>
        <c:ser>
          <c:idx val="7"/>
          <c:order val="6"/>
          <c:tx>
            <c:strRef>
              <c:f>'8.1'!$G$40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'8.1'!$H$33</c:f>
              <c:numCache>
                <c:formatCode>General</c:formatCode>
                <c:ptCount val="1"/>
              </c:numCache>
            </c:numRef>
          </c:cat>
          <c:val>
            <c:numRef>
              <c:f>'8.1'!$H$40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AE6D-4D5A-8224-F5A7424BD0C6}"/>
            </c:ext>
          </c:extLst>
        </c:ser>
        <c:ser>
          <c:idx val="6"/>
          <c:order val="7"/>
          <c:tx>
            <c:strRef>
              <c:f>'8.1'!$G$41</c:f>
              <c:strCache>
                <c:ptCount val="1"/>
              </c:strCache>
            </c:strRef>
          </c:tx>
          <c:invertIfNegative val="0"/>
          <c:cat>
            <c:numRef>
              <c:f>'8.1'!$H$33</c:f>
              <c:numCache>
                <c:formatCode>General</c:formatCode>
                <c:ptCount val="1"/>
              </c:numCache>
            </c:numRef>
          </c:cat>
          <c:val>
            <c:numRef>
              <c:f>'8.1'!$H$41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AE6D-4D5A-8224-F5A7424BD0C6}"/>
            </c:ext>
          </c:extLst>
        </c:ser>
        <c:ser>
          <c:idx val="8"/>
          <c:order val="8"/>
          <c:tx>
            <c:strRef>
              <c:f>'8.1'!$G$42</c:f>
              <c:strCache>
                <c:ptCount val="1"/>
              </c:strCache>
            </c:strRef>
          </c:tx>
          <c:invertIfNegative val="0"/>
          <c:cat>
            <c:numRef>
              <c:f>'8.1'!$H$33</c:f>
              <c:numCache>
                <c:formatCode>General</c:formatCode>
                <c:ptCount val="1"/>
              </c:numCache>
            </c:numRef>
          </c:cat>
          <c:val>
            <c:numRef>
              <c:f>'8.1'!$H$42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AE6D-4D5A-8224-F5A7424BD0C6}"/>
            </c:ext>
          </c:extLst>
        </c:ser>
        <c:ser>
          <c:idx val="9"/>
          <c:order val="9"/>
          <c:tx>
            <c:strRef>
              <c:f>'8.1'!$G$43</c:f>
              <c:strCache>
                <c:ptCount val="1"/>
              </c:strCache>
            </c:strRef>
          </c:tx>
          <c:invertIfNegative val="0"/>
          <c:cat>
            <c:numRef>
              <c:f>'8.1'!$H$33</c:f>
              <c:numCache>
                <c:formatCode>General</c:formatCode>
                <c:ptCount val="1"/>
              </c:numCache>
            </c:numRef>
          </c:cat>
          <c:val>
            <c:numRef>
              <c:f>'8.1'!$H$43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AE6D-4D5A-8224-F5A7424BD0C6}"/>
            </c:ext>
          </c:extLst>
        </c:ser>
        <c:ser>
          <c:idx val="10"/>
          <c:order val="10"/>
          <c:tx>
            <c:strRef>
              <c:f>'8.1'!$G$44</c:f>
              <c:strCache>
                <c:ptCount val="1"/>
              </c:strCache>
            </c:strRef>
          </c:tx>
          <c:invertIfNegative val="0"/>
          <c:cat>
            <c:numRef>
              <c:f>'8.1'!$H$33</c:f>
              <c:numCache>
                <c:formatCode>General</c:formatCode>
                <c:ptCount val="1"/>
              </c:numCache>
            </c:numRef>
          </c:cat>
          <c:val>
            <c:numRef>
              <c:f>'8.1'!$H$44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AE6D-4D5A-8224-F5A7424BD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925888"/>
        <c:axId val="341927424"/>
      </c:barChart>
      <c:catAx>
        <c:axId val="341925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1927424"/>
        <c:crosses val="autoZero"/>
        <c:auto val="1"/>
        <c:lblAlgn val="ctr"/>
        <c:lblOffset val="100"/>
        <c:noMultiLvlLbl val="0"/>
      </c:catAx>
      <c:valAx>
        <c:axId val="3419274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41925888"/>
        <c:crosses val="autoZero"/>
        <c:crossBetween val="between"/>
      </c:valAx>
      <c:spPr>
        <a:noFill/>
        <a:ln>
          <a:noFill/>
        </a:ln>
      </c:spPr>
    </c:plotArea>
    <c:legend>
      <c:legendPos val="r"/>
      <c:legendEntry>
        <c:idx val="3"/>
        <c:delete val="1"/>
      </c:legendEntry>
      <c:legendEntry>
        <c:idx val="10"/>
        <c:delete val="1"/>
      </c:legendEntry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</a:t>
            </a:r>
            <a:r>
              <a:rPr lang="cs-CZ" sz="1000"/>
              <a:t>inima (MW)</a:t>
            </a:r>
            <a:endParaRPr lang="en-US" sz="1000"/>
          </a:p>
        </c:rich>
      </c:tx>
      <c:layout>
        <c:manualLayout>
          <c:xMode val="edge"/>
          <c:yMode val="edge"/>
          <c:x val="0.2934616113384871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0605281482671815E-2"/>
          <c:y val="0.10613146689997084"/>
          <c:w val="0.88368824961200898"/>
          <c:h val="0.72875310586176723"/>
        </c:manualLayout>
      </c:layout>
      <c:areaChart>
        <c:grouping val="stacked"/>
        <c:varyColors val="0"/>
        <c:ser>
          <c:idx val="0"/>
          <c:order val="0"/>
          <c:tx>
            <c:strRef>
              <c:f>'10'!$R$6</c:f>
              <c:strCache>
                <c:ptCount val="1"/>
                <c:pt idx="0">
                  <c:v>JE</c:v>
                </c:pt>
              </c:strCache>
            </c:strRef>
          </c:tx>
          <c:spPr>
            <a:ln w="25400">
              <a:noFill/>
            </a:ln>
          </c:spPr>
          <c:cat>
            <c:numRef>
              <c:f>'10'!$Q$7:$Q$30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'10'!$R$7:$R$30</c:f>
              <c:numCache>
                <c:formatCode>#,##0.0</c:formatCode>
                <c:ptCount val="24"/>
                <c:pt idx="0">
                  <c:v>2538.7261580784798</c:v>
                </c:pt>
                <c:pt idx="1">
                  <c:v>2538.73950413796</c:v>
                </c:pt>
                <c:pt idx="2">
                  <c:v>2539.4349282932099</c:v>
                </c:pt>
                <c:pt idx="3">
                  <c:v>2539.8818340011098</c:v>
                </c:pt>
                <c:pt idx="4">
                  <c:v>2539.9418709117399</c:v>
                </c:pt>
                <c:pt idx="5">
                  <c:v>2542.6117830882799</c:v>
                </c:pt>
                <c:pt idx="6">
                  <c:v>2543.7907962936802</c:v>
                </c:pt>
                <c:pt idx="7">
                  <c:v>2543.0069982619798</c:v>
                </c:pt>
                <c:pt idx="8">
                  <c:v>2540.7240118823602</c:v>
                </c:pt>
                <c:pt idx="9">
                  <c:v>2534.9039044584702</c:v>
                </c:pt>
                <c:pt idx="10">
                  <c:v>2529.4040291767501</c:v>
                </c:pt>
                <c:pt idx="11">
                  <c:v>2528.6752561584199</c:v>
                </c:pt>
                <c:pt idx="12">
                  <c:v>2523.58392582427</c:v>
                </c:pt>
                <c:pt idx="13">
                  <c:v>2523.0319494156702</c:v>
                </c:pt>
                <c:pt idx="14">
                  <c:v>2521.45600697584</c:v>
                </c:pt>
                <c:pt idx="15">
                  <c:v>2518.32250040995</c:v>
                </c:pt>
                <c:pt idx="16">
                  <c:v>2513.6280789532002</c:v>
                </c:pt>
                <c:pt idx="17">
                  <c:v>2513.8532153323499</c:v>
                </c:pt>
                <c:pt idx="18">
                  <c:v>2513.9782725510399</c:v>
                </c:pt>
                <c:pt idx="19">
                  <c:v>2515.93443111542</c:v>
                </c:pt>
                <c:pt idx="20">
                  <c:v>2515.8894095395499</c:v>
                </c:pt>
                <c:pt idx="21">
                  <c:v>2517.3802800108701</c:v>
                </c:pt>
                <c:pt idx="22">
                  <c:v>2517.5670719152899</c:v>
                </c:pt>
                <c:pt idx="23">
                  <c:v>2519.5832429618799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03-43E4-98F8-A52E84169C2C}"/>
            </c:ext>
          </c:extLst>
        </c:ser>
        <c:ser>
          <c:idx val="1"/>
          <c:order val="1"/>
          <c:tx>
            <c:strRef>
              <c:f>'10'!$S$6</c:f>
              <c:strCache>
                <c:ptCount val="1"/>
                <c:pt idx="0">
                  <c:v>PE</c:v>
                </c:pt>
              </c:strCache>
            </c:strRef>
          </c:tx>
          <c:spPr>
            <a:ln w="25400">
              <a:noFill/>
            </a:ln>
          </c:spPr>
          <c:cat>
            <c:numRef>
              <c:f>'10'!$Q$7:$Q$30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'10'!$S$7:$S$30</c:f>
              <c:numCache>
                <c:formatCode>#,##0.0</c:formatCode>
                <c:ptCount val="24"/>
                <c:pt idx="0">
                  <c:v>2939.3527627052999</c:v>
                </c:pt>
                <c:pt idx="1">
                  <c:v>2899.97893500488</c:v>
                </c:pt>
                <c:pt idx="2">
                  <c:v>2903.3929797207402</c:v>
                </c:pt>
                <c:pt idx="3">
                  <c:v>2916.0361691103899</c:v>
                </c:pt>
                <c:pt idx="4">
                  <c:v>2758.0249067432601</c:v>
                </c:pt>
                <c:pt idx="5">
                  <c:v>2847.4799426340301</c:v>
                </c:pt>
                <c:pt idx="6">
                  <c:v>2894.6045681047099</c:v>
                </c:pt>
                <c:pt idx="7">
                  <c:v>2855.9611646953199</c:v>
                </c:pt>
                <c:pt idx="8">
                  <c:v>2876.8520457613899</c:v>
                </c:pt>
                <c:pt idx="9">
                  <c:v>2862.2652754688902</c:v>
                </c:pt>
                <c:pt idx="10">
                  <c:v>2780.9295471437199</c:v>
                </c:pt>
                <c:pt idx="11">
                  <c:v>2782.6321918355202</c:v>
                </c:pt>
                <c:pt idx="12">
                  <c:v>2746.5272999160702</c:v>
                </c:pt>
                <c:pt idx="13">
                  <c:v>2772.8875646319202</c:v>
                </c:pt>
                <c:pt idx="14">
                  <c:v>2766.4037350292101</c:v>
                </c:pt>
                <c:pt idx="15">
                  <c:v>2819.4412667353099</c:v>
                </c:pt>
                <c:pt idx="16">
                  <c:v>2836.1804128561598</c:v>
                </c:pt>
                <c:pt idx="17">
                  <c:v>3090.9373766763601</c:v>
                </c:pt>
                <c:pt idx="18">
                  <c:v>3161.6523397628698</c:v>
                </c:pt>
                <c:pt idx="19">
                  <c:v>3140.9925040155799</c:v>
                </c:pt>
                <c:pt idx="20">
                  <c:v>3146.68142515316</c:v>
                </c:pt>
                <c:pt idx="21">
                  <c:v>3155.04517023983</c:v>
                </c:pt>
                <c:pt idx="22">
                  <c:v>3149.6317787501498</c:v>
                </c:pt>
                <c:pt idx="23">
                  <c:v>3165.9363797924202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03-43E4-98F8-A52E84169C2C}"/>
            </c:ext>
          </c:extLst>
        </c:ser>
        <c:ser>
          <c:idx val="2"/>
          <c:order val="2"/>
          <c:tx>
            <c:strRef>
              <c:f>'10'!$T$6</c:f>
              <c:strCache>
                <c:ptCount val="1"/>
                <c:pt idx="0">
                  <c:v>PSE + PPE</c:v>
                </c:pt>
              </c:strCache>
            </c:strRef>
          </c:tx>
          <c:spPr>
            <a:ln w="25400">
              <a:noFill/>
            </a:ln>
          </c:spPr>
          <c:cat>
            <c:numRef>
              <c:f>'10'!$Q$7:$Q$30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'10'!$T$7:$T$30</c:f>
              <c:numCache>
                <c:formatCode>#,##0.0</c:formatCode>
                <c:ptCount val="24"/>
                <c:pt idx="0">
                  <c:v>1052.60933303555</c:v>
                </c:pt>
                <c:pt idx="1">
                  <c:v>1054.8313393604301</c:v>
                </c:pt>
                <c:pt idx="2">
                  <c:v>1058.82080541201</c:v>
                </c:pt>
                <c:pt idx="3">
                  <c:v>1061.96651842083</c:v>
                </c:pt>
                <c:pt idx="4">
                  <c:v>1011.80839106119</c:v>
                </c:pt>
                <c:pt idx="5">
                  <c:v>1060.2922054324099</c:v>
                </c:pt>
                <c:pt idx="6">
                  <c:v>1180.32161236502</c:v>
                </c:pt>
                <c:pt idx="7">
                  <c:v>1098.9531334007299</c:v>
                </c:pt>
                <c:pt idx="8">
                  <c:v>1101.1667804874601</c:v>
                </c:pt>
                <c:pt idx="9">
                  <c:v>1090.6248774169801</c:v>
                </c:pt>
                <c:pt idx="10">
                  <c:v>1067.0295828573801</c:v>
                </c:pt>
                <c:pt idx="11">
                  <c:v>1068.4360052156401</c:v>
                </c:pt>
                <c:pt idx="12">
                  <c:v>1052.13317666901</c:v>
                </c:pt>
                <c:pt idx="13">
                  <c:v>1015.63604393971</c:v>
                </c:pt>
                <c:pt idx="14">
                  <c:v>1025.5036657773701</c:v>
                </c:pt>
                <c:pt idx="15">
                  <c:v>1052.6387160177601</c:v>
                </c:pt>
                <c:pt idx="16">
                  <c:v>1018.8016125708</c:v>
                </c:pt>
                <c:pt idx="17">
                  <c:v>1115.2234712649199</c:v>
                </c:pt>
                <c:pt idx="18">
                  <c:v>1116.1188604450599</c:v>
                </c:pt>
                <c:pt idx="19">
                  <c:v>1125.03095560575</c:v>
                </c:pt>
                <c:pt idx="20">
                  <c:v>1140.2989455325501</c:v>
                </c:pt>
                <c:pt idx="21">
                  <c:v>1139.7046137636401</c:v>
                </c:pt>
                <c:pt idx="22">
                  <c:v>1134.0669152735099</c:v>
                </c:pt>
                <c:pt idx="23">
                  <c:v>1121.21537245228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03-43E4-98F8-A52E84169C2C}"/>
            </c:ext>
          </c:extLst>
        </c:ser>
        <c:ser>
          <c:idx val="3"/>
          <c:order val="3"/>
          <c:tx>
            <c:strRef>
              <c:f>'10'!$U$6</c:f>
              <c:strCache>
                <c:ptCount val="1"/>
              </c:strCache>
            </c:strRef>
          </c:tx>
          <c:spPr>
            <a:ln w="25400">
              <a:noFill/>
            </a:ln>
          </c:spPr>
          <c:cat>
            <c:numRef>
              <c:f>'10'!$Q$7:$Q$30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'10'!$U$7:$U$30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3-9403-43E4-98F8-A52E84169C2C}"/>
            </c:ext>
          </c:extLst>
        </c:ser>
        <c:ser>
          <c:idx val="4"/>
          <c:order val="4"/>
          <c:tx>
            <c:strRef>
              <c:f>'10'!$V$6</c:f>
              <c:strCache>
                <c:ptCount val="1"/>
                <c:pt idx="0">
                  <c:v>VE</c:v>
                </c:pt>
              </c:strCache>
            </c:strRef>
          </c:tx>
          <c:spPr>
            <a:ln w="25400">
              <a:noFill/>
            </a:ln>
          </c:spPr>
          <c:cat>
            <c:numRef>
              <c:f>'10'!$Q$7:$Q$30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'10'!$V$7:$V$30</c:f>
              <c:numCache>
                <c:formatCode>#,##0.0</c:formatCode>
                <c:ptCount val="24"/>
                <c:pt idx="0">
                  <c:v>124.760717970653</c:v>
                </c:pt>
                <c:pt idx="1">
                  <c:v>115.14905743589701</c:v>
                </c:pt>
                <c:pt idx="2">
                  <c:v>69.233687682872201</c:v>
                </c:pt>
                <c:pt idx="3">
                  <c:v>68.463866994125098</c:v>
                </c:pt>
                <c:pt idx="4">
                  <c:v>67.353548448690105</c:v>
                </c:pt>
                <c:pt idx="5">
                  <c:v>69.489059804729294</c:v>
                </c:pt>
                <c:pt idx="6">
                  <c:v>70.6511961663699</c:v>
                </c:pt>
                <c:pt idx="7">
                  <c:v>136.01194010917101</c:v>
                </c:pt>
                <c:pt idx="8">
                  <c:v>86.785976461344404</c:v>
                </c:pt>
                <c:pt idx="9">
                  <c:v>74.894461197181002</c:v>
                </c:pt>
                <c:pt idx="10">
                  <c:v>72.583148769451896</c:v>
                </c:pt>
                <c:pt idx="11">
                  <c:v>68.041944760911704</c:v>
                </c:pt>
                <c:pt idx="12">
                  <c:v>70.171906373738096</c:v>
                </c:pt>
                <c:pt idx="13">
                  <c:v>71.263719892451107</c:v>
                </c:pt>
                <c:pt idx="14">
                  <c:v>72.349981903147395</c:v>
                </c:pt>
                <c:pt idx="15">
                  <c:v>70.440234908578901</c:v>
                </c:pt>
                <c:pt idx="16">
                  <c:v>62.643947355728997</c:v>
                </c:pt>
                <c:pt idx="17">
                  <c:v>67.026005240182101</c:v>
                </c:pt>
                <c:pt idx="18">
                  <c:v>67.020453732165507</c:v>
                </c:pt>
                <c:pt idx="19">
                  <c:v>109.921308182545</c:v>
                </c:pt>
                <c:pt idx="20">
                  <c:v>138.48425191675301</c:v>
                </c:pt>
                <c:pt idx="21">
                  <c:v>189.84847260237001</c:v>
                </c:pt>
                <c:pt idx="22">
                  <c:v>178.44667189747599</c:v>
                </c:pt>
                <c:pt idx="23">
                  <c:v>82.468648121248407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03-43E4-98F8-A52E84169C2C}"/>
            </c:ext>
          </c:extLst>
        </c:ser>
        <c:ser>
          <c:idx val="5"/>
          <c:order val="5"/>
          <c:tx>
            <c:strRef>
              <c:f>'10'!$W$6</c:f>
              <c:strCache>
                <c:ptCount val="1"/>
                <c:pt idx="0">
                  <c:v>PVE</c:v>
                </c:pt>
              </c:strCache>
            </c:strRef>
          </c:tx>
          <c:spPr>
            <a:ln w="25400">
              <a:noFill/>
            </a:ln>
          </c:spPr>
          <c:cat>
            <c:numRef>
              <c:f>'10'!$Q$7:$Q$30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'10'!$W$7:$W$30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42.942258597997899</c:v>
                </c:pt>
                <c:pt idx="17">
                  <c:v>101.92900309330101</c:v>
                </c:pt>
                <c:pt idx="18">
                  <c:v>166.83023276966301</c:v>
                </c:pt>
                <c:pt idx="19">
                  <c:v>256.08966311205398</c:v>
                </c:pt>
                <c:pt idx="20">
                  <c:v>0.78649201120351497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403-43E4-98F8-A52E84169C2C}"/>
            </c:ext>
          </c:extLst>
        </c:ser>
        <c:ser>
          <c:idx val="6"/>
          <c:order val="6"/>
          <c:tx>
            <c:strRef>
              <c:f>'10'!$X$6</c:f>
              <c:strCache>
                <c:ptCount val="1"/>
                <c:pt idx="0">
                  <c:v>VTE</c:v>
                </c:pt>
              </c:strCache>
            </c:strRef>
          </c:tx>
          <c:spPr>
            <a:ln w="25400">
              <a:noFill/>
            </a:ln>
          </c:spPr>
          <c:cat>
            <c:numRef>
              <c:f>'10'!$Q$7:$Q$30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'10'!$X$7:$X$30</c:f>
              <c:numCache>
                <c:formatCode>#,##0.0</c:formatCode>
                <c:ptCount val="24"/>
                <c:pt idx="0">
                  <c:v>49.558541138730099</c:v>
                </c:pt>
                <c:pt idx="1">
                  <c:v>47.707097162341199</c:v>
                </c:pt>
                <c:pt idx="2">
                  <c:v>47.354054899153098</c:v>
                </c:pt>
                <c:pt idx="3">
                  <c:v>40.695537297010802</c:v>
                </c:pt>
                <c:pt idx="4">
                  <c:v>39.441261827325597</c:v>
                </c:pt>
                <c:pt idx="5">
                  <c:v>36.408770446063102</c:v>
                </c:pt>
                <c:pt idx="6">
                  <c:v>33.109254927359402</c:v>
                </c:pt>
                <c:pt idx="7">
                  <c:v>18.692554433136898</c:v>
                </c:pt>
                <c:pt idx="8">
                  <c:v>7.2449990518893701</c:v>
                </c:pt>
                <c:pt idx="9">
                  <c:v>6.28783951371872</c:v>
                </c:pt>
                <c:pt idx="10">
                  <c:v>12.0442197428859</c:v>
                </c:pt>
                <c:pt idx="11">
                  <c:v>17.135542334052399</c:v>
                </c:pt>
                <c:pt idx="12">
                  <c:v>19.044800329000001</c:v>
                </c:pt>
                <c:pt idx="13">
                  <c:v>28.0502942776134</c:v>
                </c:pt>
                <c:pt idx="14">
                  <c:v>23.122845098654601</c:v>
                </c:pt>
                <c:pt idx="15">
                  <c:v>19.8898263999954</c:v>
                </c:pt>
                <c:pt idx="16">
                  <c:v>22.465656955478</c:v>
                </c:pt>
                <c:pt idx="17">
                  <c:v>20.807740924566001</c:v>
                </c:pt>
                <c:pt idx="18">
                  <c:v>20.8247035452898</c:v>
                </c:pt>
                <c:pt idx="19">
                  <c:v>15.9309186537694</c:v>
                </c:pt>
                <c:pt idx="20">
                  <c:v>9.95255118530015</c:v>
                </c:pt>
                <c:pt idx="21">
                  <c:v>7.5288404425936299</c:v>
                </c:pt>
                <c:pt idx="22">
                  <c:v>4.9715034215318799</c:v>
                </c:pt>
                <c:pt idx="23">
                  <c:v>4.7221174500208596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403-43E4-98F8-A52E84169C2C}"/>
            </c:ext>
          </c:extLst>
        </c:ser>
        <c:ser>
          <c:idx val="7"/>
          <c:order val="7"/>
          <c:tx>
            <c:strRef>
              <c:f>'10'!$Y$6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cat>
            <c:numRef>
              <c:f>'10'!$Q$7:$Q$30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'10'!$Y$7:$Y$30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4.7159365422481203</c:v>
                </c:pt>
                <c:pt idx="5">
                  <c:v>15.357598251483999</c:v>
                </c:pt>
                <c:pt idx="6">
                  <c:v>70.745365683686899</c:v>
                </c:pt>
                <c:pt idx="7">
                  <c:v>267.65090868082302</c:v>
                </c:pt>
                <c:pt idx="8">
                  <c:v>608.60088237984701</c:v>
                </c:pt>
                <c:pt idx="9">
                  <c:v>939.61965382679898</c:v>
                </c:pt>
                <c:pt idx="10">
                  <c:v>1176.52097007766</c:v>
                </c:pt>
                <c:pt idx="11">
                  <c:v>1296.97823940629</c:v>
                </c:pt>
                <c:pt idx="12">
                  <c:v>1207.4624829034799</c:v>
                </c:pt>
                <c:pt idx="13">
                  <c:v>1046.15961476762</c:v>
                </c:pt>
                <c:pt idx="14">
                  <c:v>959.60255726912999</c:v>
                </c:pt>
                <c:pt idx="15">
                  <c:v>843.57873042920903</c:v>
                </c:pt>
                <c:pt idx="16">
                  <c:v>732.84688647305404</c:v>
                </c:pt>
                <c:pt idx="17">
                  <c:v>494.02085328721802</c:v>
                </c:pt>
                <c:pt idx="18">
                  <c:v>244.977965068825</c:v>
                </c:pt>
                <c:pt idx="19">
                  <c:v>81.068043737376598</c:v>
                </c:pt>
                <c:pt idx="20">
                  <c:v>20.4645475884676</c:v>
                </c:pt>
                <c:pt idx="21">
                  <c:v>7.5162717246101103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403-43E4-98F8-A52E84169C2C}"/>
            </c:ext>
          </c:extLst>
        </c:ser>
        <c:ser>
          <c:idx val="8"/>
          <c:order val="8"/>
          <c:tx>
            <c:strRef>
              <c:f>'10'!$Z$6</c:f>
              <c:strCache>
                <c:ptCount val="1"/>
                <c:pt idx="0">
                  <c:v>Saldo zahraničí</c:v>
                </c:pt>
              </c:strCache>
            </c:strRef>
          </c:tx>
          <c:spPr>
            <a:ln w="25400">
              <a:noFill/>
            </a:ln>
          </c:spPr>
          <c:cat>
            <c:numRef>
              <c:f>'10'!$Q$7:$Q$30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'10'!$Z$7:$Z$30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403-43E4-98F8-A52E84169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1783680"/>
        <c:axId val="341785216"/>
      </c:areaChart>
      <c:areaChart>
        <c:grouping val="stacked"/>
        <c:varyColors val="0"/>
        <c:ser>
          <c:idx val="10"/>
          <c:order val="9"/>
          <c:tx>
            <c:strRef>
              <c:f>'10'!$AB$6</c:f>
              <c:strCache>
                <c:ptCount val="1"/>
                <c:pt idx="0">
                  <c:v>-</c:v>
                </c:pt>
              </c:strCache>
            </c:strRef>
          </c:tx>
          <c:spPr>
            <a:solidFill>
              <a:srgbClr val="B9CD96"/>
            </a:solidFill>
            <a:ln w="25400">
              <a:noFill/>
            </a:ln>
          </c:spPr>
          <c:cat>
            <c:numRef>
              <c:f>'10'!$Q$7:$Q$30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'10'!$AB$7:$AB$30</c:f>
              <c:numCache>
                <c:formatCode>General</c:formatCode>
                <c:ptCount val="24"/>
                <c:pt idx="0">
                  <c:v>-1523.82647912175</c:v>
                </c:pt>
                <c:pt idx="1">
                  <c:v>-1587.2961403181901</c:v>
                </c:pt>
                <c:pt idx="2">
                  <c:v>-1556.5821474223101</c:v>
                </c:pt>
                <c:pt idx="3">
                  <c:v>-1617.8280533714701</c:v>
                </c:pt>
                <c:pt idx="4">
                  <c:v>-1449.2941273949</c:v>
                </c:pt>
                <c:pt idx="5">
                  <c:v>-1734.9274109467899</c:v>
                </c:pt>
                <c:pt idx="6">
                  <c:v>-1842.4763105119901</c:v>
                </c:pt>
                <c:pt idx="7">
                  <c:v>-1587.2351231519101</c:v>
                </c:pt>
                <c:pt idx="8">
                  <c:v>-1398.0185060997201</c:v>
                </c:pt>
                <c:pt idx="9">
                  <c:v>-1231.96613731919</c:v>
                </c:pt>
                <c:pt idx="10">
                  <c:v>-1034.3833475818601</c:v>
                </c:pt>
                <c:pt idx="11">
                  <c:v>-940.33503626024299</c:v>
                </c:pt>
                <c:pt idx="12">
                  <c:v>-683.33038632364401</c:v>
                </c:pt>
                <c:pt idx="13">
                  <c:v>-239.161674545247</c:v>
                </c:pt>
                <c:pt idx="14">
                  <c:v>-227.78737736382399</c:v>
                </c:pt>
                <c:pt idx="15">
                  <c:v>-203.017236859908</c:v>
                </c:pt>
                <c:pt idx="16">
                  <c:v>-708.68992112771502</c:v>
                </c:pt>
                <c:pt idx="17">
                  <c:v>-1075.2690537399301</c:v>
                </c:pt>
                <c:pt idx="18">
                  <c:v>-975.39046954888295</c:v>
                </c:pt>
                <c:pt idx="19">
                  <c:v>-918.816312231148</c:v>
                </c:pt>
                <c:pt idx="20">
                  <c:v>-591.27386358302601</c:v>
                </c:pt>
                <c:pt idx="21">
                  <c:v>-527.77107866588199</c:v>
                </c:pt>
                <c:pt idx="22">
                  <c:v>-681.90869570000302</c:v>
                </c:pt>
                <c:pt idx="23">
                  <c:v>-972.69185390183804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403-43E4-98F8-A52E84169C2C}"/>
            </c:ext>
          </c:extLst>
        </c:ser>
        <c:ser>
          <c:idx val="9"/>
          <c:order val="10"/>
          <c:tx>
            <c:strRef>
              <c:f>'10'!$AA$6</c:f>
              <c:strCache>
                <c:ptCount val="1"/>
                <c:pt idx="0">
                  <c:v>Čerpání PVE</c:v>
                </c:pt>
              </c:strCache>
            </c:strRef>
          </c:tx>
          <c:spPr>
            <a:ln w="25400">
              <a:noFill/>
            </a:ln>
          </c:spPr>
          <c:cat>
            <c:numRef>
              <c:f>'10'!$Q$7:$Q$30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'10'!$AA$7:$AA$30</c:f>
              <c:numCache>
                <c:formatCode>#,##0.0</c:formatCode>
                <c:ptCount val="24"/>
                <c:pt idx="0">
                  <c:v>-5.1544480603567697</c:v>
                </c:pt>
                <c:pt idx="1">
                  <c:v>-5.1914457594596799</c:v>
                </c:pt>
                <c:pt idx="2">
                  <c:v>-5.2587142828710798</c:v>
                </c:pt>
                <c:pt idx="3">
                  <c:v>-5.2402154413386599</c:v>
                </c:pt>
                <c:pt idx="4">
                  <c:v>-5.2553508615119302</c:v>
                </c:pt>
                <c:pt idx="5">
                  <c:v>-5.2570325721915099</c:v>
                </c:pt>
                <c:pt idx="6">
                  <c:v>-5.2469422920759898</c:v>
                </c:pt>
                <c:pt idx="7">
                  <c:v>-1.1856071357272799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-0.46415259662867903</c:v>
                </c:pt>
                <c:pt idx="12">
                  <c:v>-305.40568029552702</c:v>
                </c:pt>
                <c:pt idx="13">
                  <c:v>-658.635213132182</c:v>
                </c:pt>
                <c:pt idx="14">
                  <c:v>-657.97618597251801</c:v>
                </c:pt>
                <c:pt idx="15">
                  <c:v>-660.99707251660004</c:v>
                </c:pt>
                <c:pt idx="16">
                  <c:v>-72.781052128925793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403-43E4-98F8-A52E84169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1796736"/>
        <c:axId val="341795200"/>
      </c:areaChart>
      <c:catAx>
        <c:axId val="341783680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 rot="-5400000" vert="horz"/>
          <a:lstStyle/>
          <a:p>
            <a:pPr>
              <a:defRPr sz="900"/>
            </a:pPr>
            <a:endParaRPr lang="cs-CZ"/>
          </a:p>
        </c:txPr>
        <c:crossAx val="341785216"/>
        <c:crosses val="autoZero"/>
        <c:auto val="1"/>
        <c:lblAlgn val="ctr"/>
        <c:lblOffset val="100"/>
        <c:noMultiLvlLbl val="0"/>
      </c:catAx>
      <c:valAx>
        <c:axId val="341785216"/>
        <c:scaling>
          <c:orientation val="minMax"/>
          <c:max val="8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341783680"/>
        <c:crosses val="autoZero"/>
        <c:crossBetween val="midCat"/>
      </c:valAx>
      <c:valAx>
        <c:axId val="341795200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341796736"/>
        <c:crosses val="max"/>
        <c:crossBetween val="midCat"/>
      </c:valAx>
      <c:catAx>
        <c:axId val="341796736"/>
        <c:scaling>
          <c:orientation val="minMax"/>
        </c:scaling>
        <c:delete val="1"/>
        <c:axPos val="b"/>
        <c:numFmt formatCode="h:mm;@" sourceLinked="1"/>
        <c:majorTickMark val="out"/>
        <c:minorTickMark val="none"/>
        <c:tickLblPos val="nextTo"/>
        <c:crossAx val="341795200"/>
        <c:crosses val="autoZero"/>
        <c:auto val="1"/>
        <c:lblAlgn val="ctr"/>
        <c:lblOffset val="100"/>
        <c:noMultiLvlLbl val="0"/>
      </c:catAx>
    </c:plotArea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1.xml"/><Relationship Id="rId13" Type="http://schemas.openxmlformats.org/officeDocument/2006/relationships/chart" Target="../charts/chart36.xml"/><Relationship Id="rId3" Type="http://schemas.openxmlformats.org/officeDocument/2006/relationships/chart" Target="../charts/chart26.xml"/><Relationship Id="rId7" Type="http://schemas.openxmlformats.org/officeDocument/2006/relationships/chart" Target="../charts/chart30.xml"/><Relationship Id="rId12" Type="http://schemas.openxmlformats.org/officeDocument/2006/relationships/chart" Target="../charts/chart35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6" Type="http://schemas.openxmlformats.org/officeDocument/2006/relationships/chart" Target="../charts/chart29.xml"/><Relationship Id="rId11" Type="http://schemas.openxmlformats.org/officeDocument/2006/relationships/chart" Target="../charts/chart34.xml"/><Relationship Id="rId5" Type="http://schemas.openxmlformats.org/officeDocument/2006/relationships/chart" Target="../charts/chart28.xml"/><Relationship Id="rId15" Type="http://schemas.openxmlformats.org/officeDocument/2006/relationships/chart" Target="../charts/chart38.xml"/><Relationship Id="rId10" Type="http://schemas.openxmlformats.org/officeDocument/2006/relationships/chart" Target="../charts/chart33.xml"/><Relationship Id="rId4" Type="http://schemas.openxmlformats.org/officeDocument/2006/relationships/chart" Target="../charts/chart27.xml"/><Relationship Id="rId9" Type="http://schemas.openxmlformats.org/officeDocument/2006/relationships/chart" Target="../charts/chart32.xml"/><Relationship Id="rId14" Type="http://schemas.openxmlformats.org/officeDocument/2006/relationships/chart" Target="../charts/chart37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6.xml"/><Relationship Id="rId3" Type="http://schemas.openxmlformats.org/officeDocument/2006/relationships/chart" Target="../charts/chart41.xml"/><Relationship Id="rId7" Type="http://schemas.openxmlformats.org/officeDocument/2006/relationships/chart" Target="../charts/chart45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6" Type="http://schemas.openxmlformats.org/officeDocument/2006/relationships/chart" Target="../charts/chart44.xml"/><Relationship Id="rId5" Type="http://schemas.openxmlformats.org/officeDocument/2006/relationships/chart" Target="../charts/chart43.xml"/><Relationship Id="rId10" Type="http://schemas.openxmlformats.org/officeDocument/2006/relationships/chart" Target="../charts/chart48.xml"/><Relationship Id="rId4" Type="http://schemas.openxmlformats.org/officeDocument/2006/relationships/chart" Target="../charts/chart42.xml"/><Relationship Id="rId9" Type="http://schemas.openxmlformats.org/officeDocument/2006/relationships/chart" Target="../charts/chart47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4" Type="http://schemas.openxmlformats.org/officeDocument/2006/relationships/chart" Target="../charts/chart58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1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4.xml"/><Relationship Id="rId2" Type="http://schemas.openxmlformats.org/officeDocument/2006/relationships/chart" Target="../charts/chart63.xml"/><Relationship Id="rId1" Type="http://schemas.openxmlformats.org/officeDocument/2006/relationships/chart" Target="../charts/chart62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7.xml"/><Relationship Id="rId2" Type="http://schemas.openxmlformats.org/officeDocument/2006/relationships/chart" Target="../charts/chart66.xml"/><Relationship Id="rId1" Type="http://schemas.openxmlformats.org/officeDocument/2006/relationships/chart" Target="../charts/chart65.xml"/><Relationship Id="rId6" Type="http://schemas.openxmlformats.org/officeDocument/2006/relationships/chart" Target="../charts/chart70.xml"/><Relationship Id="rId5" Type="http://schemas.openxmlformats.org/officeDocument/2006/relationships/chart" Target="../charts/chart69.xml"/><Relationship Id="rId4" Type="http://schemas.openxmlformats.org/officeDocument/2006/relationships/chart" Target="../charts/chart68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3.xml"/><Relationship Id="rId2" Type="http://schemas.openxmlformats.org/officeDocument/2006/relationships/chart" Target="../charts/chart72.xml"/><Relationship Id="rId1" Type="http://schemas.openxmlformats.org/officeDocument/2006/relationships/chart" Target="../charts/chart71.xml"/><Relationship Id="rId4" Type="http://schemas.openxmlformats.org/officeDocument/2006/relationships/chart" Target="../charts/chart74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7.xml"/><Relationship Id="rId2" Type="http://schemas.openxmlformats.org/officeDocument/2006/relationships/chart" Target="../charts/chart76.xml"/><Relationship Id="rId1" Type="http://schemas.openxmlformats.org/officeDocument/2006/relationships/chart" Target="../charts/chart75.xml"/><Relationship Id="rId4" Type="http://schemas.openxmlformats.org/officeDocument/2006/relationships/chart" Target="../charts/chart78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1.xml"/><Relationship Id="rId2" Type="http://schemas.openxmlformats.org/officeDocument/2006/relationships/chart" Target="../charts/chart80.xml"/><Relationship Id="rId1" Type="http://schemas.openxmlformats.org/officeDocument/2006/relationships/chart" Target="../charts/chart79.xml"/><Relationship Id="rId4" Type="http://schemas.openxmlformats.org/officeDocument/2006/relationships/chart" Target="../charts/chart82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5.xml"/><Relationship Id="rId2" Type="http://schemas.openxmlformats.org/officeDocument/2006/relationships/chart" Target="../charts/chart84.xml"/><Relationship Id="rId1" Type="http://schemas.openxmlformats.org/officeDocument/2006/relationships/chart" Target="../charts/chart83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8.xml"/><Relationship Id="rId2" Type="http://schemas.openxmlformats.org/officeDocument/2006/relationships/chart" Target="../charts/chart87.xml"/><Relationship Id="rId1" Type="http://schemas.openxmlformats.org/officeDocument/2006/relationships/chart" Target="../charts/chart86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9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2.xml"/><Relationship Id="rId2" Type="http://schemas.openxmlformats.org/officeDocument/2006/relationships/chart" Target="../charts/chart91.xml"/><Relationship Id="rId1" Type="http://schemas.openxmlformats.org/officeDocument/2006/relationships/chart" Target="../charts/chart90.xml"/><Relationship Id="rId4" Type="http://schemas.openxmlformats.org/officeDocument/2006/relationships/chart" Target="../charts/chart9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94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6.xml"/><Relationship Id="rId1" Type="http://schemas.openxmlformats.org/officeDocument/2006/relationships/chart" Target="../charts/chart95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8.xml"/><Relationship Id="rId1" Type="http://schemas.openxmlformats.org/officeDocument/2006/relationships/chart" Target="../charts/chart9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0.xml"/><Relationship Id="rId1" Type="http://schemas.openxmlformats.org/officeDocument/2006/relationships/chart" Target="../charts/chart99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2.xml"/><Relationship Id="rId1" Type="http://schemas.openxmlformats.org/officeDocument/2006/relationships/chart" Target="../charts/chart101.xml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5.xml"/><Relationship Id="rId2" Type="http://schemas.openxmlformats.org/officeDocument/2006/relationships/chart" Target="../charts/chart104.xml"/><Relationship Id="rId1" Type="http://schemas.openxmlformats.org/officeDocument/2006/relationships/chart" Target="../charts/chart103.xml"/><Relationship Id="rId5" Type="http://schemas.openxmlformats.org/officeDocument/2006/relationships/chart" Target="../charts/chart107.xml"/><Relationship Id="rId4" Type="http://schemas.openxmlformats.org/officeDocument/2006/relationships/chart" Target="../charts/chart106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9.xml"/><Relationship Id="rId1" Type="http://schemas.openxmlformats.org/officeDocument/2006/relationships/chart" Target="../charts/chart108.xml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2.xml"/><Relationship Id="rId2" Type="http://schemas.openxmlformats.org/officeDocument/2006/relationships/chart" Target="../charts/chart111.xml"/><Relationship Id="rId1" Type="http://schemas.openxmlformats.org/officeDocument/2006/relationships/chart" Target="../charts/chart110.xml"/><Relationship Id="rId6" Type="http://schemas.openxmlformats.org/officeDocument/2006/relationships/chart" Target="../charts/chart115.xml"/><Relationship Id="rId5" Type="http://schemas.openxmlformats.org/officeDocument/2006/relationships/chart" Target="../charts/chart114.xml"/><Relationship Id="rId4" Type="http://schemas.openxmlformats.org/officeDocument/2006/relationships/chart" Target="../charts/chart113.xml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8.xml"/><Relationship Id="rId2" Type="http://schemas.openxmlformats.org/officeDocument/2006/relationships/chart" Target="../charts/chart117.xml"/><Relationship Id="rId1" Type="http://schemas.openxmlformats.org/officeDocument/2006/relationships/chart" Target="../charts/chart116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1.xml"/><Relationship Id="rId2" Type="http://schemas.openxmlformats.org/officeDocument/2006/relationships/chart" Target="../charts/chart120.xml"/><Relationship Id="rId1" Type="http://schemas.openxmlformats.org/officeDocument/2006/relationships/chart" Target="../charts/chart119.xml"/><Relationship Id="rId4" Type="http://schemas.openxmlformats.org/officeDocument/2006/relationships/chart" Target="../charts/chart122.xml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4.xml"/><Relationship Id="rId1" Type="http://schemas.openxmlformats.org/officeDocument/2006/relationships/chart" Target="../charts/chart12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7.xml"/><Relationship Id="rId7" Type="http://schemas.openxmlformats.org/officeDocument/2006/relationships/image" Target="../media/image3.png"/><Relationship Id="rId2" Type="http://schemas.openxmlformats.org/officeDocument/2006/relationships/chart" Target="../charts/chart126.xml"/><Relationship Id="rId1" Type="http://schemas.openxmlformats.org/officeDocument/2006/relationships/chart" Target="../charts/chart125.xml"/><Relationship Id="rId6" Type="http://schemas.openxmlformats.org/officeDocument/2006/relationships/chart" Target="../charts/chart130.xml"/><Relationship Id="rId5" Type="http://schemas.openxmlformats.org/officeDocument/2006/relationships/chart" Target="../charts/chart129.xml"/><Relationship Id="rId4" Type="http://schemas.openxmlformats.org/officeDocument/2006/relationships/chart" Target="../charts/chart128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84843</xdr:rowOff>
    </xdr:from>
    <xdr:to>
      <xdr:col>9</xdr:col>
      <xdr:colOff>674473</xdr:colOff>
      <xdr:row>37</xdr:row>
      <xdr:rowOff>76200</xdr:rowOff>
    </xdr:to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0" y="5228343"/>
          <a:ext cx="6694273" cy="11915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cs-CZ" sz="2000" b="1">
              <a:solidFill>
                <a:sysClr val="windowText" lastClr="000000"/>
              </a:solidFill>
            </a:rPr>
            <a:t>Roční zpráva</a:t>
          </a:r>
        </a:p>
        <a:p>
          <a:pPr algn="ctr"/>
          <a:r>
            <a:rPr lang="cs-CZ" sz="2000" b="1">
              <a:solidFill>
                <a:sysClr val="windowText" lastClr="000000"/>
              </a:solidFill>
            </a:rPr>
            <a:t>o provozu elektrizační soustavy ČR</a:t>
          </a:r>
        </a:p>
        <a:p>
          <a:pPr algn="ctr"/>
          <a:r>
            <a:rPr lang="cs-CZ" sz="2000" b="1">
              <a:solidFill>
                <a:sysClr val="windowText" lastClr="000000"/>
              </a:solidFill>
            </a:rPr>
            <a:t>2019</a:t>
          </a:r>
        </a:p>
      </xdr:txBody>
    </xdr:sp>
    <xdr:clientData/>
  </xdr:twoCellAnchor>
  <xdr:twoCellAnchor editAs="oneCell">
    <xdr:from>
      <xdr:col>2</xdr:col>
      <xdr:colOff>304534</xdr:colOff>
      <xdr:row>17</xdr:row>
      <xdr:rowOff>136072</xdr:rowOff>
    </xdr:from>
    <xdr:to>
      <xdr:col>7</xdr:col>
      <xdr:colOff>342725</xdr:colOff>
      <xdr:row>28</xdr:row>
      <xdr:rowOff>44269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034" y="2911929"/>
          <a:ext cx="3303905" cy="170434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22</xdr:row>
      <xdr:rowOff>9525</xdr:rowOff>
    </xdr:from>
    <xdr:to>
      <xdr:col>9</xdr:col>
      <xdr:colOff>971550</xdr:colOff>
      <xdr:row>39</xdr:row>
      <xdr:rowOff>133351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628650</xdr:colOff>
      <xdr:row>19</xdr:row>
      <xdr:rowOff>87381</xdr:rowOff>
    </xdr:from>
    <xdr:to>
      <xdr:col>9</xdr:col>
      <xdr:colOff>906531</xdr:colOff>
      <xdr:row>42</xdr:row>
      <xdr:rowOff>117198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8282</xdr:colOff>
      <xdr:row>19</xdr:row>
      <xdr:rowOff>85310</xdr:rowOff>
    </xdr:from>
    <xdr:to>
      <xdr:col>5</xdr:col>
      <xdr:colOff>790574</xdr:colOff>
      <xdr:row>42</xdr:row>
      <xdr:rowOff>135005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</xdr:colOff>
      <xdr:row>8</xdr:row>
      <xdr:rowOff>115979</xdr:rowOff>
    </xdr:from>
    <xdr:to>
      <xdr:col>5</xdr:col>
      <xdr:colOff>100853</xdr:colOff>
      <xdr:row>43</xdr:row>
      <xdr:rowOff>142874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145676</xdr:colOff>
      <xdr:row>8</xdr:row>
      <xdr:rowOff>115980</xdr:rowOff>
    </xdr:from>
    <xdr:to>
      <xdr:col>9</xdr:col>
      <xdr:colOff>874059</xdr:colOff>
      <xdr:row>43</xdr:row>
      <xdr:rowOff>66261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23</xdr:row>
      <xdr:rowOff>15736</xdr:rowOff>
    </xdr:from>
    <xdr:to>
      <xdr:col>16</xdr:col>
      <xdr:colOff>74639</xdr:colOff>
      <xdr:row>46</xdr:row>
      <xdr:rowOff>65432</xdr:rowOff>
    </xdr:to>
    <xdr:grpSp>
      <xdr:nvGrpSpPr>
        <xdr:cNvPr id="2" name="Skupina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pSpPr/>
      </xdr:nvGrpSpPr>
      <xdr:grpSpPr>
        <a:xfrm>
          <a:off x="0" y="3530461"/>
          <a:ext cx="9599639" cy="3554896"/>
          <a:chOff x="1" y="2991522"/>
          <a:chExt cx="9595529" cy="3633068"/>
        </a:xfrm>
      </xdr:grpSpPr>
      <xdr:graphicFrame macro="">
        <xdr:nvGraphicFramePr>
          <xdr:cNvPr id="3" name="Graf 2">
            <a:extLst>
              <a:ext uri="{FF2B5EF4-FFF2-40B4-BE49-F238E27FC236}">
                <a16:creationId xmlns:a16="http://schemas.microsoft.com/office/drawing/2014/main" id="{00000000-0008-0000-1000-000003000000}"/>
              </a:ext>
            </a:extLst>
          </xdr:cNvPr>
          <xdr:cNvGraphicFramePr>
            <a:graphicFrameLocks/>
          </xdr:cNvGraphicFramePr>
        </xdr:nvGraphicFramePr>
        <xdr:xfrm>
          <a:off x="1" y="2991522"/>
          <a:ext cx="1269995" cy="1796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af 3">
            <a:extLst>
              <a:ext uri="{FF2B5EF4-FFF2-40B4-BE49-F238E27FC236}">
                <a16:creationId xmlns:a16="http://schemas.microsoft.com/office/drawing/2014/main" id="{00000000-0008-0000-1000-000004000000}"/>
              </a:ext>
            </a:extLst>
          </xdr:cNvPr>
          <xdr:cNvGraphicFramePr>
            <a:graphicFrameLocks/>
          </xdr:cNvGraphicFramePr>
        </xdr:nvGraphicFramePr>
        <xdr:xfrm>
          <a:off x="1261684" y="2991678"/>
          <a:ext cx="1353017" cy="179624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Graf 4">
            <a:extLst>
              <a:ext uri="{FF2B5EF4-FFF2-40B4-BE49-F238E27FC236}">
                <a16:creationId xmlns:a16="http://schemas.microsoft.com/office/drawing/2014/main" id="{00000000-0008-0000-1000-000005000000}"/>
              </a:ext>
            </a:extLst>
          </xdr:cNvPr>
          <xdr:cNvGraphicFramePr>
            <a:graphicFrameLocks/>
          </xdr:cNvGraphicFramePr>
        </xdr:nvGraphicFramePr>
        <xdr:xfrm>
          <a:off x="2683351" y="2991678"/>
          <a:ext cx="1267749" cy="179624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6" name="Graf 5">
            <a:extLst>
              <a:ext uri="{FF2B5EF4-FFF2-40B4-BE49-F238E27FC236}">
                <a16:creationId xmlns:a16="http://schemas.microsoft.com/office/drawing/2014/main" id="{00000000-0008-0000-1000-000006000000}"/>
              </a:ext>
            </a:extLst>
          </xdr:cNvPr>
          <xdr:cNvGraphicFramePr>
            <a:graphicFrameLocks/>
          </xdr:cNvGraphicFramePr>
        </xdr:nvGraphicFramePr>
        <xdr:xfrm>
          <a:off x="4025805" y="2991678"/>
          <a:ext cx="1419355" cy="179624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7" name="Graf 6">
            <a:extLst>
              <a:ext uri="{FF2B5EF4-FFF2-40B4-BE49-F238E27FC236}">
                <a16:creationId xmlns:a16="http://schemas.microsoft.com/office/drawing/2014/main" id="{00000000-0008-0000-1000-000007000000}"/>
              </a:ext>
            </a:extLst>
          </xdr:cNvPr>
          <xdr:cNvGraphicFramePr>
            <a:graphicFrameLocks/>
          </xdr:cNvGraphicFramePr>
        </xdr:nvGraphicFramePr>
        <xdr:xfrm>
          <a:off x="5602926" y="2991678"/>
          <a:ext cx="1220192" cy="179624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8" name="Graf 7">
            <a:extLst>
              <a:ext uri="{FF2B5EF4-FFF2-40B4-BE49-F238E27FC236}">
                <a16:creationId xmlns:a16="http://schemas.microsoft.com/office/drawing/2014/main" id="{00000000-0008-0000-1000-000008000000}"/>
              </a:ext>
            </a:extLst>
          </xdr:cNvPr>
          <xdr:cNvGraphicFramePr>
            <a:graphicFrameLocks/>
          </xdr:cNvGraphicFramePr>
        </xdr:nvGraphicFramePr>
        <xdr:xfrm>
          <a:off x="6789918" y="2991678"/>
          <a:ext cx="1477427" cy="179624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graphicFrame macro="">
        <xdr:nvGraphicFramePr>
          <xdr:cNvPr id="9" name="Graf 8">
            <a:extLst>
              <a:ext uri="{FF2B5EF4-FFF2-40B4-BE49-F238E27FC236}">
                <a16:creationId xmlns:a16="http://schemas.microsoft.com/office/drawing/2014/main" id="{00000000-0008-0000-1000-000009000000}"/>
              </a:ext>
            </a:extLst>
          </xdr:cNvPr>
          <xdr:cNvGraphicFramePr>
            <a:graphicFrameLocks/>
          </xdr:cNvGraphicFramePr>
        </xdr:nvGraphicFramePr>
        <xdr:xfrm>
          <a:off x="8350434" y="2991678"/>
          <a:ext cx="1245095" cy="179624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  <xdr:graphicFrame macro="">
        <xdr:nvGraphicFramePr>
          <xdr:cNvPr id="10" name="Graf 9">
            <a:extLst>
              <a:ext uri="{FF2B5EF4-FFF2-40B4-BE49-F238E27FC236}">
                <a16:creationId xmlns:a16="http://schemas.microsoft.com/office/drawing/2014/main" id="{00000000-0008-0000-1000-00000A000000}"/>
              </a:ext>
            </a:extLst>
          </xdr:cNvPr>
          <xdr:cNvGraphicFramePr>
            <a:graphicFrameLocks/>
          </xdr:cNvGraphicFramePr>
        </xdr:nvGraphicFramePr>
        <xdr:xfrm>
          <a:off x="1328696" y="4828347"/>
          <a:ext cx="1365101" cy="179624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8"/>
          </a:graphicData>
        </a:graphic>
      </xdr:graphicFrame>
      <xdr:graphicFrame macro="">
        <xdr:nvGraphicFramePr>
          <xdr:cNvPr id="11" name="Graf 10">
            <a:extLst>
              <a:ext uri="{FF2B5EF4-FFF2-40B4-BE49-F238E27FC236}">
                <a16:creationId xmlns:a16="http://schemas.microsoft.com/office/drawing/2014/main" id="{00000000-0008-0000-1000-00000B000000}"/>
              </a:ext>
            </a:extLst>
          </xdr:cNvPr>
          <xdr:cNvGraphicFramePr>
            <a:graphicFrameLocks/>
          </xdr:cNvGraphicFramePr>
        </xdr:nvGraphicFramePr>
        <xdr:xfrm>
          <a:off x="2747564" y="4828347"/>
          <a:ext cx="1261640" cy="179624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9"/>
          </a:graphicData>
        </a:graphic>
      </xdr:graphicFrame>
      <xdr:graphicFrame macro="">
        <xdr:nvGraphicFramePr>
          <xdr:cNvPr id="12" name="Graf 11">
            <a:extLst>
              <a:ext uri="{FF2B5EF4-FFF2-40B4-BE49-F238E27FC236}">
                <a16:creationId xmlns:a16="http://schemas.microsoft.com/office/drawing/2014/main" id="{00000000-0008-0000-1000-00000C000000}"/>
              </a:ext>
            </a:extLst>
          </xdr:cNvPr>
          <xdr:cNvGraphicFramePr>
            <a:graphicFrameLocks/>
          </xdr:cNvGraphicFramePr>
        </xdr:nvGraphicFramePr>
        <xdr:xfrm>
          <a:off x="4000901" y="4828347"/>
          <a:ext cx="1618625" cy="179624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0"/>
          </a:graphicData>
        </a:graphic>
      </xdr:graphicFrame>
      <xdr:graphicFrame macro="">
        <xdr:nvGraphicFramePr>
          <xdr:cNvPr id="13" name="Graf 12">
            <a:extLst>
              <a:ext uri="{FF2B5EF4-FFF2-40B4-BE49-F238E27FC236}">
                <a16:creationId xmlns:a16="http://schemas.microsoft.com/office/drawing/2014/main" id="{00000000-0008-0000-1000-00000D000000}"/>
              </a:ext>
            </a:extLst>
          </xdr:cNvPr>
          <xdr:cNvGraphicFramePr>
            <a:graphicFrameLocks/>
          </xdr:cNvGraphicFramePr>
        </xdr:nvGraphicFramePr>
        <xdr:xfrm>
          <a:off x="5468244" y="4828347"/>
          <a:ext cx="1271868" cy="179624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1"/>
          </a:graphicData>
        </a:graphic>
      </xdr:graphicFrame>
      <xdr:graphicFrame macro="">
        <xdr:nvGraphicFramePr>
          <xdr:cNvPr id="14" name="Graf 13">
            <a:extLst>
              <a:ext uri="{FF2B5EF4-FFF2-40B4-BE49-F238E27FC236}">
                <a16:creationId xmlns:a16="http://schemas.microsoft.com/office/drawing/2014/main" id="{00000000-0008-0000-1000-00000E000000}"/>
              </a:ext>
            </a:extLst>
          </xdr:cNvPr>
          <xdr:cNvGraphicFramePr>
            <a:graphicFrameLocks/>
          </xdr:cNvGraphicFramePr>
        </xdr:nvGraphicFramePr>
        <xdr:xfrm>
          <a:off x="6748413" y="4828347"/>
          <a:ext cx="1660126" cy="179624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2"/>
          </a:graphicData>
        </a:graphic>
      </xdr:graphicFrame>
      <xdr:graphicFrame macro="">
        <xdr:nvGraphicFramePr>
          <xdr:cNvPr id="15" name="Graf 14">
            <a:extLst>
              <a:ext uri="{FF2B5EF4-FFF2-40B4-BE49-F238E27FC236}">
                <a16:creationId xmlns:a16="http://schemas.microsoft.com/office/drawing/2014/main" id="{00000000-0008-0000-1000-00000F000000}"/>
              </a:ext>
            </a:extLst>
          </xdr:cNvPr>
          <xdr:cNvGraphicFramePr>
            <a:graphicFrameLocks/>
          </xdr:cNvGraphicFramePr>
        </xdr:nvGraphicFramePr>
        <xdr:xfrm>
          <a:off x="8333833" y="4828347"/>
          <a:ext cx="1261697" cy="179624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3"/>
          </a:graphicData>
        </a:graphic>
      </xdr:graphicFrame>
      <xdr:graphicFrame macro="">
        <xdr:nvGraphicFramePr>
          <xdr:cNvPr id="16" name="Graf 15">
            <a:extLst>
              <a:ext uri="{FF2B5EF4-FFF2-40B4-BE49-F238E27FC236}">
                <a16:creationId xmlns:a16="http://schemas.microsoft.com/office/drawing/2014/main" id="{00000000-0008-0000-1000-000010000000}"/>
              </a:ext>
            </a:extLst>
          </xdr:cNvPr>
          <xdr:cNvGraphicFramePr>
            <a:graphicFrameLocks/>
          </xdr:cNvGraphicFramePr>
        </xdr:nvGraphicFramePr>
        <xdr:xfrm>
          <a:off x="47627" y="4828347"/>
          <a:ext cx="1214069" cy="179624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4"/>
          </a:graphicData>
        </a:graphic>
      </xdr:graphicFrame>
    </xdr:grp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132522</xdr:colOff>
      <xdr:row>21</xdr:row>
      <xdr:rowOff>158197</xdr:rowOff>
    </xdr:to>
    <xdr:graphicFrame macro="">
      <xdr:nvGraphicFramePr>
        <xdr:cNvPr id="17" name="Graf 16">
          <a:extLst>
            <a:ext uri="{FF2B5EF4-FFF2-40B4-BE49-F238E27FC236}">
              <a16:creationId xmlns:a16="http://schemas.microsoft.com/office/drawing/2014/main" id="{00000000-0008-0000-1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29</xdr:row>
      <xdr:rowOff>0</xdr:rowOff>
    </xdr:from>
    <xdr:to>
      <xdr:col>6</xdr:col>
      <xdr:colOff>304800</xdr:colOff>
      <xdr:row>45</xdr:row>
      <xdr:rowOff>140805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513522</xdr:colOff>
      <xdr:row>29</xdr:row>
      <xdr:rowOff>28576</xdr:rowOff>
    </xdr:from>
    <xdr:to>
      <xdr:col>10</xdr:col>
      <xdr:colOff>16566</xdr:colOff>
      <xdr:row>37</xdr:row>
      <xdr:rowOff>23880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513522</xdr:colOff>
      <xdr:row>37</xdr:row>
      <xdr:rowOff>148673</xdr:rowOff>
    </xdr:from>
    <xdr:to>
      <xdr:col>10</xdr:col>
      <xdr:colOff>17348</xdr:colOff>
      <xdr:row>45</xdr:row>
      <xdr:rowOff>143978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472109</xdr:colOff>
      <xdr:row>29</xdr:row>
      <xdr:rowOff>28576</xdr:rowOff>
    </xdr:from>
    <xdr:to>
      <xdr:col>13</xdr:col>
      <xdr:colOff>621979</xdr:colOff>
      <xdr:row>37</xdr:row>
      <xdr:rowOff>23880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472109</xdr:colOff>
      <xdr:row>37</xdr:row>
      <xdr:rowOff>148673</xdr:rowOff>
    </xdr:from>
    <xdr:to>
      <xdr:col>13</xdr:col>
      <xdr:colOff>621979</xdr:colOff>
      <xdr:row>45</xdr:row>
      <xdr:rowOff>143978</xdr:rowOff>
    </xdr:to>
    <xdr:graphicFrame macro="">
      <xdr:nvGraphicFramePr>
        <xdr:cNvPr id="10" name="Graf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157370</xdr:colOff>
      <xdr:row>8</xdr:row>
      <xdr:rowOff>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157370</xdr:colOff>
      <xdr:row>13</xdr:row>
      <xdr:rowOff>0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157370</xdr:colOff>
      <xdr:row>18</xdr:row>
      <xdr:rowOff>0</xdr:rowOff>
    </xdr:to>
    <xdr:graphicFrame macro="">
      <xdr:nvGraphicFramePr>
        <xdr:cNvPr id="12" name="Graf 1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157370</xdr:colOff>
      <xdr:row>23</xdr:row>
      <xdr:rowOff>0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157370</xdr:colOff>
      <xdr:row>27</xdr:row>
      <xdr:rowOff>149087</xdr:rowOff>
    </xdr:to>
    <xdr:graphicFrame macro="">
      <xdr:nvGraphicFramePr>
        <xdr:cNvPr id="14" name="Graf 13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561975</xdr:colOff>
      <xdr:row>23</xdr:row>
      <xdr:rowOff>142875</xdr:rowOff>
    </xdr:from>
    <xdr:to>
      <xdr:col>13</xdr:col>
      <xdr:colOff>666750</xdr:colOff>
      <xdr:row>45</xdr:row>
      <xdr:rowOff>114299</xdr:rowOff>
    </xdr:to>
    <xdr:graphicFrame macro="">
      <xdr:nvGraphicFramePr>
        <xdr:cNvPr id="19" name="Graf 18">
          <a:extLst>
            <a:ext uri="{FF2B5EF4-FFF2-40B4-BE49-F238E27FC236}">
              <a16:creationId xmlns:a16="http://schemas.microsoft.com/office/drawing/2014/main" id="{00000000-0008-0000-12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157370</xdr:colOff>
      <xdr:row>8</xdr:row>
      <xdr:rowOff>0</xdr:rowOff>
    </xdr:to>
    <xdr:graphicFrame macro="">
      <xdr:nvGraphicFramePr>
        <xdr:cNvPr id="21" name="Graf 20">
          <a:extLst>
            <a:ext uri="{FF2B5EF4-FFF2-40B4-BE49-F238E27FC236}">
              <a16:creationId xmlns:a16="http://schemas.microsoft.com/office/drawing/2014/main" id="{00000000-0008-0000-12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157370</xdr:colOff>
      <xdr:row>13</xdr:row>
      <xdr:rowOff>0</xdr:rowOff>
    </xdr:to>
    <xdr:graphicFrame macro="">
      <xdr:nvGraphicFramePr>
        <xdr:cNvPr id="22" name="Graf 21">
          <a:extLst>
            <a:ext uri="{FF2B5EF4-FFF2-40B4-BE49-F238E27FC236}">
              <a16:creationId xmlns:a16="http://schemas.microsoft.com/office/drawing/2014/main" id="{00000000-0008-0000-12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157370</xdr:colOff>
      <xdr:row>23</xdr:row>
      <xdr:rowOff>0</xdr:rowOff>
    </xdr:to>
    <xdr:graphicFrame macro="">
      <xdr:nvGraphicFramePr>
        <xdr:cNvPr id="23" name="Graf 22">
          <a:extLst>
            <a:ext uri="{FF2B5EF4-FFF2-40B4-BE49-F238E27FC236}">
              <a16:creationId xmlns:a16="http://schemas.microsoft.com/office/drawing/2014/main" id="{00000000-0008-0000-12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157370</xdr:colOff>
      <xdr:row>18</xdr:row>
      <xdr:rowOff>0</xdr:rowOff>
    </xdr:to>
    <xdr:graphicFrame macro="">
      <xdr:nvGraphicFramePr>
        <xdr:cNvPr id="24" name="Graf 23">
          <a:extLst>
            <a:ext uri="{FF2B5EF4-FFF2-40B4-BE49-F238E27FC236}">
              <a16:creationId xmlns:a16="http://schemas.microsoft.com/office/drawing/2014/main" id="{00000000-0008-0000-12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19049</xdr:colOff>
      <xdr:row>24</xdr:row>
      <xdr:rowOff>11945</xdr:rowOff>
    </xdr:from>
    <xdr:to>
      <xdr:col>6</xdr:col>
      <xdr:colOff>314325</xdr:colOff>
      <xdr:row>45</xdr:row>
      <xdr:rowOff>136462</xdr:rowOff>
    </xdr:to>
    <xdr:graphicFrame macro="">
      <xdr:nvGraphicFramePr>
        <xdr:cNvPr id="26" name="Graf 25">
          <a:extLst>
            <a:ext uri="{FF2B5EF4-FFF2-40B4-BE49-F238E27FC236}">
              <a16:creationId xmlns:a16="http://schemas.microsoft.com/office/drawing/2014/main" id="{00000000-0008-0000-12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157370</xdr:colOff>
      <xdr:row>20</xdr:row>
      <xdr:rowOff>60479</xdr:rowOff>
    </xdr:from>
    <xdr:to>
      <xdr:col>2</xdr:col>
      <xdr:colOff>1506689</xdr:colOff>
      <xdr:row>33</xdr:row>
      <xdr:rowOff>38101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182217</xdr:colOff>
      <xdr:row>33</xdr:row>
      <xdr:rowOff>85323</xdr:rowOff>
    </xdr:from>
    <xdr:to>
      <xdr:col>2</xdr:col>
      <xdr:colOff>1531536</xdr:colOff>
      <xdr:row>44</xdr:row>
      <xdr:rowOff>1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3</xdr:col>
      <xdr:colOff>192569</xdr:colOff>
      <xdr:row>20</xdr:row>
      <xdr:rowOff>77035</xdr:rowOff>
    </xdr:from>
    <xdr:to>
      <xdr:col>5</xdr:col>
      <xdr:colOff>1581150</xdr:colOff>
      <xdr:row>43</xdr:row>
      <xdr:rowOff>123825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0</xdr:col>
      <xdr:colOff>8282</xdr:colOff>
      <xdr:row>7</xdr:row>
      <xdr:rowOff>3727</xdr:rowOff>
    </xdr:from>
    <xdr:to>
      <xdr:col>0</xdr:col>
      <xdr:colOff>141482</xdr:colOff>
      <xdr:row>19</xdr:row>
      <xdr:rowOff>22775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24849</xdr:colOff>
      <xdr:row>18</xdr:row>
      <xdr:rowOff>91526</xdr:rowOff>
    </xdr:from>
    <xdr:to>
      <xdr:col>2</xdr:col>
      <xdr:colOff>1555019</xdr:colOff>
      <xdr:row>43</xdr:row>
      <xdr:rowOff>122022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1615110</xdr:colOff>
      <xdr:row>18</xdr:row>
      <xdr:rowOff>91519</xdr:rowOff>
    </xdr:from>
    <xdr:to>
      <xdr:col>5</xdr:col>
      <xdr:colOff>1638300</xdr:colOff>
      <xdr:row>43</xdr:row>
      <xdr:rowOff>95250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0</xdr:col>
      <xdr:colOff>0</xdr:colOff>
      <xdr:row>5</xdr:row>
      <xdr:rowOff>9526</xdr:rowOff>
    </xdr:from>
    <xdr:to>
      <xdr:col>0</xdr:col>
      <xdr:colOff>132522</xdr:colOff>
      <xdr:row>17</xdr:row>
      <xdr:rowOff>28575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18</xdr:row>
      <xdr:rowOff>99387</xdr:rowOff>
    </xdr:from>
    <xdr:to>
      <xdr:col>2</xdr:col>
      <xdr:colOff>1590261</xdr:colOff>
      <xdr:row>44</xdr:row>
      <xdr:rowOff>1238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1646583</xdr:colOff>
      <xdr:row>18</xdr:row>
      <xdr:rowOff>107674</xdr:rowOff>
    </xdr:from>
    <xdr:to>
      <xdr:col>5</xdr:col>
      <xdr:colOff>1605170</xdr:colOff>
      <xdr:row>44</xdr:row>
      <xdr:rowOff>9525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0</xdr:col>
      <xdr:colOff>0</xdr:colOff>
      <xdr:row>5</xdr:row>
      <xdr:rowOff>22365</xdr:rowOff>
    </xdr:from>
    <xdr:to>
      <xdr:col>0</xdr:col>
      <xdr:colOff>132522</xdr:colOff>
      <xdr:row>17</xdr:row>
      <xdr:rowOff>38929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1</xdr:row>
      <xdr:rowOff>57150</xdr:rowOff>
    </xdr:from>
    <xdr:to>
      <xdr:col>7</xdr:col>
      <xdr:colOff>1028700</xdr:colOff>
      <xdr:row>13</xdr:row>
      <xdr:rowOff>91109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14</xdr:row>
      <xdr:rowOff>26086</xdr:rowOff>
    </xdr:from>
    <xdr:to>
      <xdr:col>7</xdr:col>
      <xdr:colOff>1030134</xdr:colOff>
      <xdr:row>26</xdr:row>
      <xdr:rowOff>135787</xdr:rowOff>
    </xdr:to>
    <xdr:grpSp>
      <xdr:nvGrpSpPr>
        <xdr:cNvPr id="2" name="Skupina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pSpPr/>
      </xdr:nvGrpSpPr>
      <xdr:grpSpPr>
        <a:xfrm>
          <a:off x="28575" y="2978836"/>
          <a:ext cx="9478809" cy="2052801"/>
          <a:chOff x="0" y="5226736"/>
          <a:chExt cx="9574059" cy="2052801"/>
        </a:xfrm>
      </xdr:grpSpPr>
      <xdr:graphicFrame macro="">
        <xdr:nvGraphicFramePr>
          <xdr:cNvPr id="10" name="Graf 9">
            <a:extLst>
              <a:ext uri="{FF2B5EF4-FFF2-40B4-BE49-F238E27FC236}">
                <a16:creationId xmlns:a16="http://schemas.microsoft.com/office/drawing/2014/main" id="{00000000-0008-0000-1600-00000A000000}"/>
              </a:ext>
            </a:extLst>
          </xdr:cNvPr>
          <xdr:cNvGraphicFramePr>
            <a:graphicFrameLocks/>
          </xdr:cNvGraphicFramePr>
        </xdr:nvGraphicFramePr>
        <xdr:xfrm>
          <a:off x="0" y="5236263"/>
          <a:ext cx="9574059" cy="204327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13" name="Graf 12">
            <a:extLst>
              <a:ext uri="{FF2B5EF4-FFF2-40B4-BE49-F238E27FC236}">
                <a16:creationId xmlns:a16="http://schemas.microsoft.com/office/drawing/2014/main" id="{00000000-0008-0000-1600-00000D000000}"/>
              </a:ext>
            </a:extLst>
          </xdr:cNvPr>
          <xdr:cNvGraphicFramePr>
            <a:graphicFrameLocks/>
          </xdr:cNvGraphicFramePr>
        </xdr:nvGraphicFramePr>
        <xdr:xfrm>
          <a:off x="0" y="5226736"/>
          <a:ext cx="4792094" cy="172672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  <xdr:twoCellAnchor>
    <xdr:from>
      <xdr:col>0</xdr:col>
      <xdr:colOff>38100</xdr:colOff>
      <xdr:row>26</xdr:row>
      <xdr:rowOff>10354</xdr:rowOff>
    </xdr:from>
    <xdr:to>
      <xdr:col>3</xdr:col>
      <xdr:colOff>534419</xdr:colOff>
      <xdr:row>38</xdr:row>
      <xdr:rowOff>110528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536299</xdr:colOff>
      <xdr:row>26</xdr:row>
      <xdr:rowOff>30646</xdr:rowOff>
    </xdr:from>
    <xdr:to>
      <xdr:col>8</xdr:col>
      <xdr:colOff>10958</xdr:colOff>
      <xdr:row>38</xdr:row>
      <xdr:rowOff>130820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5</xdr:row>
      <xdr:rowOff>0</xdr:rowOff>
    </xdr:from>
    <xdr:to>
      <xdr:col>0</xdr:col>
      <xdr:colOff>149087</xdr:colOff>
      <xdr:row>8</xdr:row>
      <xdr:rowOff>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152401</xdr:rowOff>
    </xdr:from>
    <xdr:to>
      <xdr:col>5</xdr:col>
      <xdr:colOff>400050</xdr:colOff>
      <xdr:row>45</xdr:row>
      <xdr:rowOff>43357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428625</xdr:colOff>
      <xdr:row>26</xdr:row>
      <xdr:rowOff>2</xdr:rowOff>
    </xdr:from>
    <xdr:to>
      <xdr:col>14</xdr:col>
      <xdr:colOff>2486</xdr:colOff>
      <xdr:row>45</xdr:row>
      <xdr:rowOff>20610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1</xdr:row>
      <xdr:rowOff>38101</xdr:rowOff>
    </xdr:from>
    <xdr:to>
      <xdr:col>10</xdr:col>
      <xdr:colOff>405850</xdr:colOff>
      <xdr:row>11</xdr:row>
      <xdr:rowOff>66677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</xdr:row>
      <xdr:rowOff>113053</xdr:rowOff>
    </xdr:from>
    <xdr:to>
      <xdr:col>10</xdr:col>
      <xdr:colOff>416032</xdr:colOff>
      <xdr:row>36</xdr:row>
      <xdr:rowOff>9108</xdr:rowOff>
    </xdr:to>
    <xdr:grpSp>
      <xdr:nvGrpSpPr>
        <xdr:cNvPr id="3" name="Skupina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pSpPr/>
      </xdr:nvGrpSpPr>
      <xdr:grpSpPr>
        <a:xfrm>
          <a:off x="0" y="2132353"/>
          <a:ext cx="9579082" cy="3963230"/>
          <a:chOff x="0" y="-82827"/>
          <a:chExt cx="9577425" cy="4050197"/>
        </a:xfrm>
      </xdr:grpSpPr>
      <xdr:graphicFrame macro="">
        <xdr:nvGraphicFramePr>
          <xdr:cNvPr id="7" name="Graf 1">
            <a:extLst>
              <a:ext uri="{FF2B5EF4-FFF2-40B4-BE49-F238E27FC236}">
                <a16:creationId xmlns:a16="http://schemas.microsoft.com/office/drawing/2014/main" id="{00000000-0008-0000-1700-000007000000}"/>
              </a:ext>
            </a:extLst>
          </xdr:cNvPr>
          <xdr:cNvGraphicFramePr>
            <a:graphicFrameLocks/>
          </xdr:cNvGraphicFramePr>
        </xdr:nvGraphicFramePr>
        <xdr:xfrm>
          <a:off x="0" y="-82827"/>
          <a:ext cx="9574696" cy="405019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Graf 1">
            <a:extLst>
              <a:ext uri="{FF2B5EF4-FFF2-40B4-BE49-F238E27FC236}">
                <a16:creationId xmlns:a16="http://schemas.microsoft.com/office/drawing/2014/main" id="{00000000-0008-0000-1700-000005000000}"/>
              </a:ext>
            </a:extLst>
          </xdr:cNvPr>
          <xdr:cNvGraphicFramePr>
            <a:graphicFrameLocks/>
          </xdr:cNvGraphicFramePr>
        </xdr:nvGraphicFramePr>
        <xdr:xfrm>
          <a:off x="4779065" y="-82825"/>
          <a:ext cx="4798360" cy="352010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  <xdr:twoCellAnchor>
    <xdr:from>
      <xdr:col>0</xdr:col>
      <xdr:colOff>0</xdr:colOff>
      <xdr:row>5</xdr:row>
      <xdr:rowOff>9525</xdr:rowOff>
    </xdr:from>
    <xdr:to>
      <xdr:col>0</xdr:col>
      <xdr:colOff>149087</xdr:colOff>
      <xdr:row>9</xdr:row>
      <xdr:rowOff>4971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808382</xdr:colOff>
      <xdr:row>2</xdr:row>
      <xdr:rowOff>3313</xdr:rowOff>
    </xdr:from>
    <xdr:to>
      <xdr:col>10</xdr:col>
      <xdr:colOff>614155</xdr:colOff>
      <xdr:row>14</xdr:row>
      <xdr:rowOff>81998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12</xdr:row>
      <xdr:rowOff>136731</xdr:rowOff>
    </xdr:from>
    <xdr:to>
      <xdr:col>10</xdr:col>
      <xdr:colOff>596348</xdr:colOff>
      <xdr:row>36</xdr:row>
      <xdr:rowOff>49688</xdr:rowOff>
    </xdr:to>
    <xdr:grpSp>
      <xdr:nvGrpSpPr>
        <xdr:cNvPr id="6" name="Skupina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GrpSpPr/>
      </xdr:nvGrpSpPr>
      <xdr:grpSpPr>
        <a:xfrm>
          <a:off x="0" y="2298906"/>
          <a:ext cx="9587948" cy="3780107"/>
          <a:chOff x="0" y="-666676"/>
          <a:chExt cx="9591261" cy="3863762"/>
        </a:xfrm>
      </xdr:grpSpPr>
      <xdr:graphicFrame macro="">
        <xdr:nvGraphicFramePr>
          <xdr:cNvPr id="4" name="Graf 1">
            <a:extLst>
              <a:ext uri="{FF2B5EF4-FFF2-40B4-BE49-F238E27FC236}">
                <a16:creationId xmlns:a16="http://schemas.microsoft.com/office/drawing/2014/main" id="{00000000-0008-0000-1800-000004000000}"/>
              </a:ext>
            </a:extLst>
          </xdr:cNvPr>
          <xdr:cNvGraphicFramePr>
            <a:graphicFrameLocks/>
          </xdr:cNvGraphicFramePr>
        </xdr:nvGraphicFramePr>
        <xdr:xfrm>
          <a:off x="0" y="-654329"/>
          <a:ext cx="9591261" cy="385141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Graf 1">
            <a:extLst>
              <a:ext uri="{FF2B5EF4-FFF2-40B4-BE49-F238E27FC236}">
                <a16:creationId xmlns:a16="http://schemas.microsoft.com/office/drawing/2014/main" id="{00000000-0008-0000-1800-000005000000}"/>
              </a:ext>
            </a:extLst>
          </xdr:cNvPr>
          <xdr:cNvGraphicFramePr>
            <a:graphicFrameLocks/>
          </xdr:cNvGraphicFramePr>
        </xdr:nvGraphicFramePr>
        <xdr:xfrm>
          <a:off x="4779065" y="-666676"/>
          <a:ext cx="4797799" cy="331711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  <xdr:twoCellAnchor>
    <xdr:from>
      <xdr:col>0</xdr:col>
      <xdr:colOff>2</xdr:colOff>
      <xdr:row>5</xdr:row>
      <xdr:rowOff>0</xdr:rowOff>
    </xdr:from>
    <xdr:to>
      <xdr:col>0</xdr:col>
      <xdr:colOff>165652</xdr:colOff>
      <xdr:row>11</xdr:row>
      <xdr:rowOff>3726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774010</xdr:colOff>
      <xdr:row>22</xdr:row>
      <xdr:rowOff>95663</xdr:rowOff>
    </xdr:from>
    <xdr:to>
      <xdr:col>8</xdr:col>
      <xdr:colOff>922683</xdr:colOff>
      <xdr:row>44</xdr:row>
      <xdr:rowOff>85725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22</xdr:row>
      <xdr:rowOff>73301</xdr:rowOff>
    </xdr:from>
    <xdr:to>
      <xdr:col>1</xdr:col>
      <xdr:colOff>151735</xdr:colOff>
      <xdr:row>44</xdr:row>
      <xdr:rowOff>85725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</xdr:col>
      <xdr:colOff>231084</xdr:colOff>
      <xdr:row>22</xdr:row>
      <xdr:rowOff>73301</xdr:rowOff>
    </xdr:from>
    <xdr:to>
      <xdr:col>3</xdr:col>
      <xdr:colOff>770859</xdr:colOff>
      <xdr:row>44</xdr:row>
      <xdr:rowOff>85725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</xdr:row>
      <xdr:rowOff>164824</xdr:rowOff>
    </xdr:from>
    <xdr:to>
      <xdr:col>0</xdr:col>
      <xdr:colOff>149087</xdr:colOff>
      <xdr:row>18</xdr:row>
      <xdr:rowOff>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13</xdr:row>
      <xdr:rowOff>84482</xdr:rowOff>
    </xdr:from>
    <xdr:to>
      <xdr:col>4</xdr:col>
      <xdr:colOff>1333500</xdr:colOff>
      <xdr:row>41</xdr:row>
      <xdr:rowOff>122464</xdr:rowOff>
    </xdr:to>
    <xdr:grpSp>
      <xdr:nvGrpSpPr>
        <xdr:cNvPr id="2" name="Skupina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pSpPr/>
      </xdr:nvGrpSpPr>
      <xdr:grpSpPr>
        <a:xfrm>
          <a:off x="104775" y="2189507"/>
          <a:ext cx="9391650" cy="4295657"/>
          <a:chOff x="0" y="2189507"/>
          <a:chExt cx="9604099" cy="4365350"/>
        </a:xfrm>
      </xdr:grpSpPr>
      <xdr:graphicFrame macro="">
        <xdr:nvGraphicFramePr>
          <xdr:cNvPr id="5" name="Graf 1">
            <a:extLst>
              <a:ext uri="{FF2B5EF4-FFF2-40B4-BE49-F238E27FC236}">
                <a16:creationId xmlns:a16="http://schemas.microsoft.com/office/drawing/2014/main" id="{00000000-0008-0000-1A00-000005000000}"/>
              </a:ext>
            </a:extLst>
          </xdr:cNvPr>
          <xdr:cNvGraphicFramePr>
            <a:graphicFrameLocks/>
          </xdr:cNvGraphicFramePr>
        </xdr:nvGraphicFramePr>
        <xdr:xfrm>
          <a:off x="0" y="2189507"/>
          <a:ext cx="9604099" cy="43653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Graf 2">
            <a:extLst>
              <a:ext uri="{FF2B5EF4-FFF2-40B4-BE49-F238E27FC236}">
                <a16:creationId xmlns:a16="http://schemas.microsoft.com/office/drawing/2014/main" id="{00000000-0008-0000-1A00-000003000000}"/>
              </a:ext>
            </a:extLst>
          </xdr:cNvPr>
          <xdr:cNvGraphicFramePr/>
        </xdr:nvGraphicFramePr>
        <xdr:xfrm>
          <a:off x="5586205" y="2189920"/>
          <a:ext cx="4017891" cy="43152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0</xdr:col>
      <xdr:colOff>0</xdr:colOff>
      <xdr:row>4</xdr:row>
      <xdr:rowOff>164823</xdr:rowOff>
    </xdr:from>
    <xdr:to>
      <xdr:col>0</xdr:col>
      <xdr:colOff>173935</xdr:colOff>
      <xdr:row>12</xdr:row>
      <xdr:rowOff>8283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33130</xdr:colOff>
      <xdr:row>9</xdr:row>
      <xdr:rowOff>47404</xdr:rowOff>
    </xdr:from>
    <xdr:to>
      <xdr:col>4</xdr:col>
      <xdr:colOff>1381125</xdr:colOff>
      <xdr:row>33</xdr:row>
      <xdr:rowOff>66248</xdr:rowOff>
    </xdr:to>
    <xdr:grpSp>
      <xdr:nvGrpSpPr>
        <xdr:cNvPr id="2" name="Skupina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pSpPr/>
      </xdr:nvGrpSpPr>
      <xdr:grpSpPr>
        <a:xfrm>
          <a:off x="33130" y="1580929"/>
          <a:ext cx="9510920" cy="3885994"/>
          <a:chOff x="0" y="1629394"/>
          <a:chExt cx="9607825" cy="3928236"/>
        </a:xfrm>
      </xdr:grpSpPr>
      <xdr:graphicFrame macro="">
        <xdr:nvGraphicFramePr>
          <xdr:cNvPr id="3" name="Graf 1">
            <a:extLst>
              <a:ext uri="{FF2B5EF4-FFF2-40B4-BE49-F238E27FC236}">
                <a16:creationId xmlns:a16="http://schemas.microsoft.com/office/drawing/2014/main" id="{00000000-0008-0000-1B00-000003000000}"/>
              </a:ext>
            </a:extLst>
          </xdr:cNvPr>
          <xdr:cNvGraphicFramePr>
            <a:graphicFrameLocks/>
          </xdr:cNvGraphicFramePr>
        </xdr:nvGraphicFramePr>
        <xdr:xfrm>
          <a:off x="0" y="1632914"/>
          <a:ext cx="9607825" cy="392471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af 3">
            <a:extLst>
              <a:ext uri="{FF2B5EF4-FFF2-40B4-BE49-F238E27FC236}">
                <a16:creationId xmlns:a16="http://schemas.microsoft.com/office/drawing/2014/main" id="{00000000-0008-0000-1B00-000004000000}"/>
              </a:ext>
            </a:extLst>
          </xdr:cNvPr>
          <xdr:cNvGraphicFramePr/>
        </xdr:nvGraphicFramePr>
        <xdr:xfrm>
          <a:off x="5665305" y="1629394"/>
          <a:ext cx="3942130" cy="390338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0</xdr:col>
      <xdr:colOff>1</xdr:colOff>
      <xdr:row>5</xdr:row>
      <xdr:rowOff>1</xdr:rowOff>
    </xdr:from>
    <xdr:to>
      <xdr:col>0</xdr:col>
      <xdr:colOff>165653</xdr:colOff>
      <xdr:row>8</xdr:row>
      <xdr:rowOff>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65846</xdr:rowOff>
    </xdr:from>
    <xdr:to>
      <xdr:col>10</xdr:col>
      <xdr:colOff>745435</xdr:colOff>
      <xdr:row>45</xdr:row>
      <xdr:rowOff>138733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171451</xdr:colOff>
      <xdr:row>14</xdr:row>
      <xdr:rowOff>1</xdr:rowOff>
    </xdr:from>
    <xdr:to>
      <xdr:col>12</xdr:col>
      <xdr:colOff>626177</xdr:colOff>
      <xdr:row>30</xdr:row>
      <xdr:rowOff>76200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D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590548</xdr:colOff>
      <xdr:row>31</xdr:row>
      <xdr:rowOff>28575</xdr:rowOff>
    </xdr:from>
    <xdr:to>
      <xdr:col>12</xdr:col>
      <xdr:colOff>666750</xdr:colOff>
      <xdr:row>45</xdr:row>
      <xdr:rowOff>142875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30</xdr:row>
      <xdr:rowOff>104776</xdr:rowOff>
    </xdr:from>
    <xdr:to>
      <xdr:col>5</xdr:col>
      <xdr:colOff>552450</xdr:colOff>
      <xdr:row>45</xdr:row>
      <xdr:rowOff>104775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1D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3</xdr:row>
      <xdr:rowOff>164824</xdr:rowOff>
    </xdr:from>
    <xdr:to>
      <xdr:col>0</xdr:col>
      <xdr:colOff>132523</xdr:colOff>
      <xdr:row>12</xdr:row>
      <xdr:rowOff>1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6</xdr:col>
      <xdr:colOff>323850</xdr:colOff>
      <xdr:row>46</xdr:row>
      <xdr:rowOff>133351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164124</xdr:colOff>
      <xdr:row>29</xdr:row>
      <xdr:rowOff>84528</xdr:rowOff>
    </xdr:from>
    <xdr:to>
      <xdr:col>13</xdr:col>
      <xdr:colOff>104775</xdr:colOff>
      <xdr:row>46</xdr:row>
      <xdr:rowOff>123428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1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1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5132999" y="4751778"/>
          <a:ext cx="3845901" cy="2388400"/>
        </a:xfrm>
        <a:prstGeom prst="rect">
          <a:avLst/>
        </a:prstGeom>
      </xdr:spPr>
    </xdr:pic>
    <xdr:clientData/>
  </xdr:twoCellAnchor>
  <xdr:twoCellAnchor>
    <xdr:from>
      <xdr:col>10</xdr:col>
      <xdr:colOff>184680</xdr:colOff>
      <xdr:row>30</xdr:row>
      <xdr:rowOff>58065</xdr:rowOff>
    </xdr:from>
    <xdr:to>
      <xdr:col>10</xdr:col>
      <xdr:colOff>372102</xdr:colOff>
      <xdr:row>33</xdr:row>
      <xdr:rowOff>19965</xdr:rowOff>
    </xdr:to>
    <xdr:sp macro="" textlink="">
      <xdr:nvSpPr>
        <xdr:cNvPr id="11" name="Šipka dolů 10">
          <a:extLst>
            <a:ext uri="{FF2B5EF4-FFF2-40B4-BE49-F238E27FC236}">
              <a16:creationId xmlns:a16="http://schemas.microsoft.com/office/drawing/2014/main" id="{00000000-0008-0000-1E00-00000B000000}"/>
            </a:ext>
          </a:extLst>
        </xdr:cNvPr>
        <xdr:cNvSpPr/>
      </xdr:nvSpPr>
      <xdr:spPr>
        <a:xfrm rot="1191065">
          <a:off x="7166505" y="4553865"/>
          <a:ext cx="187422" cy="361950"/>
        </a:xfrm>
        <a:prstGeom prst="downArrow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666750</xdr:colOff>
      <xdr:row>29</xdr:row>
      <xdr:rowOff>95248</xdr:rowOff>
    </xdr:from>
    <xdr:to>
      <xdr:col>10</xdr:col>
      <xdr:colOff>190500</xdr:colOff>
      <xdr:row>32</xdr:row>
      <xdr:rowOff>76198</xdr:rowOff>
    </xdr:to>
    <xdr:sp macro="" textlink="">
      <xdr:nvSpPr>
        <xdr:cNvPr id="12" name="Šipka dolů 11">
          <a:extLst>
            <a:ext uri="{FF2B5EF4-FFF2-40B4-BE49-F238E27FC236}">
              <a16:creationId xmlns:a16="http://schemas.microsoft.com/office/drawing/2014/main" id="{00000000-0008-0000-1E00-00000C000000}"/>
            </a:ext>
          </a:extLst>
        </xdr:cNvPr>
        <xdr:cNvSpPr/>
      </xdr:nvSpPr>
      <xdr:spPr>
        <a:xfrm rot="12133561">
          <a:off x="8686800" y="5057773"/>
          <a:ext cx="238125" cy="381000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181426</xdr:colOff>
      <xdr:row>38</xdr:row>
      <xdr:rowOff>4819</xdr:rowOff>
    </xdr:from>
    <xdr:to>
      <xdr:col>7</xdr:col>
      <xdr:colOff>543376</xdr:colOff>
      <xdr:row>39</xdr:row>
      <xdr:rowOff>26042</xdr:rowOff>
    </xdr:to>
    <xdr:sp macro="" textlink="">
      <xdr:nvSpPr>
        <xdr:cNvPr id="25" name="Šipka dolů 24">
          <a:extLst>
            <a:ext uri="{FF2B5EF4-FFF2-40B4-BE49-F238E27FC236}">
              <a16:creationId xmlns:a16="http://schemas.microsoft.com/office/drawing/2014/main" id="{00000000-0008-0000-1E00-000019000000}"/>
            </a:ext>
          </a:extLst>
        </xdr:cNvPr>
        <xdr:cNvSpPr/>
      </xdr:nvSpPr>
      <xdr:spPr>
        <a:xfrm rot="13929628">
          <a:off x="5285739" y="5511356"/>
          <a:ext cx="173623" cy="361950"/>
        </a:xfrm>
        <a:prstGeom prst="downArrow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286781</xdr:colOff>
      <xdr:row>39</xdr:row>
      <xdr:rowOff>8999</xdr:rowOff>
    </xdr:from>
    <xdr:to>
      <xdr:col>7</xdr:col>
      <xdr:colOff>648731</xdr:colOff>
      <xdr:row>40</xdr:row>
      <xdr:rowOff>58552</xdr:rowOff>
    </xdr:to>
    <xdr:sp macro="" textlink="">
      <xdr:nvSpPr>
        <xdr:cNvPr id="26" name="Šipka dolů 25">
          <a:extLst>
            <a:ext uri="{FF2B5EF4-FFF2-40B4-BE49-F238E27FC236}">
              <a16:creationId xmlns:a16="http://schemas.microsoft.com/office/drawing/2014/main" id="{00000000-0008-0000-1E00-00001A000000}"/>
            </a:ext>
          </a:extLst>
        </xdr:cNvPr>
        <xdr:cNvSpPr/>
      </xdr:nvSpPr>
      <xdr:spPr>
        <a:xfrm rot="3272124">
          <a:off x="5386454" y="5672576"/>
          <a:ext cx="182903" cy="361950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38099</xdr:colOff>
      <xdr:row>43</xdr:row>
      <xdr:rowOff>47624</xdr:rowOff>
    </xdr:from>
    <xdr:to>
      <xdr:col>10</xdr:col>
      <xdr:colOff>228600</xdr:colOff>
      <xdr:row>45</xdr:row>
      <xdr:rowOff>85724</xdr:rowOff>
    </xdr:to>
    <xdr:sp macro="" textlink="">
      <xdr:nvSpPr>
        <xdr:cNvPr id="27" name="Šipka dolů 26">
          <a:extLst>
            <a:ext uri="{FF2B5EF4-FFF2-40B4-BE49-F238E27FC236}">
              <a16:creationId xmlns:a16="http://schemas.microsoft.com/office/drawing/2014/main" id="{00000000-0008-0000-1E00-00001B000000}"/>
            </a:ext>
          </a:extLst>
        </xdr:cNvPr>
        <xdr:cNvSpPr/>
      </xdr:nvSpPr>
      <xdr:spPr>
        <a:xfrm rot="10800000">
          <a:off x="7019924" y="6372224"/>
          <a:ext cx="190501" cy="323850"/>
        </a:xfrm>
        <a:prstGeom prst="downArrow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276224</xdr:colOff>
      <xdr:row>43</xdr:row>
      <xdr:rowOff>47623</xdr:rowOff>
    </xdr:from>
    <xdr:to>
      <xdr:col>10</xdr:col>
      <xdr:colOff>466725</xdr:colOff>
      <xdr:row>45</xdr:row>
      <xdr:rowOff>104773</xdr:rowOff>
    </xdr:to>
    <xdr:sp macro="" textlink="">
      <xdr:nvSpPr>
        <xdr:cNvPr id="28" name="Šipka dolů 27">
          <a:extLst>
            <a:ext uri="{FF2B5EF4-FFF2-40B4-BE49-F238E27FC236}">
              <a16:creationId xmlns:a16="http://schemas.microsoft.com/office/drawing/2014/main" id="{00000000-0008-0000-1E00-00001C000000}"/>
            </a:ext>
          </a:extLst>
        </xdr:cNvPr>
        <xdr:cNvSpPr/>
      </xdr:nvSpPr>
      <xdr:spPr>
        <a:xfrm>
          <a:off x="7258049" y="6372223"/>
          <a:ext cx="190501" cy="342900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30610</xdr:colOff>
      <xdr:row>43</xdr:row>
      <xdr:rowOff>32018</xdr:rowOff>
    </xdr:from>
    <xdr:to>
      <xdr:col>12</xdr:col>
      <xdr:colOff>401075</xdr:colOff>
      <xdr:row>44</xdr:row>
      <xdr:rowOff>75497</xdr:rowOff>
    </xdr:to>
    <xdr:sp macro="" textlink="">
      <xdr:nvSpPr>
        <xdr:cNvPr id="29" name="Šipka dolů 28">
          <a:extLst>
            <a:ext uri="{FF2B5EF4-FFF2-40B4-BE49-F238E27FC236}">
              <a16:creationId xmlns:a16="http://schemas.microsoft.com/office/drawing/2014/main" id="{00000000-0008-0000-1E00-00001D000000}"/>
            </a:ext>
          </a:extLst>
        </xdr:cNvPr>
        <xdr:cNvSpPr/>
      </xdr:nvSpPr>
      <xdr:spPr>
        <a:xfrm rot="7791339">
          <a:off x="8414178" y="6269325"/>
          <a:ext cx="195879" cy="370465"/>
        </a:xfrm>
        <a:prstGeom prst="downArrow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182417</xdr:colOff>
      <xdr:row>42</xdr:row>
      <xdr:rowOff>52017</xdr:rowOff>
    </xdr:from>
    <xdr:to>
      <xdr:col>12</xdr:col>
      <xdr:colOff>563417</xdr:colOff>
      <xdr:row>43</xdr:row>
      <xdr:rowOff>89281</xdr:rowOff>
    </xdr:to>
    <xdr:sp macro="" textlink="">
      <xdr:nvSpPr>
        <xdr:cNvPr id="30" name="Šipka dolů 29">
          <a:extLst>
            <a:ext uri="{FF2B5EF4-FFF2-40B4-BE49-F238E27FC236}">
              <a16:creationId xmlns:a16="http://schemas.microsoft.com/office/drawing/2014/main" id="{00000000-0008-0000-1E00-00001E000000}"/>
            </a:ext>
          </a:extLst>
        </xdr:cNvPr>
        <xdr:cNvSpPr/>
      </xdr:nvSpPr>
      <xdr:spPr>
        <a:xfrm rot="18591339">
          <a:off x="8574360" y="6128549"/>
          <a:ext cx="189664" cy="381000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94420</xdr:rowOff>
    </xdr:from>
    <xdr:to>
      <xdr:col>13</xdr:col>
      <xdr:colOff>656280</xdr:colOff>
      <xdr:row>44</xdr:row>
      <xdr:rowOff>147393</xdr:rowOff>
    </xdr:to>
    <xdr:grpSp>
      <xdr:nvGrpSpPr>
        <xdr:cNvPr id="3" name="Skupina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GrpSpPr/>
      </xdr:nvGrpSpPr>
      <xdr:grpSpPr>
        <a:xfrm>
          <a:off x="0" y="3285295"/>
          <a:ext cx="9485955" cy="3558173"/>
          <a:chOff x="0" y="3418645"/>
          <a:chExt cx="9485955" cy="3558173"/>
        </a:xfrm>
      </xdr:grpSpPr>
      <xdr:graphicFrame macro="">
        <xdr:nvGraphicFramePr>
          <xdr:cNvPr id="2" name="Graf 1">
            <a:extLst>
              <a:ext uri="{FF2B5EF4-FFF2-40B4-BE49-F238E27FC236}">
                <a16:creationId xmlns:a16="http://schemas.microsoft.com/office/drawing/2014/main" id="{00000000-0008-0000-1F00-000002000000}"/>
              </a:ext>
            </a:extLst>
          </xdr:cNvPr>
          <xdr:cNvGraphicFramePr>
            <a:graphicFrameLocks/>
          </xdr:cNvGraphicFramePr>
        </xdr:nvGraphicFramePr>
        <xdr:xfrm>
          <a:off x="0" y="3418645"/>
          <a:ext cx="4716000" cy="355158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1" name="Graf 10">
            <a:extLst>
              <a:ext uri="{FF2B5EF4-FFF2-40B4-BE49-F238E27FC236}">
                <a16:creationId xmlns:a16="http://schemas.microsoft.com/office/drawing/2014/main" id="{00000000-0008-0000-1F00-00000B000000}"/>
              </a:ext>
            </a:extLst>
          </xdr:cNvPr>
          <xdr:cNvGraphicFramePr>
            <a:graphicFrameLocks/>
          </xdr:cNvGraphicFramePr>
        </xdr:nvGraphicFramePr>
        <xdr:xfrm>
          <a:off x="4769955" y="3423618"/>
          <a:ext cx="4716000" cy="355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142876</xdr:colOff>
      <xdr:row>29</xdr:row>
      <xdr:rowOff>123825</xdr:rowOff>
    </xdr:from>
    <xdr:to>
      <xdr:col>13</xdr:col>
      <xdr:colOff>8282</xdr:colOff>
      <xdr:row>42</xdr:row>
      <xdr:rowOff>140803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</xdr:colOff>
      <xdr:row>33</xdr:row>
      <xdr:rowOff>8283</xdr:rowOff>
    </xdr:from>
    <xdr:to>
      <xdr:col>0</xdr:col>
      <xdr:colOff>132522</xdr:colOff>
      <xdr:row>42</xdr:row>
      <xdr:rowOff>8282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26</xdr:row>
      <xdr:rowOff>38100</xdr:rowOff>
    </xdr:from>
    <xdr:to>
      <xdr:col>10</xdr:col>
      <xdr:colOff>581026</xdr:colOff>
      <xdr:row>46</xdr:row>
      <xdr:rowOff>15736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51353</xdr:rowOff>
    </xdr:from>
    <xdr:to>
      <xdr:col>3</xdr:col>
      <xdr:colOff>694082</xdr:colOff>
      <xdr:row>46</xdr:row>
      <xdr:rowOff>414</xdr:rowOff>
    </xdr:to>
    <xdr:grpSp>
      <xdr:nvGrpSpPr>
        <xdr:cNvPr id="4" name="Skupina 3" hidden="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pSpPr/>
      </xdr:nvGrpSpPr>
      <xdr:grpSpPr>
        <a:xfrm>
          <a:off x="0" y="3918503"/>
          <a:ext cx="4599332" cy="2997061"/>
          <a:chOff x="342591" y="3843233"/>
          <a:chExt cx="4595191" cy="2934114"/>
        </a:xfrm>
      </xdr:grpSpPr>
      <xdr:graphicFrame macro="">
        <xdr:nvGraphicFramePr>
          <xdr:cNvPr id="6" name="Graf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GraphicFramePr/>
        </xdr:nvGraphicFramePr>
        <xdr:xfrm>
          <a:off x="342591" y="3843233"/>
          <a:ext cx="4595191" cy="293411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cxnSp macro="">
        <xdr:nvCxnSpPr>
          <xdr:cNvPr id="5" name="Přímá spojnice 4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CxnSpPr/>
        </xdr:nvCxnSpPr>
        <xdr:spPr>
          <a:xfrm>
            <a:off x="1831912" y="5459371"/>
            <a:ext cx="226014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Přímá spojnice 6"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CxnSpPr/>
        </xdr:nvCxnSpPr>
        <xdr:spPr>
          <a:xfrm>
            <a:off x="716110" y="4823723"/>
            <a:ext cx="221258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" name="Přímá spojnice 7">
            <a:extLst>
              <a:ext uri="{FF2B5EF4-FFF2-40B4-BE49-F238E27FC236}">
                <a16:creationId xmlns:a16="http://schemas.microsoft.com/office/drawing/2014/main" id="{00000000-0008-0000-0600-000008000000}"/>
              </a:ext>
            </a:extLst>
          </xdr:cNvPr>
          <xdr:cNvCxnSpPr/>
        </xdr:nvCxnSpPr>
        <xdr:spPr>
          <a:xfrm>
            <a:off x="1094389" y="4683936"/>
            <a:ext cx="218878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0" name="Přímá spojnice 9">
            <a:extLst>
              <a:ext uri="{FF2B5EF4-FFF2-40B4-BE49-F238E27FC236}">
                <a16:creationId xmlns:a16="http://schemas.microsoft.com/office/drawing/2014/main" id="{00000000-0008-0000-0600-00000A000000}"/>
              </a:ext>
            </a:extLst>
          </xdr:cNvPr>
          <xdr:cNvCxnSpPr/>
        </xdr:nvCxnSpPr>
        <xdr:spPr>
          <a:xfrm>
            <a:off x="2217327" y="5463169"/>
            <a:ext cx="221257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Přímá spojnice 10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CxnSpPr/>
        </xdr:nvCxnSpPr>
        <xdr:spPr>
          <a:xfrm>
            <a:off x="2569435" y="5301201"/>
            <a:ext cx="221257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Přímá spojnice 11">
            <a:extLst>
              <a:ext uri="{FF2B5EF4-FFF2-40B4-BE49-F238E27FC236}">
                <a16:creationId xmlns:a16="http://schemas.microsoft.com/office/drawing/2014/main" id="{00000000-0008-0000-0600-00000C000000}"/>
              </a:ext>
            </a:extLst>
          </xdr:cNvPr>
          <xdr:cNvCxnSpPr/>
        </xdr:nvCxnSpPr>
        <xdr:spPr>
          <a:xfrm>
            <a:off x="2938196" y="5269965"/>
            <a:ext cx="223635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3" name="Přímá spojnice 12">
            <a:extLst>
              <a:ext uri="{FF2B5EF4-FFF2-40B4-BE49-F238E27FC236}">
                <a16:creationId xmlns:a16="http://schemas.microsoft.com/office/drawing/2014/main" id="{00000000-0008-0000-0600-00000D000000}"/>
              </a:ext>
            </a:extLst>
          </xdr:cNvPr>
          <xdr:cNvCxnSpPr/>
        </xdr:nvCxnSpPr>
        <xdr:spPr>
          <a:xfrm>
            <a:off x="3311716" y="5223140"/>
            <a:ext cx="211740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4" name="Přímá spojnice 13">
            <a:extLst>
              <a:ext uri="{FF2B5EF4-FFF2-40B4-BE49-F238E27FC236}">
                <a16:creationId xmlns:a16="http://schemas.microsoft.com/office/drawing/2014/main" id="{00000000-0008-0000-0600-00000E000000}"/>
              </a:ext>
            </a:extLst>
          </xdr:cNvPr>
          <xdr:cNvCxnSpPr/>
        </xdr:nvCxnSpPr>
        <xdr:spPr>
          <a:xfrm>
            <a:off x="3675719" y="5251645"/>
            <a:ext cx="216499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5" name="Přímá spojnice 14">
            <a:extLst>
              <a:ext uri="{FF2B5EF4-FFF2-40B4-BE49-F238E27FC236}">
                <a16:creationId xmlns:a16="http://schemas.microsoft.com/office/drawing/2014/main" id="{00000000-0008-0000-0600-00000F000000}"/>
              </a:ext>
            </a:extLst>
          </xdr:cNvPr>
          <xdr:cNvCxnSpPr/>
        </xdr:nvCxnSpPr>
        <xdr:spPr>
          <a:xfrm>
            <a:off x="1470288" y="6205367"/>
            <a:ext cx="226014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0</xdr:colOff>
      <xdr:row>26</xdr:row>
      <xdr:rowOff>38100</xdr:rowOff>
    </xdr:from>
    <xdr:to>
      <xdr:col>4</xdr:col>
      <xdr:colOff>0</xdr:colOff>
      <xdr:row>46</xdr:row>
      <xdr:rowOff>15736</xdr:rowOff>
    </xdr:to>
    <xdr:graphicFrame macro="">
      <xdr:nvGraphicFramePr>
        <xdr:cNvPr id="16" name="Graf 1">
          <a:extLst>
            <a:ext uri="{FF2B5EF4-FFF2-40B4-BE49-F238E27FC236}">
              <a16:creationId xmlns:a16="http://schemas.microsoft.com/office/drawing/2014/main" id="{4DDBB11D-6B57-4CFD-A406-674C869C73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142874</xdr:colOff>
      <xdr:row>29</xdr:row>
      <xdr:rowOff>28575</xdr:rowOff>
    </xdr:from>
    <xdr:to>
      <xdr:col>14</xdr:col>
      <xdr:colOff>749</xdr:colOff>
      <xdr:row>43</xdr:row>
      <xdr:rowOff>132522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132521</xdr:colOff>
      <xdr:row>41</xdr:row>
      <xdr:rowOff>165651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12</xdr:row>
      <xdr:rowOff>38101</xdr:rowOff>
    </xdr:from>
    <xdr:to>
      <xdr:col>6</xdr:col>
      <xdr:colOff>580050</xdr:colOff>
      <xdr:row>36</xdr:row>
      <xdr:rowOff>76200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2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133350</xdr:colOff>
      <xdr:row>12</xdr:row>
      <xdr:rowOff>66675</xdr:rowOff>
    </xdr:from>
    <xdr:to>
      <xdr:col>13</xdr:col>
      <xdr:colOff>647700</xdr:colOff>
      <xdr:row>36</xdr:row>
      <xdr:rowOff>76200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12218</xdr:rowOff>
    </xdr:from>
    <xdr:to>
      <xdr:col>11</xdr:col>
      <xdr:colOff>104775</xdr:colOff>
      <xdr:row>45</xdr:row>
      <xdr:rowOff>140805</xdr:rowOff>
    </xdr:to>
    <xdr:graphicFrame macro="">
      <xdr:nvGraphicFramePr>
        <xdr:cNvPr id="2" name="Graf 1" hidden="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334618</xdr:colOff>
      <xdr:row>29</xdr:row>
      <xdr:rowOff>20498</xdr:rowOff>
    </xdr:from>
    <xdr:to>
      <xdr:col>22</xdr:col>
      <xdr:colOff>414131</xdr:colOff>
      <xdr:row>45</xdr:row>
      <xdr:rowOff>140805</xdr:rowOff>
    </xdr:to>
    <xdr:graphicFrame macro="">
      <xdr:nvGraphicFramePr>
        <xdr:cNvPr id="3" name="Graf 2" hidden="1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28</xdr:row>
      <xdr:rowOff>152400</xdr:rowOff>
    </xdr:from>
    <xdr:to>
      <xdr:col>13</xdr:col>
      <xdr:colOff>57976</xdr:colOff>
      <xdr:row>46</xdr:row>
      <xdr:rowOff>8269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41412</xdr:colOff>
      <xdr:row>28</xdr:row>
      <xdr:rowOff>152400</xdr:rowOff>
    </xdr:from>
    <xdr:to>
      <xdr:col>22</xdr:col>
      <xdr:colOff>339587</xdr:colOff>
      <xdr:row>46</xdr:row>
      <xdr:rowOff>8269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2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28</xdr:row>
      <xdr:rowOff>152400</xdr:rowOff>
    </xdr:from>
    <xdr:to>
      <xdr:col>9</xdr:col>
      <xdr:colOff>295276</xdr:colOff>
      <xdr:row>46</xdr:row>
      <xdr:rowOff>8269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57DEB563-42A0-41E7-8A7E-20193EDE4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902804</xdr:colOff>
      <xdr:row>34</xdr:row>
      <xdr:rowOff>55494</xdr:rowOff>
    </xdr:from>
    <xdr:to>
      <xdr:col>12</xdr:col>
      <xdr:colOff>911914</xdr:colOff>
      <xdr:row>46</xdr:row>
      <xdr:rowOff>107950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2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34</xdr:row>
      <xdr:rowOff>47214</xdr:rowOff>
    </xdr:from>
    <xdr:to>
      <xdr:col>6</xdr:col>
      <xdr:colOff>853108</xdr:colOff>
      <xdr:row>46</xdr:row>
      <xdr:rowOff>92075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2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405848</xdr:colOff>
      <xdr:row>24</xdr:row>
      <xdr:rowOff>49696</xdr:rowOff>
    </xdr:from>
    <xdr:to>
      <xdr:col>12</xdr:col>
      <xdr:colOff>927651</xdr:colOff>
      <xdr:row>35</xdr:row>
      <xdr:rowOff>137493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00000000-0008-0000-26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654324</xdr:colOff>
      <xdr:row>26</xdr:row>
      <xdr:rowOff>99391</xdr:rowOff>
    </xdr:from>
    <xdr:to>
      <xdr:col>11</xdr:col>
      <xdr:colOff>712303</xdr:colOff>
      <xdr:row>35</xdr:row>
      <xdr:rowOff>140804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00000000-0008-0000-26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704019</xdr:colOff>
      <xdr:row>26</xdr:row>
      <xdr:rowOff>99391</xdr:rowOff>
    </xdr:from>
    <xdr:to>
      <xdr:col>12</xdr:col>
      <xdr:colOff>761998</xdr:colOff>
      <xdr:row>35</xdr:row>
      <xdr:rowOff>140804</xdr:rowOff>
    </xdr:to>
    <xdr:graphicFrame macro="">
      <xdr:nvGraphicFramePr>
        <xdr:cNvPr id="10" name="Graf 9">
          <a:extLst>
            <a:ext uri="{FF2B5EF4-FFF2-40B4-BE49-F238E27FC236}">
              <a16:creationId xmlns:a16="http://schemas.microsoft.com/office/drawing/2014/main" id="{00000000-0008-0000-2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712301</xdr:colOff>
      <xdr:row>26</xdr:row>
      <xdr:rowOff>99391</xdr:rowOff>
    </xdr:from>
    <xdr:to>
      <xdr:col>12</xdr:col>
      <xdr:colOff>811696</xdr:colOff>
      <xdr:row>35</xdr:row>
      <xdr:rowOff>140804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00000000-0008-0000-26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215350</xdr:colOff>
      <xdr:row>12</xdr:row>
      <xdr:rowOff>16565</xdr:rowOff>
    </xdr:from>
    <xdr:to>
      <xdr:col>10</xdr:col>
      <xdr:colOff>861392</xdr:colOff>
      <xdr:row>25</xdr:row>
      <xdr:rowOff>16565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2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836544</xdr:colOff>
      <xdr:row>12</xdr:row>
      <xdr:rowOff>0</xdr:rowOff>
    </xdr:from>
    <xdr:to>
      <xdr:col>12</xdr:col>
      <xdr:colOff>927653</xdr:colOff>
      <xdr:row>25</xdr:row>
      <xdr:rowOff>0</xdr:rowOff>
    </xdr:to>
    <xdr:graphicFrame macro="">
      <xdr:nvGraphicFramePr>
        <xdr:cNvPr id="14" name="Graf 13">
          <a:extLst>
            <a:ext uri="{FF2B5EF4-FFF2-40B4-BE49-F238E27FC236}">
              <a16:creationId xmlns:a16="http://schemas.microsoft.com/office/drawing/2014/main" id="{00000000-0008-0000-26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115957</xdr:colOff>
      <xdr:row>1</xdr:row>
      <xdr:rowOff>43483</xdr:rowOff>
    </xdr:from>
    <xdr:to>
      <xdr:col>14</xdr:col>
      <xdr:colOff>91109</xdr:colOff>
      <xdr:row>13</xdr:row>
      <xdr:rowOff>135008</xdr:rowOff>
    </xdr:to>
    <xdr:graphicFrame macro="">
      <xdr:nvGraphicFramePr>
        <xdr:cNvPr id="10" name="Graf 9">
          <a:extLst>
            <a:ext uri="{FF2B5EF4-FFF2-40B4-BE49-F238E27FC236}">
              <a16:creationId xmlns:a16="http://schemas.microsoft.com/office/drawing/2014/main" id="{00000000-0008-0000-27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9</xdr:col>
      <xdr:colOff>99391</xdr:colOff>
      <xdr:row>14</xdr:row>
      <xdr:rowOff>118444</xdr:rowOff>
    </xdr:from>
    <xdr:to>
      <xdr:col>14</xdr:col>
      <xdr:colOff>74543</xdr:colOff>
      <xdr:row>24</xdr:row>
      <xdr:rowOff>52182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2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9</xdr:col>
      <xdr:colOff>41412</xdr:colOff>
      <xdr:row>25</xdr:row>
      <xdr:rowOff>19052</xdr:rowOff>
    </xdr:from>
    <xdr:to>
      <xdr:col>14</xdr:col>
      <xdr:colOff>49696</xdr:colOff>
      <xdr:row>35</xdr:row>
      <xdr:rowOff>35616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2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828262</xdr:colOff>
      <xdr:row>7</xdr:row>
      <xdr:rowOff>123825</xdr:rowOff>
    </xdr:from>
    <xdr:to>
      <xdr:col>2</xdr:col>
      <xdr:colOff>485740</xdr:colOff>
      <xdr:row>18</xdr:row>
      <xdr:rowOff>103868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32</xdr:row>
      <xdr:rowOff>48040</xdr:rowOff>
    </xdr:from>
    <xdr:to>
      <xdr:col>4</xdr:col>
      <xdr:colOff>173934</xdr:colOff>
      <xdr:row>44</xdr:row>
      <xdr:rowOff>58996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4</xdr:col>
      <xdr:colOff>405848</xdr:colOff>
      <xdr:row>32</xdr:row>
      <xdr:rowOff>48040</xdr:rowOff>
    </xdr:from>
    <xdr:to>
      <xdr:col>10</xdr:col>
      <xdr:colOff>618622</xdr:colOff>
      <xdr:row>44</xdr:row>
      <xdr:rowOff>58996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2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3</xdr:col>
      <xdr:colOff>339587</xdr:colOff>
      <xdr:row>7</xdr:row>
      <xdr:rowOff>123825</xdr:rowOff>
    </xdr:from>
    <xdr:to>
      <xdr:col>9</xdr:col>
      <xdr:colOff>162717</xdr:colOff>
      <xdr:row>18</xdr:row>
      <xdr:rowOff>103868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2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339587</xdr:colOff>
      <xdr:row>1</xdr:row>
      <xdr:rowOff>47624</xdr:rowOff>
    </xdr:from>
    <xdr:to>
      <xdr:col>13</xdr:col>
      <xdr:colOff>476282</xdr:colOff>
      <xdr:row>21</xdr:row>
      <xdr:rowOff>93081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339587</xdr:colOff>
      <xdr:row>23</xdr:row>
      <xdr:rowOff>82827</xdr:rowOff>
    </xdr:from>
    <xdr:to>
      <xdr:col>13</xdr:col>
      <xdr:colOff>476282</xdr:colOff>
      <xdr:row>41</xdr:row>
      <xdr:rowOff>81307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0.03669</cdr:x>
      <cdr:y>0.09304</cdr:y>
    </cdr:from>
    <cdr:to>
      <cdr:x>0.46737</cdr:x>
      <cdr:y>0.15119</cdr:y>
    </cdr:to>
    <cdr:sp macro="" textlink="">
      <cdr:nvSpPr>
        <cdr:cNvPr id="2" name="Obdélník 1"/>
        <cdr:cNvSpPr/>
      </cdr:nvSpPr>
      <cdr:spPr>
        <a:xfrm xmlns:a="http://schemas.openxmlformats.org/drawingml/2006/main">
          <a:off x="180975" y="304800"/>
          <a:ext cx="2124075" cy="1905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0.55053</cdr:x>
      <cdr:y>0.84238</cdr:y>
    </cdr:from>
    <cdr:to>
      <cdr:x>0.98121</cdr:x>
      <cdr:y>0.90053</cdr:y>
    </cdr:to>
    <cdr:sp macro="" textlink="">
      <cdr:nvSpPr>
        <cdr:cNvPr id="3" name="Obdélník 2"/>
        <cdr:cNvSpPr/>
      </cdr:nvSpPr>
      <cdr:spPr>
        <a:xfrm xmlns:a="http://schemas.openxmlformats.org/drawingml/2006/main">
          <a:off x="2728006" y="2762091"/>
          <a:ext cx="2134063" cy="19066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cs-CZ"/>
        </a:p>
      </cdr:txBody>
    </cdr: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0.03348</cdr:x>
      <cdr:y>0.10694</cdr:y>
    </cdr:from>
    <cdr:to>
      <cdr:x>0.46415</cdr:x>
      <cdr:y>0.17308</cdr:y>
    </cdr:to>
    <cdr:sp macro="" textlink="">
      <cdr:nvSpPr>
        <cdr:cNvPr id="2" name="Obdélník 1"/>
        <cdr:cNvSpPr/>
      </cdr:nvSpPr>
      <cdr:spPr>
        <a:xfrm xmlns:a="http://schemas.openxmlformats.org/drawingml/2006/main">
          <a:off x="165100" y="307975"/>
          <a:ext cx="2124075" cy="1905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0.54676</cdr:x>
      <cdr:y>0.809</cdr:y>
    </cdr:from>
    <cdr:to>
      <cdr:x>0.97744</cdr:x>
      <cdr:y>0.87514</cdr:y>
    </cdr:to>
    <cdr:sp macro="" textlink="">
      <cdr:nvSpPr>
        <cdr:cNvPr id="3" name="Obdélník 2"/>
        <cdr:cNvSpPr/>
      </cdr:nvSpPr>
      <cdr:spPr>
        <a:xfrm xmlns:a="http://schemas.openxmlformats.org/drawingml/2006/main">
          <a:off x="3011578" y="2176465"/>
          <a:ext cx="2372142" cy="17795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cs-CZ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124238</xdr:rowOff>
    </xdr:from>
    <xdr:to>
      <xdr:col>6</xdr:col>
      <xdr:colOff>198782</xdr:colOff>
      <xdr:row>41</xdr:row>
      <xdr:rowOff>49695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197540</xdr:colOff>
      <xdr:row>11</xdr:row>
      <xdr:rowOff>130036</xdr:rowOff>
    </xdr:from>
    <xdr:to>
      <xdr:col>13</xdr:col>
      <xdr:colOff>593033</xdr:colOff>
      <xdr:row>41</xdr:row>
      <xdr:rowOff>40585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57148</xdr:rowOff>
    </xdr:from>
    <xdr:to>
      <xdr:col>16</xdr:col>
      <xdr:colOff>108000</xdr:colOff>
      <xdr:row>45</xdr:row>
      <xdr:rowOff>141148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55494</xdr:colOff>
      <xdr:row>25</xdr:row>
      <xdr:rowOff>38100</xdr:rowOff>
    </xdr:from>
    <xdr:to>
      <xdr:col>32</xdr:col>
      <xdr:colOff>453385</xdr:colOff>
      <xdr:row>45</xdr:row>
      <xdr:rowOff>122100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3</xdr:row>
      <xdr:rowOff>66675</xdr:rowOff>
    </xdr:from>
    <xdr:to>
      <xdr:col>16</xdr:col>
      <xdr:colOff>117525</xdr:colOff>
      <xdr:row>23</xdr:row>
      <xdr:rowOff>150675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2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236470</xdr:colOff>
      <xdr:row>2</xdr:row>
      <xdr:rowOff>142875</xdr:rowOff>
    </xdr:from>
    <xdr:to>
      <xdr:col>32</xdr:col>
      <xdr:colOff>438979</xdr:colOff>
      <xdr:row>23</xdr:row>
      <xdr:rowOff>74475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2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46</xdr:row>
      <xdr:rowOff>228600</xdr:rowOff>
    </xdr:from>
    <xdr:to>
      <xdr:col>32</xdr:col>
      <xdr:colOff>453260</xdr:colOff>
      <xdr:row>68</xdr:row>
      <xdr:rowOff>28004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2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</xdr:colOff>
      <xdr:row>70</xdr:row>
      <xdr:rowOff>94593</xdr:rowOff>
    </xdr:from>
    <xdr:to>
      <xdr:col>32</xdr:col>
      <xdr:colOff>453260</xdr:colOff>
      <xdr:row>91</xdr:row>
      <xdr:rowOff>132879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2B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94</xdr:row>
      <xdr:rowOff>9525</xdr:rowOff>
    </xdr:from>
    <xdr:to>
      <xdr:col>32</xdr:col>
      <xdr:colOff>457200</xdr:colOff>
      <xdr:row>135</xdr:row>
      <xdr:rowOff>88417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4DECB092-7E08-4CB7-A3C8-9D4674076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44675"/>
          <a:ext cx="9601200" cy="6327292"/>
        </a:xfrm>
        <a:prstGeom prst="rect">
          <a:avLst/>
        </a:prstGeom>
      </xdr:spPr>
    </xdr:pic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0.92443</cdr:x>
      <cdr:y>0.74779</cdr:y>
    </cdr:from>
    <cdr:to>
      <cdr:x>0.99284</cdr:x>
      <cdr:y>0.8147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413723" y="2342075"/>
          <a:ext cx="326577" cy="2095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rIns="0" rtlCol="0"/>
        <a:lstStyle xmlns:a="http://schemas.openxmlformats.org/drawingml/2006/main"/>
        <a:p xmlns:a="http://schemas.openxmlformats.org/drawingml/2006/main">
          <a:r>
            <a:rPr lang="cs-CZ" sz="900"/>
            <a:t>8 760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</xdr:colOff>
      <xdr:row>23</xdr:row>
      <xdr:rowOff>101876</xdr:rowOff>
    </xdr:from>
    <xdr:to>
      <xdr:col>11</xdr:col>
      <xdr:colOff>84483</xdr:colOff>
      <xdr:row>46</xdr:row>
      <xdr:rowOff>44726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</xdr:row>
      <xdr:rowOff>181390</xdr:rowOff>
    </xdr:from>
    <xdr:to>
      <xdr:col>0</xdr:col>
      <xdr:colOff>132522</xdr:colOff>
      <xdr:row>21</xdr:row>
      <xdr:rowOff>157370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0.4642</cdr:x>
      <cdr:y>0.61322</cdr:y>
    </cdr:from>
    <cdr:to>
      <cdr:x>0.50665</cdr:x>
      <cdr:y>0.67172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451878" y="2114413"/>
          <a:ext cx="407114" cy="2017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/>
            <a:t>OZE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8283</xdr:colOff>
      <xdr:row>12</xdr:row>
      <xdr:rowOff>55491</xdr:rowOff>
    </xdr:from>
    <xdr:to>
      <xdr:col>6</xdr:col>
      <xdr:colOff>207065</xdr:colOff>
      <xdr:row>41</xdr:row>
      <xdr:rowOff>133348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188015</xdr:colOff>
      <xdr:row>12</xdr:row>
      <xdr:rowOff>38928</xdr:rowOff>
    </xdr:from>
    <xdr:to>
      <xdr:col>14</xdr:col>
      <xdr:colOff>827</xdr:colOff>
      <xdr:row>41</xdr:row>
      <xdr:rowOff>101877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33131</xdr:colOff>
      <xdr:row>14</xdr:row>
      <xdr:rowOff>16565</xdr:rowOff>
    </xdr:from>
    <xdr:to>
      <xdr:col>18</xdr:col>
      <xdr:colOff>438979</xdr:colOff>
      <xdr:row>43</xdr:row>
      <xdr:rowOff>123825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124239</xdr:rowOff>
    </xdr:from>
    <xdr:to>
      <xdr:col>10</xdr:col>
      <xdr:colOff>704849</xdr:colOff>
      <xdr:row>45</xdr:row>
      <xdr:rowOff>142875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84897</xdr:rowOff>
    </xdr:from>
    <xdr:to>
      <xdr:col>4</xdr:col>
      <xdr:colOff>83152</xdr:colOff>
      <xdr:row>45</xdr:row>
      <xdr:rowOff>136940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295689</xdr:colOff>
      <xdr:row>34</xdr:row>
      <xdr:rowOff>84897</xdr:rowOff>
    </xdr:from>
    <xdr:to>
      <xdr:col>10</xdr:col>
      <xdr:colOff>701863</xdr:colOff>
      <xdr:row>45</xdr:row>
      <xdr:rowOff>136940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295689</xdr:colOff>
      <xdr:row>22</xdr:row>
      <xdr:rowOff>109123</xdr:rowOff>
    </xdr:from>
    <xdr:to>
      <xdr:col>10</xdr:col>
      <xdr:colOff>701863</xdr:colOff>
      <xdr:row>34</xdr:row>
      <xdr:rowOff>12080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295689</xdr:colOff>
      <xdr:row>10</xdr:row>
      <xdr:rowOff>133349</xdr:rowOff>
    </xdr:from>
    <xdr:to>
      <xdr:col>10</xdr:col>
      <xdr:colOff>701863</xdr:colOff>
      <xdr:row>22</xdr:row>
      <xdr:rowOff>36305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3</xdr:row>
      <xdr:rowOff>164824</xdr:rowOff>
    </xdr:from>
    <xdr:to>
      <xdr:col>0</xdr:col>
      <xdr:colOff>149087</xdr:colOff>
      <xdr:row>8</xdr:row>
      <xdr:rowOff>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J55"/>
  <sheetViews>
    <sheetView showGridLines="0" tabSelected="1" showWhiteSpace="0" zoomScaleNormal="100" zoomScaleSheetLayoutView="100" zoomScalePageLayoutView="70" workbookViewId="0"/>
  </sheetViews>
  <sheetFormatPr defaultRowHeight="12.75"/>
  <cols>
    <col min="1" max="1" width="10.28515625" style="45" customWidth="1"/>
    <col min="2" max="9" width="9.85546875" style="45" customWidth="1"/>
    <col min="10" max="10" width="10.28515625" style="45" customWidth="1"/>
    <col min="11" max="16384" width="9.140625" style="45"/>
  </cols>
  <sheetData>
    <row r="1" spans="1:10" s="60" customFormat="1">
      <c r="A1" s="10"/>
      <c r="B1" s="10"/>
      <c r="C1" s="10"/>
      <c r="D1" s="10"/>
      <c r="E1" s="10"/>
      <c r="F1" s="10"/>
      <c r="G1" s="10"/>
      <c r="H1" s="10"/>
      <c r="I1" s="10"/>
      <c r="J1" s="10"/>
    </row>
    <row r="2" spans="1:10" s="60" customFormat="1">
      <c r="A2" s="61"/>
      <c r="B2" s="61"/>
      <c r="C2" s="61"/>
      <c r="D2" s="61"/>
      <c r="E2" s="61"/>
      <c r="F2" s="61"/>
      <c r="G2" s="61"/>
      <c r="H2" s="61"/>
      <c r="I2" s="61"/>
      <c r="J2" s="61"/>
    </row>
    <row r="3" spans="1:10" s="60" customFormat="1">
      <c r="A3" s="62"/>
      <c r="B3" s="62"/>
      <c r="C3" s="62"/>
      <c r="D3" s="62"/>
      <c r="E3" s="62"/>
      <c r="F3" s="62"/>
      <c r="G3" s="62"/>
      <c r="H3" s="62"/>
      <c r="I3" s="62"/>
      <c r="J3" s="62"/>
    </row>
    <row r="4" spans="1:10" s="60" customFormat="1">
      <c r="A4" s="10"/>
      <c r="B4" s="10"/>
      <c r="C4" s="10"/>
      <c r="D4" s="63"/>
      <c r="E4" s="64"/>
      <c r="F4" s="64"/>
      <c r="G4" s="64"/>
      <c r="H4" s="10"/>
      <c r="I4" s="10"/>
      <c r="J4" s="65"/>
    </row>
    <row r="5" spans="1:10" s="60" customFormat="1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10" s="60" customFormat="1">
      <c r="A6" s="10"/>
      <c r="B6" s="10"/>
      <c r="C6" s="10"/>
      <c r="D6" s="10"/>
      <c r="E6" s="10"/>
      <c r="F6" s="10"/>
      <c r="G6" s="10"/>
      <c r="H6" s="10"/>
      <c r="I6" s="10"/>
      <c r="J6" s="10"/>
    </row>
    <row r="7" spans="1:10" s="60" customFormat="1">
      <c r="A7" s="10"/>
      <c r="B7" s="10"/>
      <c r="C7" s="10"/>
      <c r="D7" s="10"/>
      <c r="E7" s="10"/>
      <c r="F7" s="10"/>
      <c r="G7" s="10"/>
      <c r="H7" s="10"/>
      <c r="I7" s="10"/>
      <c r="J7" s="10"/>
    </row>
    <row r="8" spans="1:10" s="60" customFormat="1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pans="1:10" s="60" customFormat="1">
      <c r="A9" s="10"/>
      <c r="B9" s="10"/>
      <c r="C9" s="10"/>
      <c r="D9" s="10"/>
      <c r="E9" s="10"/>
      <c r="F9" s="10"/>
      <c r="G9" s="10"/>
      <c r="H9" s="10"/>
      <c r="I9" s="10"/>
      <c r="J9" s="10"/>
    </row>
    <row r="10" spans="1:10" s="60" customFormat="1">
      <c r="A10" s="10"/>
      <c r="B10" s="66"/>
      <c r="C10" s="10"/>
      <c r="D10" s="10"/>
      <c r="E10" s="10"/>
      <c r="F10" s="10"/>
      <c r="G10" s="10"/>
      <c r="H10" s="10"/>
      <c r="I10" s="67"/>
      <c r="J10" s="10"/>
    </row>
    <row r="11" spans="1:10" s="60" customFormat="1">
      <c r="A11" s="10"/>
      <c r="B11" s="1"/>
      <c r="C11" s="68"/>
      <c r="D11" s="10"/>
      <c r="E11" s="10"/>
      <c r="F11" s="10"/>
      <c r="G11" s="10"/>
      <c r="H11" s="10"/>
      <c r="I11" s="10"/>
      <c r="J11" s="10"/>
    </row>
    <row r="12" spans="1:10" s="60" customFormat="1">
      <c r="A12" s="10"/>
      <c r="B12" s="1"/>
      <c r="C12" s="68"/>
      <c r="D12" s="10"/>
      <c r="E12" s="10"/>
      <c r="F12" s="10"/>
      <c r="G12" s="10"/>
      <c r="H12" s="10"/>
      <c r="I12" s="10"/>
      <c r="J12" s="10"/>
    </row>
    <row r="13" spans="1:10" s="60" customFormat="1">
      <c r="A13" s="10"/>
      <c r="B13" s="1"/>
      <c r="C13" s="68"/>
      <c r="D13" s="10"/>
      <c r="E13" s="10"/>
      <c r="F13" s="10"/>
      <c r="G13" s="10"/>
      <c r="H13" s="10"/>
      <c r="I13" s="10"/>
      <c r="J13" s="10"/>
    </row>
    <row r="14" spans="1:10" s="60" customFormat="1">
      <c r="A14" s="69"/>
      <c r="B14" s="43"/>
      <c r="C14" s="70"/>
      <c r="D14" s="69"/>
      <c r="E14" s="69"/>
      <c r="F14" s="69"/>
      <c r="G14" s="69"/>
      <c r="H14" s="69"/>
      <c r="I14" s="69"/>
      <c r="J14" s="69"/>
    </row>
    <row r="15" spans="1:10" s="60" customFormat="1">
      <c r="A15" s="69"/>
      <c r="B15" s="43"/>
      <c r="C15" s="70"/>
      <c r="D15" s="69"/>
      <c r="E15" s="69"/>
      <c r="F15" s="69"/>
      <c r="G15" s="69"/>
      <c r="H15" s="69"/>
      <c r="I15" s="69"/>
      <c r="J15" s="69"/>
    </row>
    <row r="16" spans="1:10" s="60" customFormat="1">
      <c r="A16" s="69"/>
      <c r="B16" s="43"/>
      <c r="C16" s="70"/>
      <c r="D16" s="69"/>
      <c r="E16" s="69"/>
      <c r="F16" s="69"/>
      <c r="G16" s="69"/>
      <c r="H16" s="69"/>
      <c r="I16" s="69"/>
      <c r="J16" s="69"/>
    </row>
    <row r="17" spans="1:10" s="60" customFormat="1">
      <c r="A17" s="69"/>
      <c r="B17" s="43"/>
      <c r="C17" s="70"/>
      <c r="D17" s="69"/>
      <c r="E17" s="69"/>
      <c r="F17" s="69"/>
      <c r="G17" s="69"/>
      <c r="H17" s="69"/>
      <c r="I17" s="69"/>
      <c r="J17" s="69"/>
    </row>
    <row r="18" spans="1:10" s="60" customFormat="1">
      <c r="A18" s="69"/>
      <c r="B18" s="43"/>
      <c r="C18" s="70"/>
      <c r="D18" s="69"/>
      <c r="E18" s="69"/>
      <c r="F18" s="69"/>
      <c r="G18" s="69"/>
      <c r="H18" s="69"/>
      <c r="I18" s="69"/>
      <c r="J18" s="69"/>
    </row>
    <row r="19" spans="1:10" s="60" customFormat="1">
      <c r="A19" s="69"/>
      <c r="B19" s="43"/>
      <c r="C19" s="70"/>
      <c r="D19" s="69"/>
      <c r="E19" s="69"/>
      <c r="F19" s="69"/>
      <c r="G19" s="69"/>
      <c r="H19" s="69"/>
      <c r="I19" s="69"/>
      <c r="J19" s="69"/>
    </row>
    <row r="20" spans="1:10" s="60" customFormat="1">
      <c r="A20" s="69"/>
      <c r="B20" s="43"/>
      <c r="C20" s="70"/>
      <c r="D20" s="69"/>
      <c r="E20" s="69"/>
      <c r="F20" s="69"/>
      <c r="G20" s="69"/>
      <c r="H20" s="69"/>
      <c r="I20" s="69"/>
      <c r="J20" s="69"/>
    </row>
    <row r="21" spans="1:10" s="60" customFormat="1"/>
    <row r="22" spans="1:10" s="60" customFormat="1">
      <c r="A22" s="69"/>
      <c r="B22" s="43"/>
      <c r="C22" s="70"/>
      <c r="D22" s="69"/>
      <c r="E22" s="69"/>
      <c r="F22" s="69"/>
      <c r="G22" s="69"/>
      <c r="H22" s="69"/>
      <c r="I22" s="69"/>
      <c r="J22" s="69"/>
    </row>
    <row r="23" spans="1:10" s="60" customFormat="1">
      <c r="A23" s="69"/>
      <c r="B23" s="43"/>
      <c r="C23" s="70"/>
      <c r="D23" s="69"/>
      <c r="E23" s="69"/>
      <c r="F23" s="69"/>
      <c r="G23" s="69"/>
      <c r="H23" s="69"/>
      <c r="I23" s="69"/>
      <c r="J23" s="69"/>
    </row>
    <row r="24" spans="1:10" s="60" customFormat="1">
      <c r="A24" s="69"/>
      <c r="B24" s="43"/>
      <c r="C24" s="70"/>
      <c r="D24" s="69"/>
      <c r="E24" s="69"/>
      <c r="F24" s="69"/>
      <c r="G24" s="69"/>
      <c r="H24" s="69"/>
      <c r="I24" s="69"/>
      <c r="J24" s="69"/>
    </row>
    <row r="25" spans="1:10" s="60" customFormat="1"/>
    <row r="26" spans="1:10" s="60" customFormat="1">
      <c r="A26" s="69"/>
      <c r="B26" s="43"/>
      <c r="C26" s="70"/>
      <c r="D26" s="69"/>
      <c r="E26" s="69"/>
      <c r="F26" s="69"/>
      <c r="G26" s="69"/>
      <c r="H26" s="69"/>
      <c r="I26" s="69"/>
      <c r="J26" s="69"/>
    </row>
    <row r="27" spans="1:10" s="60" customFormat="1">
      <c r="A27" s="69"/>
      <c r="B27" s="43"/>
      <c r="C27" s="70"/>
      <c r="D27" s="69"/>
      <c r="E27" s="69"/>
      <c r="F27" s="69"/>
      <c r="G27" s="69"/>
      <c r="H27" s="69"/>
      <c r="I27" s="69"/>
      <c r="J27" s="69"/>
    </row>
    <row r="28" spans="1:10" s="60" customFormat="1">
      <c r="A28" s="69"/>
      <c r="B28" s="43"/>
      <c r="C28" s="70"/>
      <c r="D28" s="69"/>
      <c r="E28" s="69"/>
      <c r="F28" s="69"/>
      <c r="G28" s="69"/>
      <c r="H28" s="69"/>
      <c r="I28" s="69"/>
      <c r="J28" s="69"/>
    </row>
    <row r="29" spans="1:10" s="60" customFormat="1">
      <c r="A29" s="498"/>
      <c r="B29" s="498"/>
      <c r="C29" s="498"/>
      <c r="D29" s="498"/>
      <c r="E29" s="498"/>
      <c r="F29" s="498"/>
      <c r="G29" s="498"/>
      <c r="H29" s="498"/>
      <c r="I29" s="498"/>
      <c r="J29" s="498"/>
    </row>
    <row r="30" spans="1:10" s="60" customFormat="1">
      <c r="A30" s="69"/>
      <c r="B30" s="43"/>
      <c r="C30" s="70"/>
      <c r="D30" s="69"/>
      <c r="E30" s="69"/>
      <c r="F30" s="69"/>
      <c r="G30" s="69"/>
      <c r="H30" s="69"/>
      <c r="I30" s="69"/>
      <c r="J30" s="69"/>
    </row>
    <row r="31" spans="1:10" s="60" customFormat="1"/>
    <row r="32" spans="1:10" s="60" customFormat="1">
      <c r="A32" s="69"/>
      <c r="B32" s="43"/>
      <c r="C32" s="70"/>
      <c r="D32" s="69"/>
      <c r="E32" s="69"/>
      <c r="F32" s="69"/>
      <c r="G32" s="69"/>
      <c r="H32" s="69"/>
      <c r="I32" s="69"/>
      <c r="J32" s="69"/>
    </row>
    <row r="33" spans="1:10" s="60" customFormat="1">
      <c r="A33" s="69"/>
      <c r="B33" s="43"/>
      <c r="C33" s="70"/>
      <c r="D33" s="69"/>
      <c r="E33" s="69"/>
      <c r="F33" s="69"/>
      <c r="G33" s="69"/>
      <c r="H33" s="69"/>
      <c r="I33" s="69"/>
      <c r="J33" s="69"/>
    </row>
    <row r="34" spans="1:10" s="60" customFormat="1">
      <c r="A34" s="499"/>
      <c r="B34" s="499"/>
      <c r="C34" s="499"/>
      <c r="D34" s="499"/>
      <c r="E34" s="499"/>
      <c r="F34" s="499"/>
      <c r="G34" s="499"/>
      <c r="H34" s="499"/>
      <c r="I34" s="499"/>
      <c r="J34" s="499"/>
    </row>
    <row r="35" spans="1:10" s="60" customFormat="1">
      <c r="A35" s="69"/>
      <c r="B35" s="43"/>
      <c r="C35" s="69"/>
      <c r="D35" s="69"/>
      <c r="E35" s="69"/>
      <c r="F35" s="69"/>
      <c r="G35" s="69"/>
      <c r="H35" s="69"/>
      <c r="I35" s="69"/>
      <c r="J35" s="69"/>
    </row>
    <row r="36" spans="1:10" s="60" customFormat="1"/>
    <row r="37" spans="1:10" s="60" customFormat="1"/>
    <row r="38" spans="1:10" s="60" customFormat="1">
      <c r="B38" s="1"/>
      <c r="C38" s="68"/>
      <c r="D38" s="10"/>
      <c r="E38" s="10"/>
      <c r="F38" s="10"/>
      <c r="G38" s="10"/>
      <c r="H38" s="10"/>
      <c r="I38" s="10"/>
      <c r="J38" s="10"/>
    </row>
    <row r="39" spans="1:10" s="60" customFormat="1"/>
    <row r="40" spans="1:10" s="60" customFormat="1">
      <c r="B40" s="71"/>
      <c r="C40" s="71"/>
      <c r="D40" s="71"/>
      <c r="E40" s="71"/>
      <c r="F40" s="71"/>
      <c r="G40" s="71"/>
      <c r="H40" s="71"/>
      <c r="I40" s="71"/>
    </row>
    <row r="41" spans="1:10" s="60" customFormat="1"/>
    <row r="42" spans="1:10" s="60" customFormat="1"/>
    <row r="43" spans="1:10" s="60" customFormat="1"/>
    <row r="44" spans="1:10" s="60" customFormat="1"/>
    <row r="45" spans="1:10" s="60" customFormat="1"/>
    <row r="46" spans="1:10" s="60" customFormat="1"/>
    <row r="47" spans="1:10" s="60" customFormat="1"/>
    <row r="48" spans="1:10" s="60" customFormat="1"/>
    <row r="49" spans="1:10" s="60" customFormat="1"/>
    <row r="50" spans="1:10" s="60" customFormat="1"/>
    <row r="51" spans="1:10" s="60" customFormat="1">
      <c r="A51" s="500"/>
      <c r="B51" s="500"/>
      <c r="C51" s="500"/>
      <c r="D51" s="500"/>
      <c r="E51" s="500"/>
      <c r="F51" s="500"/>
      <c r="G51" s="500"/>
      <c r="H51" s="500"/>
      <c r="I51" s="500"/>
      <c r="J51" s="500"/>
    </row>
    <row r="52" spans="1:10" s="60" customFormat="1"/>
    <row r="53" spans="1:10" s="60" customFormat="1"/>
    <row r="54" spans="1:10" s="60" customFormat="1"/>
    <row r="55" spans="1:10" s="60" customFormat="1"/>
  </sheetData>
  <mergeCells count="3">
    <mergeCell ref="A29:J29"/>
    <mergeCell ref="A34:J34"/>
    <mergeCell ref="A51:J51"/>
  </mergeCells>
  <printOptions horizontalCentered="1"/>
  <pageMargins left="0.31496062992125984" right="0.31496062992125984" top="0.35433070866141736" bottom="0.35433070866141736" header="0.31496062992125984" footer="0.19685039370078741"/>
  <pageSetup paperSize="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9"/>
  <dimension ref="A1:N24"/>
  <sheetViews>
    <sheetView showGridLines="0" zoomScaleNormal="100" zoomScaleSheetLayoutView="100" zoomScalePageLayoutView="115" workbookViewId="0"/>
  </sheetViews>
  <sheetFormatPr defaultRowHeight="12"/>
  <cols>
    <col min="1" max="1" width="28.5703125" style="4" customWidth="1"/>
    <col min="2" max="10" width="11.42578125" style="4" customWidth="1"/>
    <col min="11" max="11" width="11.140625" style="4" customWidth="1"/>
    <col min="12" max="14" width="11" style="4" bestFit="1" customWidth="1"/>
    <col min="15" max="16384" width="9.140625" style="4"/>
  </cols>
  <sheetData>
    <row r="1" spans="1:14" ht="15.75">
      <c r="A1" s="298" t="s">
        <v>606</v>
      </c>
      <c r="K1" s="159" t="str">
        <f>'3.1'!N1</f>
        <v>2019</v>
      </c>
    </row>
    <row r="2" spans="1:14" ht="6" customHeight="1">
      <c r="A2" s="55"/>
    </row>
    <row r="3" spans="1:14">
      <c r="A3" s="210"/>
      <c r="B3" s="210">
        <v>2014</v>
      </c>
      <c r="C3" s="210">
        <v>2015</v>
      </c>
      <c r="D3" s="210">
        <v>2016</v>
      </c>
      <c r="E3" s="210">
        <v>2017</v>
      </c>
      <c r="F3" s="210">
        <v>2018</v>
      </c>
      <c r="G3" s="210">
        <v>2019</v>
      </c>
    </row>
    <row r="4" spans="1:14" s="44" customFormat="1" ht="14.25" customHeight="1">
      <c r="A4" s="200" t="s">
        <v>37</v>
      </c>
      <c r="B4" s="256">
        <f>SUM(B5:B22)</f>
        <v>86003.431527999943</v>
      </c>
      <c r="C4" s="256">
        <f>SUM(C5:C22)</f>
        <v>83888.329192000048</v>
      </c>
      <c r="D4" s="256">
        <f>SUM(D5:D22)</f>
        <v>83301.881481999953</v>
      </c>
      <c r="E4" s="256">
        <v>87037.616906999989</v>
      </c>
      <c r="F4" s="256">
        <v>88000.296482999998</v>
      </c>
      <c r="G4" s="256">
        <f>SUM(G5:G22)</f>
        <v>86988.721704000025</v>
      </c>
      <c r="I4" s="146"/>
      <c r="J4" s="146"/>
      <c r="K4" s="146"/>
      <c r="L4" s="146"/>
      <c r="M4" s="146"/>
      <c r="N4" s="146"/>
    </row>
    <row r="5" spans="1:14">
      <c r="A5" s="152" t="s">
        <v>195</v>
      </c>
      <c r="B5" s="166">
        <v>35832.172599999969</v>
      </c>
      <c r="C5" s="166">
        <v>35944.483260000052</v>
      </c>
      <c r="D5" s="166">
        <v>36228.083022999956</v>
      </c>
      <c r="E5" s="166">
        <v>36978.071257000018</v>
      </c>
      <c r="F5" s="166">
        <v>37733.792681999992</v>
      </c>
      <c r="G5" s="166">
        <v>35172.045832000011</v>
      </c>
      <c r="I5" s="147"/>
      <c r="J5" s="147"/>
      <c r="K5" s="147"/>
      <c r="L5" s="147"/>
      <c r="M5" s="147"/>
      <c r="N5" s="147"/>
    </row>
    <row r="6" spans="1:14">
      <c r="A6" s="240" t="s">
        <v>321</v>
      </c>
      <c r="B6" s="216">
        <v>30324.873359999998</v>
      </c>
      <c r="C6" s="216">
        <v>26840.84765</v>
      </c>
      <c r="D6" s="216">
        <v>24104.222149999994</v>
      </c>
      <c r="E6" s="216">
        <v>28339.577040000004</v>
      </c>
      <c r="F6" s="216">
        <v>29921.311170000001</v>
      </c>
      <c r="G6" s="166">
        <v>30246.208839999999</v>
      </c>
    </row>
    <row r="7" spans="1:14">
      <c r="A7" s="240" t="s">
        <v>188</v>
      </c>
      <c r="B7" s="216">
        <v>1355.6420099999975</v>
      </c>
      <c r="C7" s="216">
        <v>1977.6008199999987</v>
      </c>
      <c r="D7" s="216">
        <v>3422.1928460000149</v>
      </c>
      <c r="E7" s="216">
        <v>3387.9459939999915</v>
      </c>
      <c r="F7" s="216">
        <v>3488.0790680000005</v>
      </c>
      <c r="G7" s="166">
        <v>5514.5082359999979</v>
      </c>
    </row>
    <row r="8" spans="1:14">
      <c r="A8" s="240" t="s">
        <v>197</v>
      </c>
      <c r="B8" s="216">
        <v>2573.5216930000056</v>
      </c>
      <c r="C8" s="216">
        <v>2614.8126399999883</v>
      </c>
      <c r="D8" s="216">
        <v>2601.2700270000014</v>
      </c>
      <c r="E8" s="216">
        <v>2639.4407140000017</v>
      </c>
      <c r="F8" s="216">
        <v>2607.9207259999994</v>
      </c>
      <c r="G8" s="166">
        <v>2527.072306</v>
      </c>
    </row>
    <row r="9" spans="1:14">
      <c r="A9" s="152" t="s">
        <v>190</v>
      </c>
      <c r="B9" s="216">
        <v>3213.8470599999982</v>
      </c>
      <c r="C9" s="216">
        <v>3088.7776999999996</v>
      </c>
      <c r="D9" s="216">
        <v>3035.6877299999978</v>
      </c>
      <c r="E9" s="216">
        <v>2879.7477989999993</v>
      </c>
      <c r="F9" s="216">
        <v>2751.508558999999</v>
      </c>
      <c r="G9" s="166">
        <v>2514.6749569999997</v>
      </c>
    </row>
    <row r="10" spans="1:14">
      <c r="A10" s="240" t="s">
        <v>198</v>
      </c>
      <c r="B10" s="216">
        <v>2007.2122799999991</v>
      </c>
      <c r="C10" s="216">
        <v>2091.1186499999994</v>
      </c>
      <c r="D10" s="216">
        <v>2068.8933940000024</v>
      </c>
      <c r="E10" s="216">
        <v>2213.6164789999989</v>
      </c>
      <c r="F10" s="216">
        <v>2120.8619170000002</v>
      </c>
      <c r="G10" s="166">
        <v>2398.7335939999998</v>
      </c>
    </row>
    <row r="11" spans="1:14">
      <c r="A11" s="240" t="s">
        <v>674</v>
      </c>
      <c r="B11" s="216">
        <v>2122.8687979999963</v>
      </c>
      <c r="C11" s="216">
        <v>2263.8461340000035</v>
      </c>
      <c r="D11" s="216">
        <v>2131.4545370000028</v>
      </c>
      <c r="E11" s="216">
        <v>2193.3680499999987</v>
      </c>
      <c r="F11" s="216">
        <v>2339.6774349999919</v>
      </c>
      <c r="G11" s="166">
        <v>2285.9043990000046</v>
      </c>
    </row>
    <row r="12" spans="1:14">
      <c r="A12" s="240" t="s">
        <v>196</v>
      </c>
      <c r="B12" s="216">
        <v>4889.8065399999978</v>
      </c>
      <c r="C12" s="216">
        <v>5165.638719999999</v>
      </c>
      <c r="D12" s="216">
        <v>5719.850639999996</v>
      </c>
      <c r="E12" s="216">
        <v>4453.0348240000021</v>
      </c>
      <c r="F12" s="216">
        <v>3454.5004139999996</v>
      </c>
      <c r="G12" s="166">
        <v>2149.0284099999999</v>
      </c>
    </row>
    <row r="13" spans="1:14">
      <c r="A13" s="240" t="s">
        <v>675</v>
      </c>
      <c r="B13" s="216">
        <v>1909.2224910000004</v>
      </c>
      <c r="C13" s="216">
        <v>1794.8070900000007</v>
      </c>
      <c r="D13" s="216">
        <v>2000.4882460000001</v>
      </c>
      <c r="E13" s="216">
        <v>1869.4647639999996</v>
      </c>
      <c r="F13" s="176">
        <v>1627.3506839999991</v>
      </c>
      <c r="G13" s="166">
        <f>+'3.1'!N10</f>
        <v>2008.0287029999997</v>
      </c>
    </row>
    <row r="14" spans="1:14">
      <c r="A14" s="240" t="s">
        <v>676</v>
      </c>
      <c r="B14" s="216">
        <v>1051.5262420000001</v>
      </c>
      <c r="C14" s="216">
        <v>1275.9619400000001</v>
      </c>
      <c r="D14" s="216">
        <v>1201.5475300000003</v>
      </c>
      <c r="E14" s="216">
        <v>1170.455101</v>
      </c>
      <c r="F14" s="216">
        <v>1050.5881870000003</v>
      </c>
      <c r="G14" s="166">
        <v>1166.6572390000001</v>
      </c>
    </row>
    <row r="15" spans="1:14">
      <c r="A15" s="240" t="s">
        <v>677</v>
      </c>
      <c r="B15" s="216">
        <v>476.54439400000001</v>
      </c>
      <c r="C15" s="216">
        <v>572.61156800000003</v>
      </c>
      <c r="D15" s="216">
        <v>496.95718100000005</v>
      </c>
      <c r="E15" s="216">
        <v>591.03834099999995</v>
      </c>
      <c r="F15" s="216">
        <v>609.32970900000009</v>
      </c>
      <c r="G15" s="166">
        <f>+'3.1'!N12</f>
        <v>700.01386000000014</v>
      </c>
    </row>
    <row r="16" spans="1:14">
      <c r="A16" s="240" t="s">
        <v>252</v>
      </c>
      <c r="B16" s="278">
        <v>87.335339999999974</v>
      </c>
      <c r="C16" s="278">
        <v>86.642087999999987</v>
      </c>
      <c r="D16" s="278">
        <v>98.561173799999978</v>
      </c>
      <c r="E16" s="278">
        <v>114.2380362</v>
      </c>
      <c r="F16" s="278">
        <v>100.2100914</v>
      </c>
      <c r="G16" s="168">
        <v>104.8489254</v>
      </c>
    </row>
    <row r="17" spans="1:7">
      <c r="A17" s="240" t="s">
        <v>678</v>
      </c>
      <c r="B17" s="216">
        <v>67.502579999999995</v>
      </c>
      <c r="C17" s="216">
        <v>75.863482000000005</v>
      </c>
      <c r="D17" s="216">
        <v>78.259737200000004</v>
      </c>
      <c r="E17" s="216">
        <v>87.816458800000007</v>
      </c>
      <c r="F17" s="216">
        <v>76.7655216</v>
      </c>
      <c r="G17" s="166">
        <v>82.021760600000007</v>
      </c>
    </row>
    <row r="18" spans="1:7">
      <c r="A18" s="240" t="s">
        <v>193</v>
      </c>
      <c r="B18" s="216">
        <v>34.578549999999993</v>
      </c>
      <c r="C18" s="216">
        <v>31.775639999999996</v>
      </c>
      <c r="D18" s="216">
        <v>45.296569999999996</v>
      </c>
      <c r="E18" s="216">
        <v>45.116605</v>
      </c>
      <c r="F18" s="216">
        <v>63.59628</v>
      </c>
      <c r="G18" s="166">
        <v>62.106784999999988</v>
      </c>
    </row>
    <row r="19" spans="1:7">
      <c r="A19" s="240" t="s">
        <v>189</v>
      </c>
      <c r="B19" s="216">
        <v>45.775150000000018</v>
      </c>
      <c r="C19" s="216">
        <v>47.180270000000029</v>
      </c>
      <c r="D19" s="216">
        <v>44.481445999999998</v>
      </c>
      <c r="E19" s="216">
        <v>53.919452999999997</v>
      </c>
      <c r="F19" s="216">
        <v>34.831829000000013</v>
      </c>
      <c r="G19" s="166">
        <v>38.404585999999988</v>
      </c>
    </row>
    <row r="20" spans="1:7">
      <c r="A20" s="240" t="s">
        <v>192</v>
      </c>
      <c r="B20" s="216">
        <v>10.522459999999999</v>
      </c>
      <c r="C20" s="216">
        <v>15.704539999999998</v>
      </c>
      <c r="D20" s="216">
        <v>23.864750999999998</v>
      </c>
      <c r="E20" s="216">
        <v>20.526962000000001</v>
      </c>
      <c r="F20" s="216">
        <v>19.426521000000001</v>
      </c>
      <c r="G20" s="166">
        <v>17.432931</v>
      </c>
    </row>
    <row r="21" spans="1:7">
      <c r="A21" s="240" t="s">
        <v>32</v>
      </c>
      <c r="B21" s="216">
        <v>0.47998000000000002</v>
      </c>
      <c r="C21" s="216">
        <v>0.65700000000000003</v>
      </c>
      <c r="D21" s="216">
        <v>0.77049999999999996</v>
      </c>
      <c r="E21" s="216">
        <v>0.23902899999999999</v>
      </c>
      <c r="F21" s="216">
        <v>0.54568900000000009</v>
      </c>
      <c r="G21" s="166">
        <v>1.0303399999999998</v>
      </c>
    </row>
    <row r="22" spans="1:7">
      <c r="A22" s="152" t="s">
        <v>194</v>
      </c>
      <c r="B22" s="166">
        <v>0</v>
      </c>
      <c r="C22" s="166">
        <v>0</v>
      </c>
      <c r="D22" s="166">
        <v>0</v>
      </c>
      <c r="E22" s="166">
        <v>0</v>
      </c>
      <c r="F22" s="166">
        <v>0</v>
      </c>
      <c r="G22" s="166">
        <v>0</v>
      </c>
    </row>
    <row r="23" spans="1:7" s="15" customFormat="1" ht="11.25">
      <c r="A23" s="94"/>
      <c r="G23" s="9" t="s">
        <v>386</v>
      </c>
    </row>
    <row r="24" spans="1:7">
      <c r="A24" s="96"/>
    </row>
  </sheetData>
  <sortState ref="A5:G22">
    <sortCondition descending="1" ref="G5"/>
  </sortState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21"/>
  <dimension ref="A1:O44"/>
  <sheetViews>
    <sheetView showGridLines="0" zoomScaleNormal="100" zoomScaleSheetLayoutView="100" workbookViewId="0"/>
  </sheetViews>
  <sheetFormatPr defaultRowHeight="12"/>
  <cols>
    <col min="1" max="1" width="6.42578125" style="4" customWidth="1"/>
    <col min="2" max="2" width="21.7109375" style="4" customWidth="1"/>
    <col min="3" max="14" width="8.7109375" style="4" customWidth="1"/>
    <col min="15" max="15" width="9.7109375" style="4" customWidth="1"/>
    <col min="16" max="16384" width="9.140625" style="4"/>
  </cols>
  <sheetData>
    <row r="1" spans="1:15" ht="15.75">
      <c r="A1" s="201" t="s">
        <v>607</v>
      </c>
      <c r="O1" s="159" t="str">
        <f>'3.1'!N1</f>
        <v>2019</v>
      </c>
    </row>
    <row r="2" spans="1:15" ht="6" customHeight="1"/>
    <row r="3" spans="1:15">
      <c r="A3" s="507"/>
      <c r="B3" s="507"/>
      <c r="C3" s="187" t="s">
        <v>93</v>
      </c>
      <c r="D3" s="187" t="s">
        <v>94</v>
      </c>
      <c r="E3" s="187" t="s">
        <v>95</v>
      </c>
      <c r="F3" s="187" t="s">
        <v>96</v>
      </c>
      <c r="G3" s="187" t="s">
        <v>97</v>
      </c>
      <c r="H3" s="187" t="s">
        <v>98</v>
      </c>
      <c r="I3" s="187" t="s">
        <v>99</v>
      </c>
      <c r="J3" s="187" t="s">
        <v>100</v>
      </c>
      <c r="K3" s="187" t="s">
        <v>101</v>
      </c>
      <c r="L3" s="187" t="s">
        <v>102</v>
      </c>
      <c r="M3" s="187" t="s">
        <v>103</v>
      </c>
      <c r="N3" s="187" t="s">
        <v>104</v>
      </c>
      <c r="O3" s="187" t="s">
        <v>76</v>
      </c>
    </row>
    <row r="4" spans="1:15">
      <c r="A4" s="505">
        <v>2010</v>
      </c>
      <c r="B4" s="184" t="s">
        <v>37</v>
      </c>
      <c r="C4" s="203">
        <v>8484.2667164053801</v>
      </c>
      <c r="D4" s="203">
        <v>7580.50885597658</v>
      </c>
      <c r="E4" s="203">
        <v>8059.3711433211693</v>
      </c>
      <c r="F4" s="203">
        <v>7076.5226566997171</v>
      </c>
      <c r="G4" s="203">
        <v>6217.3329083883173</v>
      </c>
      <c r="H4" s="203">
        <v>6100.0496111424454</v>
      </c>
      <c r="I4" s="203">
        <v>6870.4718619864025</v>
      </c>
      <c r="J4" s="203">
        <v>6172.8689154872909</v>
      </c>
      <c r="K4" s="203">
        <v>6735.1783660195651</v>
      </c>
      <c r="L4" s="203">
        <v>7533.6689949163683</v>
      </c>
      <c r="M4" s="203">
        <v>7234.11210102934</v>
      </c>
      <c r="N4" s="203">
        <v>7845.780311638513</v>
      </c>
      <c r="O4" s="203">
        <v>85910.132443011084</v>
      </c>
    </row>
    <row r="5" spans="1:15">
      <c r="A5" s="505"/>
      <c r="B5" s="242" t="s">
        <v>7</v>
      </c>
      <c r="C5" s="244">
        <v>7870.7313937237031</v>
      </c>
      <c r="D5" s="244">
        <v>7030.465031889843</v>
      </c>
      <c r="E5" s="244">
        <v>7469.6607742667284</v>
      </c>
      <c r="F5" s="244">
        <v>6563.465417773833</v>
      </c>
      <c r="G5" s="244">
        <v>5745.6322288848069</v>
      </c>
      <c r="H5" s="244">
        <v>5634.3007303591239</v>
      </c>
      <c r="I5" s="244">
        <v>6322.2350683626073</v>
      </c>
      <c r="J5" s="244">
        <v>5684.4546481463176</v>
      </c>
      <c r="K5" s="244">
        <v>6213.750005753488</v>
      </c>
      <c r="L5" s="244">
        <v>6954.7424701905902</v>
      </c>
      <c r="M5" s="244">
        <v>6698.9891944019782</v>
      </c>
      <c r="N5" s="244">
        <v>7276.2045864538768</v>
      </c>
      <c r="O5" s="182">
        <v>79464.631550206905</v>
      </c>
    </row>
    <row r="6" spans="1:15">
      <c r="A6" s="505"/>
      <c r="B6" s="242" t="s">
        <v>250</v>
      </c>
      <c r="C6" s="244">
        <v>6963.8185743057056</v>
      </c>
      <c r="D6" s="244">
        <v>6242.3761115762964</v>
      </c>
      <c r="E6" s="244">
        <v>6461.8696406211666</v>
      </c>
      <c r="F6" s="244">
        <v>5633.6607095896952</v>
      </c>
      <c r="G6" s="244">
        <v>5490.555789388317</v>
      </c>
      <c r="H6" s="244">
        <v>5189.0695458424452</v>
      </c>
      <c r="I6" s="244">
        <v>5190.6254931864014</v>
      </c>
      <c r="J6" s="244">
        <v>5231.5804780872913</v>
      </c>
      <c r="K6" s="244">
        <v>5462.426345242563</v>
      </c>
      <c r="L6" s="244">
        <v>6060.123455296367</v>
      </c>
      <c r="M6" s="244">
        <v>6123.9007191293358</v>
      </c>
      <c r="N6" s="244">
        <v>6911.7136647380094</v>
      </c>
      <c r="O6" s="182">
        <v>70961.720527003592</v>
      </c>
    </row>
    <row r="7" spans="1:15">
      <c r="A7" s="509"/>
      <c r="B7" s="247" t="s">
        <v>249</v>
      </c>
      <c r="C7" s="266">
        <v>5788.7708606240267</v>
      </c>
      <c r="D7" s="266">
        <v>5218.9652653895582</v>
      </c>
      <c r="E7" s="266">
        <v>5382.904249766726</v>
      </c>
      <c r="F7" s="266">
        <v>4688.8386020638118</v>
      </c>
      <c r="G7" s="266">
        <v>4632.9626364848064</v>
      </c>
      <c r="H7" s="266">
        <v>4387.1062425591235</v>
      </c>
      <c r="I7" s="266">
        <v>4268.4584293626049</v>
      </c>
      <c r="J7" s="266">
        <v>4385.6083811463177</v>
      </c>
      <c r="K7" s="266">
        <v>4547.4329874764853</v>
      </c>
      <c r="L7" s="266">
        <v>5035.0631660705913</v>
      </c>
      <c r="M7" s="266">
        <v>5136.8224280019749</v>
      </c>
      <c r="N7" s="266">
        <v>5782.2997693533725</v>
      </c>
      <c r="O7" s="266">
        <v>59255.23301829939</v>
      </c>
    </row>
    <row r="8" spans="1:15">
      <c r="A8" s="504">
        <v>2011</v>
      </c>
      <c r="B8" s="170" t="s">
        <v>37</v>
      </c>
      <c r="C8" s="169">
        <v>8377.7355664067163</v>
      </c>
      <c r="D8" s="169">
        <v>7568.8744307943234</v>
      </c>
      <c r="E8" s="169">
        <v>7870.8057396659678</v>
      </c>
      <c r="F8" s="169">
        <v>6915.0763377354997</v>
      </c>
      <c r="G8" s="169">
        <v>7099.6260761760623</v>
      </c>
      <c r="H8" s="169">
        <v>6478.4792669000044</v>
      </c>
      <c r="I8" s="169">
        <v>6183.2208461832079</v>
      </c>
      <c r="J8" s="169">
        <v>6640.5366187086584</v>
      </c>
      <c r="K8" s="169">
        <v>6573.2396742135634</v>
      </c>
      <c r="L8" s="169">
        <v>7768.7002131785284</v>
      </c>
      <c r="M8" s="169">
        <v>7966.6885242575272</v>
      </c>
      <c r="N8" s="169">
        <v>8117.611909402498</v>
      </c>
      <c r="O8" s="169">
        <v>87560.595203622535</v>
      </c>
    </row>
    <row r="9" spans="1:15">
      <c r="A9" s="505"/>
      <c r="B9" s="242" t="s">
        <v>7</v>
      </c>
      <c r="C9" s="244">
        <v>7776.6639897289542</v>
      </c>
      <c r="D9" s="244">
        <v>7029.6599405853212</v>
      </c>
      <c r="E9" s="244">
        <v>7304.3044766901912</v>
      </c>
      <c r="F9" s="244">
        <v>6415.1618927678319</v>
      </c>
      <c r="G9" s="244">
        <v>6561.5471245513363</v>
      </c>
      <c r="H9" s="244">
        <v>5975.4954005977079</v>
      </c>
      <c r="I9" s="244">
        <v>5686.9666377341136</v>
      </c>
      <c r="J9" s="244">
        <v>6124.371442068652</v>
      </c>
      <c r="K9" s="244">
        <v>6053.7338585733796</v>
      </c>
      <c r="L9" s="244">
        <v>7196.4252532235196</v>
      </c>
      <c r="M9" s="244">
        <v>7379.1704955723917</v>
      </c>
      <c r="N9" s="244">
        <v>7524.038765495904</v>
      </c>
      <c r="O9" s="182">
        <v>81027.539277589312</v>
      </c>
    </row>
    <row r="10" spans="1:15">
      <c r="A10" s="505"/>
      <c r="B10" s="242" t="s">
        <v>250</v>
      </c>
      <c r="C10" s="244">
        <v>6839.2121690572076</v>
      </c>
      <c r="D10" s="244">
        <v>6298.954261374316</v>
      </c>
      <c r="E10" s="244">
        <v>6438.9879568859269</v>
      </c>
      <c r="F10" s="244">
        <v>5537.1909234755012</v>
      </c>
      <c r="G10" s="244">
        <v>5546.8475502760612</v>
      </c>
      <c r="H10" s="244">
        <v>5232.0297210100052</v>
      </c>
      <c r="I10" s="244">
        <v>5144.4427539332055</v>
      </c>
      <c r="J10" s="244">
        <v>5350.5344933686592</v>
      </c>
      <c r="K10" s="244">
        <v>5322.4874185655626</v>
      </c>
      <c r="L10" s="244">
        <v>5974.1711679785294</v>
      </c>
      <c r="M10" s="244">
        <v>6416.3695475265258</v>
      </c>
      <c r="N10" s="244">
        <v>6415.3131278024985</v>
      </c>
      <c r="O10" s="182">
        <v>70516.541091253996</v>
      </c>
    </row>
    <row r="11" spans="1:15">
      <c r="A11" s="506"/>
      <c r="B11" s="271" t="s">
        <v>249</v>
      </c>
      <c r="C11" s="252">
        <v>5706.581538379447</v>
      </c>
      <c r="D11" s="252">
        <v>5270.2679908653154</v>
      </c>
      <c r="E11" s="252">
        <v>5378.6577917101504</v>
      </c>
      <c r="F11" s="252">
        <v>4637.5941100078335</v>
      </c>
      <c r="G11" s="252">
        <v>4665.6132233513363</v>
      </c>
      <c r="H11" s="252">
        <v>4393.3504396077087</v>
      </c>
      <c r="I11" s="252">
        <v>4263.9969376841118</v>
      </c>
      <c r="J11" s="252">
        <v>4446.3464276286522</v>
      </c>
      <c r="K11" s="252">
        <v>4384.1919505253791</v>
      </c>
      <c r="L11" s="252">
        <v>4926.3509310235186</v>
      </c>
      <c r="M11" s="252">
        <v>5291.3065830413916</v>
      </c>
      <c r="N11" s="252">
        <v>5270.078457095904</v>
      </c>
      <c r="O11" s="252">
        <v>58634.336380920751</v>
      </c>
    </row>
    <row r="12" spans="1:15">
      <c r="A12" s="508">
        <v>2012</v>
      </c>
      <c r="B12" s="269" t="s">
        <v>37</v>
      </c>
      <c r="C12" s="205">
        <v>8520.2844482746023</v>
      </c>
      <c r="D12" s="205">
        <v>7825.191313358745</v>
      </c>
      <c r="E12" s="205">
        <v>8149.4296500598948</v>
      </c>
      <c r="F12" s="205">
        <v>7642.6910119074719</v>
      </c>
      <c r="G12" s="205">
        <v>6969.5570282336948</v>
      </c>
      <c r="H12" s="205">
        <v>6653.2261340618134</v>
      </c>
      <c r="I12" s="205">
        <v>6873.8981566759785</v>
      </c>
      <c r="J12" s="205">
        <v>6336.61373681445</v>
      </c>
      <c r="K12" s="205">
        <v>6443.4975862964038</v>
      </c>
      <c r="L12" s="205">
        <v>7178.1245149088227</v>
      </c>
      <c r="M12" s="205">
        <v>7344.9665484961833</v>
      </c>
      <c r="N12" s="205">
        <v>7636.23987197112</v>
      </c>
      <c r="O12" s="205">
        <v>87573.720001059177</v>
      </c>
    </row>
    <row r="13" spans="1:15">
      <c r="A13" s="505"/>
      <c r="B13" s="242" t="s">
        <v>7</v>
      </c>
      <c r="C13" s="244">
        <v>7914.103633247476</v>
      </c>
      <c r="D13" s="244">
        <v>7257.630734211064</v>
      </c>
      <c r="E13" s="244">
        <v>7564.2835385719354</v>
      </c>
      <c r="F13" s="244">
        <v>7086.5264987508126</v>
      </c>
      <c r="G13" s="244">
        <v>6425.7115494856052</v>
      </c>
      <c r="H13" s="244">
        <v>6118.1871686610493</v>
      </c>
      <c r="I13" s="244">
        <v>6334.7037429713555</v>
      </c>
      <c r="J13" s="244">
        <v>5835.9528274189752</v>
      </c>
      <c r="K13" s="244">
        <v>5965.3947059478405</v>
      </c>
      <c r="L13" s="244">
        <v>6665.0089933567206</v>
      </c>
      <c r="M13" s="244">
        <v>6828.4802342461317</v>
      </c>
      <c r="N13" s="244">
        <v>7092.3816106943186</v>
      </c>
      <c r="O13" s="182">
        <v>81088.365237563266</v>
      </c>
    </row>
    <row r="14" spans="1:15">
      <c r="A14" s="505"/>
      <c r="B14" s="242" t="s">
        <v>250</v>
      </c>
      <c r="C14" s="244">
        <v>6752.6827596421108</v>
      </c>
      <c r="D14" s="244">
        <v>6839.5398977172445</v>
      </c>
      <c r="E14" s="244">
        <v>6273.4690863271935</v>
      </c>
      <c r="F14" s="244">
        <v>5739.0318261784751</v>
      </c>
      <c r="G14" s="244">
        <v>5465.0846633962547</v>
      </c>
      <c r="H14" s="244">
        <v>5208.5359936601317</v>
      </c>
      <c r="I14" s="244">
        <v>5154.6443090798484</v>
      </c>
      <c r="J14" s="244">
        <v>5239.3832486053207</v>
      </c>
      <c r="K14" s="244">
        <v>5277.4103821203034</v>
      </c>
      <c r="L14" s="244">
        <v>5965.7890965804218</v>
      </c>
      <c r="M14" s="244">
        <v>6146.7877452291004</v>
      </c>
      <c r="N14" s="244">
        <v>6390.9192022439292</v>
      </c>
      <c r="O14" s="182">
        <v>70453.278210780321</v>
      </c>
    </row>
    <row r="15" spans="1:15">
      <c r="A15" s="509"/>
      <c r="B15" s="247" t="s">
        <v>249</v>
      </c>
      <c r="C15" s="266">
        <v>5568.0053576149858</v>
      </c>
      <c r="D15" s="266">
        <v>5695.737553269566</v>
      </c>
      <c r="E15" s="266">
        <v>5248.4142180392346</v>
      </c>
      <c r="F15" s="266">
        <v>4746.7199064218166</v>
      </c>
      <c r="G15" s="266">
        <v>4527.3334744481663</v>
      </c>
      <c r="H15" s="266">
        <v>4375.5020647593665</v>
      </c>
      <c r="I15" s="266">
        <v>4296.8620783752258</v>
      </c>
      <c r="J15" s="266">
        <v>4381.9549013098458</v>
      </c>
      <c r="K15" s="266">
        <v>4419.9581660717395</v>
      </c>
      <c r="L15" s="266">
        <v>5028.4372538283196</v>
      </c>
      <c r="M15" s="266">
        <v>5190.3075011790488</v>
      </c>
      <c r="N15" s="266">
        <v>5319.4119769671288</v>
      </c>
      <c r="O15" s="266">
        <v>58798.644452284447</v>
      </c>
    </row>
    <row r="16" spans="1:15">
      <c r="A16" s="504">
        <v>2013</v>
      </c>
      <c r="B16" s="170" t="s">
        <v>37</v>
      </c>
      <c r="C16" s="169">
        <v>8196.4586742999072</v>
      </c>
      <c r="D16" s="169">
        <v>7345.5364530793904</v>
      </c>
      <c r="E16" s="169">
        <v>8118.9787170107948</v>
      </c>
      <c r="F16" s="169">
        <v>7112.0613113115196</v>
      </c>
      <c r="G16" s="169">
        <v>6970.5017837754158</v>
      </c>
      <c r="H16" s="169">
        <v>6391.6821656350367</v>
      </c>
      <c r="I16" s="169">
        <v>6678.4614672535845</v>
      </c>
      <c r="J16" s="169">
        <v>6612.4695074509018</v>
      </c>
      <c r="K16" s="169">
        <v>6282.9744372816713</v>
      </c>
      <c r="L16" s="169">
        <v>7737.1583359047527</v>
      </c>
      <c r="M16" s="169">
        <v>7960.2024534093262</v>
      </c>
      <c r="N16" s="169">
        <v>7658.4362833788155</v>
      </c>
      <c r="O16" s="169">
        <v>87064.921589791105</v>
      </c>
    </row>
    <row r="17" spans="1:15">
      <c r="A17" s="505"/>
      <c r="B17" s="242" t="s">
        <v>7</v>
      </c>
      <c r="C17" s="244">
        <v>7631.9922329224073</v>
      </c>
      <c r="D17" s="244">
        <v>6840.8678241178941</v>
      </c>
      <c r="E17" s="244">
        <v>7565.3517938571713</v>
      </c>
      <c r="F17" s="244">
        <v>6617.0215874944888</v>
      </c>
      <c r="G17" s="244">
        <v>6458.5639500477291</v>
      </c>
      <c r="H17" s="244">
        <v>5921.4629270134501</v>
      </c>
      <c r="I17" s="244">
        <v>6172.4030494626732</v>
      </c>
      <c r="J17" s="244">
        <v>6103.1181133536356</v>
      </c>
      <c r="K17" s="244">
        <v>5809.7024061886359</v>
      </c>
      <c r="L17" s="244">
        <v>7194.4664703601939</v>
      </c>
      <c r="M17" s="244">
        <v>7413.4602372094105</v>
      </c>
      <c r="N17" s="244">
        <v>7129.7927117882382</v>
      </c>
      <c r="O17" s="182">
        <v>80858.203303815913</v>
      </c>
    </row>
    <row r="18" spans="1:15">
      <c r="A18" s="505"/>
      <c r="B18" s="242" t="s">
        <v>250</v>
      </c>
      <c r="C18" s="244">
        <v>6784.9025452801307</v>
      </c>
      <c r="D18" s="244">
        <v>6122.1841833005728</v>
      </c>
      <c r="E18" s="244">
        <v>6582.719862133742</v>
      </c>
      <c r="F18" s="244">
        <v>5729.9439039044501</v>
      </c>
      <c r="G18" s="244">
        <v>5478.3445463899188</v>
      </c>
      <c r="H18" s="244">
        <v>5100.8018352915497</v>
      </c>
      <c r="I18" s="244">
        <v>5148.9146968583827</v>
      </c>
      <c r="J18" s="244">
        <v>5286.5831113533231</v>
      </c>
      <c r="K18" s="244">
        <v>5390.4885722487206</v>
      </c>
      <c r="L18" s="244">
        <v>6002.8226946014547</v>
      </c>
      <c r="M18" s="244">
        <v>6244.2521193789999</v>
      </c>
      <c r="N18" s="244">
        <v>6305.3978105827118</v>
      </c>
      <c r="O18" s="182">
        <v>70177.355881323951</v>
      </c>
    </row>
    <row r="19" spans="1:15">
      <c r="A19" s="506"/>
      <c r="B19" s="271" t="s">
        <v>249</v>
      </c>
      <c r="C19" s="252">
        <v>5696.8195909026299</v>
      </c>
      <c r="D19" s="252">
        <v>5141.4383559390753</v>
      </c>
      <c r="E19" s="252">
        <v>5517.7102802801173</v>
      </c>
      <c r="F19" s="252">
        <v>4803.2898550874188</v>
      </c>
      <c r="G19" s="252">
        <v>4580.4442139622315</v>
      </c>
      <c r="H19" s="252">
        <v>4327.041502769961</v>
      </c>
      <c r="I19" s="252">
        <v>4280.5317430674722</v>
      </c>
      <c r="J19" s="252">
        <v>4369.4155348560571</v>
      </c>
      <c r="K19" s="252">
        <v>4526.8194127556853</v>
      </c>
      <c r="L19" s="252">
        <v>4968.7817740568944</v>
      </c>
      <c r="M19" s="252">
        <v>5201.9644423790833</v>
      </c>
      <c r="N19" s="252">
        <v>5242.033464492135</v>
      </c>
      <c r="O19" s="252">
        <v>58656.29017054876</v>
      </c>
    </row>
    <row r="20" spans="1:15">
      <c r="A20" s="508">
        <v>2014</v>
      </c>
      <c r="B20" s="269" t="s">
        <v>37</v>
      </c>
      <c r="C20" s="205">
        <v>8208.4152540000014</v>
      </c>
      <c r="D20" s="205">
        <v>7315.2980609999995</v>
      </c>
      <c r="E20" s="205">
        <v>8133.490848000004</v>
      </c>
      <c r="F20" s="205">
        <v>7336.4527779999999</v>
      </c>
      <c r="G20" s="205">
        <v>6784.1628699999992</v>
      </c>
      <c r="H20" s="205">
        <v>6258.5434089999981</v>
      </c>
      <c r="I20" s="205">
        <v>5841.5825469999991</v>
      </c>
      <c r="J20" s="205">
        <v>6105.0126389999996</v>
      </c>
      <c r="K20" s="205">
        <v>7208.2195629999978</v>
      </c>
      <c r="L20" s="205">
        <v>8028.5073779999975</v>
      </c>
      <c r="M20" s="205">
        <v>7388.6416399999998</v>
      </c>
      <c r="N20" s="205">
        <v>7395.1044579999998</v>
      </c>
      <c r="O20" s="205">
        <v>86003.431444999995</v>
      </c>
    </row>
    <row r="21" spans="1:15">
      <c r="A21" s="505"/>
      <c r="B21" s="242" t="s">
        <v>7</v>
      </c>
      <c r="C21" s="244">
        <v>7648.7866489999997</v>
      </c>
      <c r="D21" s="244">
        <v>6807.7329820000004</v>
      </c>
      <c r="E21" s="244">
        <v>7570.3319970000039</v>
      </c>
      <c r="F21" s="244">
        <v>6817.2061279999989</v>
      </c>
      <c r="G21" s="244">
        <v>6282.0462639999996</v>
      </c>
      <c r="H21" s="244">
        <v>5799.1526250000006</v>
      </c>
      <c r="I21" s="244">
        <v>5404.4696499999991</v>
      </c>
      <c r="J21" s="244">
        <v>5652.5864489999985</v>
      </c>
      <c r="K21" s="244">
        <v>6693.267974999997</v>
      </c>
      <c r="L21" s="244">
        <v>7470.8468349999957</v>
      </c>
      <c r="M21" s="244">
        <v>6864.8233129999999</v>
      </c>
      <c r="N21" s="244">
        <v>6874.6917789999989</v>
      </c>
      <c r="O21" s="182">
        <v>79885.942645999981</v>
      </c>
    </row>
    <row r="22" spans="1:15">
      <c r="A22" s="505"/>
      <c r="B22" s="242" t="s">
        <v>250</v>
      </c>
      <c r="C22" s="244">
        <v>6616.9069540000019</v>
      </c>
      <c r="D22" s="244">
        <v>5986.0127339999999</v>
      </c>
      <c r="E22" s="244">
        <v>6167.6392390000019</v>
      </c>
      <c r="F22" s="244">
        <v>5686.2582700000066</v>
      </c>
      <c r="G22" s="244">
        <v>5574.7261239999953</v>
      </c>
      <c r="H22" s="244">
        <v>5243.4128270000001</v>
      </c>
      <c r="I22" s="244">
        <v>5254.8218814999991</v>
      </c>
      <c r="J22" s="244">
        <v>5263.5182680000089</v>
      </c>
      <c r="K22" s="244">
        <v>5429.166674000001</v>
      </c>
      <c r="L22" s="244">
        <v>5990.6452469999995</v>
      </c>
      <c r="M22" s="244">
        <v>6102.0880269999898</v>
      </c>
      <c r="N22" s="244">
        <v>6306.8996309999902</v>
      </c>
      <c r="O22" s="182">
        <v>69622.095876499996</v>
      </c>
    </row>
    <row r="23" spans="1:15">
      <c r="A23" s="509"/>
      <c r="B23" s="247" t="s">
        <v>249</v>
      </c>
      <c r="C23" s="266">
        <v>5511.2845450000023</v>
      </c>
      <c r="D23" s="266">
        <v>4986.9188780000004</v>
      </c>
      <c r="E23" s="266">
        <v>5096.0609410000015</v>
      </c>
      <c r="F23" s="266">
        <v>4731.9212170000055</v>
      </c>
      <c r="G23" s="266">
        <v>4656.0731579999947</v>
      </c>
      <c r="H23" s="266">
        <v>4442.4822410000006</v>
      </c>
      <c r="I23" s="266">
        <v>4499.5633009999992</v>
      </c>
      <c r="J23" s="266">
        <v>4451.8590030000078</v>
      </c>
      <c r="K23" s="266">
        <v>4513.7661690000014</v>
      </c>
      <c r="L23" s="266">
        <v>4950.7850470000003</v>
      </c>
      <c r="M23" s="266">
        <v>5090.254704999993</v>
      </c>
      <c r="N23" s="266">
        <v>5364.3353689999913</v>
      </c>
      <c r="O23" s="266">
        <v>58295.304573999994</v>
      </c>
    </row>
    <row r="24" spans="1:15">
      <c r="A24" s="504">
        <v>2015</v>
      </c>
      <c r="B24" s="170" t="s">
        <v>37</v>
      </c>
      <c r="C24" s="169">
        <v>8279.8570389999986</v>
      </c>
      <c r="D24" s="169">
        <v>7821.0894530000014</v>
      </c>
      <c r="E24" s="169">
        <v>8140.8879419999994</v>
      </c>
      <c r="F24" s="169">
        <v>7326.8070939999989</v>
      </c>
      <c r="G24" s="169">
        <v>6419.3220799999963</v>
      </c>
      <c r="H24" s="169">
        <v>6273.9133310000016</v>
      </c>
      <c r="I24" s="169">
        <v>6200.300131</v>
      </c>
      <c r="J24" s="169">
        <v>6423.8714080000009</v>
      </c>
      <c r="K24" s="169">
        <v>5927.9200520000004</v>
      </c>
      <c r="L24" s="169">
        <v>6915.0361249999987</v>
      </c>
      <c r="M24" s="169">
        <v>6971.0465720000002</v>
      </c>
      <c r="N24" s="169">
        <v>7188.2780249999987</v>
      </c>
      <c r="O24" s="169">
        <v>83888.329251999996</v>
      </c>
    </row>
    <row r="25" spans="1:15">
      <c r="A25" s="505"/>
      <c r="B25" s="242" t="s">
        <v>7</v>
      </c>
      <c r="C25" s="244">
        <v>7721.3638569999994</v>
      </c>
      <c r="D25" s="244">
        <v>7290.6308810000028</v>
      </c>
      <c r="E25" s="244">
        <v>7582.0405079999991</v>
      </c>
      <c r="F25" s="244">
        <v>6821.1141240000006</v>
      </c>
      <c r="G25" s="244">
        <v>5960.4929749999974</v>
      </c>
      <c r="H25" s="244">
        <v>5813.3991190000024</v>
      </c>
      <c r="I25" s="244">
        <v>5715.184275999999</v>
      </c>
      <c r="J25" s="244">
        <v>5920.5127020000018</v>
      </c>
      <c r="K25" s="244">
        <v>5476.4683379999988</v>
      </c>
      <c r="L25" s="244">
        <v>6420.5654059999997</v>
      </c>
      <c r="M25" s="244">
        <v>6481.2526430000016</v>
      </c>
      <c r="N25" s="244">
        <v>6678.414041</v>
      </c>
      <c r="O25" s="182">
        <v>77881.438869999998</v>
      </c>
    </row>
    <row r="26" spans="1:15">
      <c r="A26" s="505"/>
      <c r="B26" s="242" t="s">
        <v>250</v>
      </c>
      <c r="C26" s="244">
        <v>6689.8158379999986</v>
      </c>
      <c r="D26" s="244">
        <v>6208.9754579999963</v>
      </c>
      <c r="E26" s="244">
        <v>6436.7294859999975</v>
      </c>
      <c r="F26" s="244">
        <v>5813.652600000004</v>
      </c>
      <c r="G26" s="244">
        <v>5542.462819999997</v>
      </c>
      <c r="H26" s="244">
        <v>5400.7995189999965</v>
      </c>
      <c r="I26" s="244">
        <v>5451.2700320000085</v>
      </c>
      <c r="J26" s="244">
        <v>5408.7541109999929</v>
      </c>
      <c r="K26" s="244">
        <v>5409.358927999996</v>
      </c>
      <c r="L26" s="244">
        <v>6137.7851640000054</v>
      </c>
      <c r="M26" s="244">
        <v>6222.4073379999973</v>
      </c>
      <c r="N26" s="244">
        <v>6292.2429186999998</v>
      </c>
      <c r="O26" s="182">
        <v>71014.254212699991</v>
      </c>
    </row>
    <row r="27" spans="1:15">
      <c r="A27" s="506"/>
      <c r="B27" s="271" t="s">
        <v>249</v>
      </c>
      <c r="C27" s="252">
        <v>5585.9889150000035</v>
      </c>
      <c r="D27" s="252">
        <v>5171.6945839999971</v>
      </c>
      <c r="E27" s="252">
        <v>5357.4281099999962</v>
      </c>
      <c r="F27" s="252">
        <v>4853.5768570000037</v>
      </c>
      <c r="G27" s="252">
        <v>4672.3107809999983</v>
      </c>
      <c r="H27" s="252">
        <v>4531.1605869999976</v>
      </c>
      <c r="I27" s="252">
        <v>4539.104753000006</v>
      </c>
      <c r="J27" s="252">
        <v>4517.0937589999958</v>
      </c>
      <c r="K27" s="252">
        <v>4540.4957799999984</v>
      </c>
      <c r="L27" s="252">
        <v>5113.2594579999977</v>
      </c>
      <c r="M27" s="252">
        <v>5192.8703230000028</v>
      </c>
      <c r="N27" s="252">
        <v>5205.3002057000003</v>
      </c>
      <c r="O27" s="252">
        <v>59280.284112699999</v>
      </c>
    </row>
    <row r="28" spans="1:15">
      <c r="A28" s="508">
        <v>2016</v>
      </c>
      <c r="B28" s="269" t="s">
        <v>37</v>
      </c>
      <c r="C28" s="205">
        <v>7815.5783809999975</v>
      </c>
      <c r="D28" s="205">
        <v>7267.543410000003</v>
      </c>
      <c r="E28" s="205">
        <v>8032.1265849999972</v>
      </c>
      <c r="F28" s="205">
        <v>7073.6278870000006</v>
      </c>
      <c r="G28" s="205">
        <v>6920.9644680000038</v>
      </c>
      <c r="H28" s="205">
        <v>6255.2430449999993</v>
      </c>
      <c r="I28" s="205">
        <v>6202.5278970000008</v>
      </c>
      <c r="J28" s="205">
        <v>6014.9560309999952</v>
      </c>
      <c r="K28" s="205">
        <v>5850.4146529999998</v>
      </c>
      <c r="L28" s="205">
        <v>6866.2589050000006</v>
      </c>
      <c r="M28" s="205">
        <v>7337.1727220000012</v>
      </c>
      <c r="N28" s="205">
        <v>7665.4673330000014</v>
      </c>
      <c r="O28" s="205">
        <v>83301.881317000007</v>
      </c>
    </row>
    <row r="29" spans="1:15">
      <c r="A29" s="505"/>
      <c r="B29" s="206" t="s">
        <v>7</v>
      </c>
      <c r="C29" s="244">
        <v>7272.971929999997</v>
      </c>
      <c r="D29" s="244">
        <v>6764.4756600000019</v>
      </c>
      <c r="E29" s="244">
        <v>7492.1432609999993</v>
      </c>
      <c r="F29" s="244">
        <v>6597.5281300000006</v>
      </c>
      <c r="G29" s="244">
        <v>6432.6342770000056</v>
      </c>
      <c r="H29" s="244">
        <v>5794.6242080000002</v>
      </c>
      <c r="I29" s="244">
        <v>5734.1097740000023</v>
      </c>
      <c r="J29" s="244">
        <v>5573.5842219999959</v>
      </c>
      <c r="K29" s="244">
        <v>5403.4586419999996</v>
      </c>
      <c r="L29" s="244">
        <v>6369.8627599999991</v>
      </c>
      <c r="M29" s="244">
        <v>6835.9995030000027</v>
      </c>
      <c r="N29" s="244">
        <v>7143.908088000002</v>
      </c>
      <c r="O29" s="182">
        <v>77415.300455000004</v>
      </c>
    </row>
    <row r="30" spans="1:15">
      <c r="A30" s="505"/>
      <c r="B30" s="206" t="s">
        <v>250</v>
      </c>
      <c r="C30" s="244">
        <v>6972.2746040000111</v>
      </c>
      <c r="D30" s="244">
        <v>6237.9989709999936</v>
      </c>
      <c r="E30" s="244">
        <v>6446.753276000004</v>
      </c>
      <c r="F30" s="244">
        <v>5804.1896639999977</v>
      </c>
      <c r="G30" s="244">
        <v>5743.6644909999968</v>
      </c>
      <c r="H30" s="244">
        <v>5343.9217589999962</v>
      </c>
      <c r="I30" s="244">
        <v>5264.6325329999972</v>
      </c>
      <c r="J30" s="244">
        <v>5459.9516609999973</v>
      </c>
      <c r="K30" s="244">
        <v>5587.311819999999</v>
      </c>
      <c r="L30" s="244">
        <v>6205.1356039999955</v>
      </c>
      <c r="M30" s="244">
        <v>6561.6589219999996</v>
      </c>
      <c r="N30" s="244">
        <v>6790.7859759999974</v>
      </c>
      <c r="O30" s="182">
        <v>72418.279280999996</v>
      </c>
    </row>
    <row r="31" spans="1:15">
      <c r="A31" s="509"/>
      <c r="B31" s="247" t="s">
        <v>249</v>
      </c>
      <c r="C31" s="266">
        <v>5821.3705910000108</v>
      </c>
      <c r="D31" s="266">
        <v>5237.6551319999935</v>
      </c>
      <c r="E31" s="266">
        <v>5433.1255920000049</v>
      </c>
      <c r="F31" s="266">
        <v>4873.7664569999979</v>
      </c>
      <c r="G31" s="266">
        <v>4812.8932619999969</v>
      </c>
      <c r="H31" s="266">
        <v>4534.4090649999962</v>
      </c>
      <c r="I31" s="266">
        <v>4393.3483069999984</v>
      </c>
      <c r="J31" s="266">
        <v>4592.7020509999966</v>
      </c>
      <c r="K31" s="266">
        <v>4689.5616729999983</v>
      </c>
      <c r="L31" s="266">
        <v>5239.9566289999957</v>
      </c>
      <c r="M31" s="266">
        <v>5553.4320019999996</v>
      </c>
      <c r="N31" s="266">
        <v>5699.1734189999979</v>
      </c>
      <c r="O31" s="266">
        <v>60881.394179999981</v>
      </c>
    </row>
    <row r="32" spans="1:15">
      <c r="A32" s="504">
        <v>2017</v>
      </c>
      <c r="B32" s="170" t="s">
        <v>37</v>
      </c>
      <c r="C32" s="156">
        <v>8646.6969110000027</v>
      </c>
      <c r="D32" s="156">
        <v>7445.0550729999986</v>
      </c>
      <c r="E32" s="156">
        <v>7916.198558</v>
      </c>
      <c r="F32" s="156">
        <v>7853.7229399999987</v>
      </c>
      <c r="G32" s="156">
        <v>6770.419101999998</v>
      </c>
      <c r="H32" s="156">
        <v>5834.6998670000003</v>
      </c>
      <c r="I32" s="156">
        <v>5443.8503219999984</v>
      </c>
      <c r="J32" s="156">
        <v>6523.1679829999994</v>
      </c>
      <c r="K32" s="156">
        <v>7193.5705240000007</v>
      </c>
      <c r="L32" s="156">
        <v>7688.4042000000009</v>
      </c>
      <c r="M32" s="156">
        <v>8176.555961</v>
      </c>
      <c r="N32" s="156">
        <v>7545.2755459999989</v>
      </c>
      <c r="O32" s="156">
        <v>87037.616987000016</v>
      </c>
    </row>
    <row r="33" spans="1:15">
      <c r="A33" s="505"/>
      <c r="B33" s="206" t="s">
        <v>7</v>
      </c>
      <c r="C33" s="229">
        <v>8072.5210060000018</v>
      </c>
      <c r="D33" s="229">
        <v>6945.6298989999996</v>
      </c>
      <c r="E33" s="229">
        <v>7380.6767799999989</v>
      </c>
      <c r="F33" s="229">
        <v>7315.5141960000001</v>
      </c>
      <c r="G33" s="229">
        <v>6300.9499839999971</v>
      </c>
      <c r="H33" s="229">
        <v>5411.7788029999992</v>
      </c>
      <c r="I33" s="229">
        <v>5042.3875359999975</v>
      </c>
      <c r="J33" s="229">
        <v>6060.690709999998</v>
      </c>
      <c r="K33" s="229">
        <v>6686.7100559999999</v>
      </c>
      <c r="L33" s="229">
        <v>7138.0952620000016</v>
      </c>
      <c r="M33" s="229">
        <v>7623.4946990000008</v>
      </c>
      <c r="N33" s="229">
        <v>7026.5616829999999</v>
      </c>
      <c r="O33" s="251">
        <v>81005.010613999999</v>
      </c>
    </row>
    <row r="34" spans="1:15">
      <c r="A34" s="505"/>
      <c r="B34" s="206" t="s">
        <v>250</v>
      </c>
      <c r="C34" s="229">
        <v>7511.5346679999975</v>
      </c>
      <c r="D34" s="229">
        <v>6420.299242000001</v>
      </c>
      <c r="E34" s="229">
        <v>6556.1783569999943</v>
      </c>
      <c r="F34" s="229">
        <v>6002.9408280000061</v>
      </c>
      <c r="G34" s="229">
        <v>5795.9014360000056</v>
      </c>
      <c r="H34" s="229">
        <v>5455.5072989999935</v>
      </c>
      <c r="I34" s="229">
        <v>5218.2114390000006</v>
      </c>
      <c r="J34" s="229">
        <v>5556.0191860000068</v>
      </c>
      <c r="K34" s="229">
        <v>5704.5957940000008</v>
      </c>
      <c r="L34" s="229">
        <v>6244.8869260000029</v>
      </c>
      <c r="M34" s="229">
        <v>6635.5715920000084</v>
      </c>
      <c r="N34" s="229">
        <v>6716.6951950000039</v>
      </c>
      <c r="O34" s="251">
        <v>73818.34196200002</v>
      </c>
    </row>
    <row r="35" spans="1:15">
      <c r="A35" s="506"/>
      <c r="B35" s="271" t="s">
        <v>249</v>
      </c>
      <c r="C35" s="178">
        <v>6319.480091999998</v>
      </c>
      <c r="D35" s="178">
        <v>5381.0417020000004</v>
      </c>
      <c r="E35" s="178">
        <v>5501.353051999994</v>
      </c>
      <c r="F35" s="178">
        <v>4983.7339660000052</v>
      </c>
      <c r="G35" s="178">
        <v>4876.8181800000057</v>
      </c>
      <c r="H35" s="178">
        <v>4612.0878299999931</v>
      </c>
      <c r="I35" s="178">
        <v>4452.6615280000005</v>
      </c>
      <c r="J35" s="178">
        <v>4651.5948840000065</v>
      </c>
      <c r="K35" s="178">
        <v>4747.2628820000009</v>
      </c>
      <c r="L35" s="178">
        <v>5208.1055440000027</v>
      </c>
      <c r="M35" s="178">
        <v>5534.5892830000084</v>
      </c>
      <c r="N35" s="178">
        <v>5611.7951740000044</v>
      </c>
      <c r="O35" s="178">
        <v>61880.524117000023</v>
      </c>
    </row>
    <row r="36" spans="1:15">
      <c r="A36" s="508">
        <v>2018</v>
      </c>
      <c r="B36" s="269" t="s">
        <v>37</v>
      </c>
      <c r="C36" s="161">
        <v>7479.4992349999975</v>
      </c>
      <c r="D36" s="161">
        <v>7088.4865740000014</v>
      </c>
      <c r="E36" s="161">
        <v>8447.6527539999988</v>
      </c>
      <c r="F36" s="161">
        <v>6685.9800759999962</v>
      </c>
      <c r="G36" s="161">
        <v>7082.2905699999992</v>
      </c>
      <c r="H36" s="161">
        <v>6651.4733229999965</v>
      </c>
      <c r="I36" s="161">
        <v>6628.8312069999974</v>
      </c>
      <c r="J36" s="161">
        <v>6770.3451209999985</v>
      </c>
      <c r="K36" s="161">
        <v>7123.2847409999995</v>
      </c>
      <c r="L36" s="161">
        <v>7793.2487940000001</v>
      </c>
      <c r="M36" s="161">
        <v>8052.7108710000002</v>
      </c>
      <c r="N36" s="161">
        <v>8196.4935720000012</v>
      </c>
      <c r="O36" s="161">
        <v>88000.296837999995</v>
      </c>
    </row>
    <row r="37" spans="1:15">
      <c r="A37" s="505"/>
      <c r="B37" s="206" t="s">
        <v>7</v>
      </c>
      <c r="C37" s="229">
        <v>6965.9027279999982</v>
      </c>
      <c r="D37" s="229">
        <v>6610.0865079999985</v>
      </c>
      <c r="E37" s="229">
        <v>7876.334673999997</v>
      </c>
      <c r="F37" s="229">
        <v>6223.4651099999974</v>
      </c>
      <c r="G37" s="229">
        <v>6586.4304159999974</v>
      </c>
      <c r="H37" s="229">
        <v>6176.176091999997</v>
      </c>
      <c r="I37" s="229">
        <v>6155.6900179999975</v>
      </c>
      <c r="J37" s="229">
        <v>6274.8516209999989</v>
      </c>
      <c r="K37" s="229">
        <v>6612.9794980000015</v>
      </c>
      <c r="L37" s="229">
        <v>7253.3679226501563</v>
      </c>
      <c r="M37" s="229">
        <v>7514.3391370000018</v>
      </c>
      <c r="N37" s="229">
        <v>7650.7455654678888</v>
      </c>
      <c r="O37" s="251">
        <v>81900.369290118048</v>
      </c>
    </row>
    <row r="38" spans="1:15">
      <c r="A38" s="505"/>
      <c r="B38" s="206" t="s">
        <v>250</v>
      </c>
      <c r="C38" s="229">
        <v>6944.828861999993</v>
      </c>
      <c r="D38" s="229">
        <v>6579.1085249999951</v>
      </c>
      <c r="E38" s="229">
        <v>7098.3574779999972</v>
      </c>
      <c r="F38" s="229">
        <v>5711.6949450000011</v>
      </c>
      <c r="G38" s="229">
        <v>5772.7653369999989</v>
      </c>
      <c r="H38" s="229">
        <v>5543.3942259999985</v>
      </c>
      <c r="I38" s="229">
        <v>5423.9235799999997</v>
      </c>
      <c r="J38" s="229">
        <v>5619.8040170000013</v>
      </c>
      <c r="K38" s="229">
        <v>5531.5095219999976</v>
      </c>
      <c r="L38" s="229">
        <v>6294.3103119636135</v>
      </c>
      <c r="M38" s="229">
        <v>6652.4506110000057</v>
      </c>
      <c r="N38" s="229">
        <v>6768.6167568909186</v>
      </c>
      <c r="O38" s="251">
        <v>73940.76417185452</v>
      </c>
    </row>
    <row r="39" spans="1:15">
      <c r="A39" s="509"/>
      <c r="B39" s="247" t="s">
        <v>249</v>
      </c>
      <c r="C39" s="164">
        <v>5862.9954459999926</v>
      </c>
      <c r="D39" s="164">
        <v>5603.0930569999964</v>
      </c>
      <c r="E39" s="164">
        <v>5962.0620569999965</v>
      </c>
      <c r="F39" s="164">
        <v>4792.2221000000018</v>
      </c>
      <c r="G39" s="164">
        <v>4830.7129689999992</v>
      </c>
      <c r="H39" s="164">
        <v>4668.3179039999995</v>
      </c>
      <c r="I39" s="164">
        <v>4597.1515989999998</v>
      </c>
      <c r="J39" s="164">
        <v>4759.6293650000016</v>
      </c>
      <c r="K39" s="164">
        <v>4646.3616559999982</v>
      </c>
      <c r="L39" s="164">
        <v>5257.6880566137697</v>
      </c>
      <c r="M39" s="164">
        <v>5574.9791200000054</v>
      </c>
      <c r="N39" s="164">
        <v>5643.3559423588049</v>
      </c>
      <c r="O39" s="164">
        <v>62198.569271972563</v>
      </c>
    </row>
    <row r="40" spans="1:15">
      <c r="A40" s="504">
        <v>2019</v>
      </c>
      <c r="B40" s="170" t="s">
        <v>37</v>
      </c>
      <c r="C40" s="156">
        <f>'3.1'!B5</f>
        <v>8557.2214054271481</v>
      </c>
      <c r="D40" s="156">
        <f>'3.1'!C5</f>
        <v>7746.9592763071532</v>
      </c>
      <c r="E40" s="156">
        <f>'3.1'!D5</f>
        <v>7507.3895745421278</v>
      </c>
      <c r="F40" s="156">
        <f>'3.1'!E5</f>
        <v>6892.0018709239102</v>
      </c>
      <c r="G40" s="156">
        <f>'3.1'!F5</f>
        <v>7165.8269445226661</v>
      </c>
      <c r="H40" s="156">
        <f>'3.1'!G5</f>
        <v>6149.6972667632308</v>
      </c>
      <c r="I40" s="156">
        <f>'3.1'!H5</f>
        <v>5728.7304360027319</v>
      </c>
      <c r="J40" s="156">
        <f>'3.1'!I5</f>
        <v>6517.1266551382087</v>
      </c>
      <c r="K40" s="156">
        <f>'3.1'!J5</f>
        <v>6994.1336000509318</v>
      </c>
      <c r="L40" s="156">
        <f>'3.1'!K5</f>
        <v>8010.9858387983186</v>
      </c>
      <c r="M40" s="156">
        <f>'3.1'!L5</f>
        <v>7838.2916632477463</v>
      </c>
      <c r="N40" s="156">
        <f>'3.1'!M5</f>
        <v>7880.3572222758266</v>
      </c>
      <c r="O40" s="156">
        <f>SUM(C40:N40)</f>
        <v>86988.721753999998</v>
      </c>
    </row>
    <row r="41" spans="1:15">
      <c r="A41" s="505"/>
      <c r="B41" s="206" t="s">
        <v>7</v>
      </c>
      <c r="C41" s="229">
        <f>'3.1'!B28</f>
        <v>8001.0064374271469</v>
      </c>
      <c r="D41" s="229">
        <f>'3.1'!C28</f>
        <v>7238.0496553071534</v>
      </c>
      <c r="E41" s="229">
        <f>'3.1'!D28</f>
        <v>7003.9445015421261</v>
      </c>
      <c r="F41" s="229">
        <f>'3.1'!E28</f>
        <v>6422.0588099239085</v>
      </c>
      <c r="G41" s="229">
        <f>'3.1'!F28</f>
        <v>6686.5931075226645</v>
      </c>
      <c r="H41" s="229">
        <f>'3.1'!G28</f>
        <v>5725.8975387632308</v>
      </c>
      <c r="I41" s="229">
        <f>'3.1'!H28</f>
        <v>5319.2898890027327</v>
      </c>
      <c r="J41" s="229">
        <f>'3.1'!I28</f>
        <v>6057.9968751382103</v>
      </c>
      <c r="K41" s="229">
        <f>'3.1'!J28</f>
        <v>6525.0892710509333</v>
      </c>
      <c r="L41" s="229">
        <f>'3.1'!K28</f>
        <v>7485.3279777983189</v>
      </c>
      <c r="M41" s="229">
        <f>'3.1'!L28</f>
        <v>7324.1060502477467</v>
      </c>
      <c r="N41" s="229">
        <f>'3.1'!M28</f>
        <v>7355.441038275826</v>
      </c>
      <c r="O41" s="251">
        <f>SUM(C41:N41)</f>
        <v>81144.801152</v>
      </c>
    </row>
    <row r="42" spans="1:15">
      <c r="A42" s="505"/>
      <c r="B42" s="206" t="s">
        <v>250</v>
      </c>
      <c r="C42" s="229">
        <f>'3.2'!B23</f>
        <v>7359.7499554271535</v>
      </c>
      <c r="D42" s="229">
        <f>'3.2'!C23</f>
        <v>6426.6456743071549</v>
      </c>
      <c r="E42" s="229">
        <f>'3.2'!D23</f>
        <v>6564.2215655421242</v>
      </c>
      <c r="F42" s="229">
        <f>'3.2'!E23</f>
        <v>5927.619213923912</v>
      </c>
      <c r="G42" s="229">
        <f>'3.2'!F23</f>
        <v>6028.5134735226648</v>
      </c>
      <c r="H42" s="229">
        <f>'3.2'!G23</f>
        <v>5492.7477901532311</v>
      </c>
      <c r="I42" s="229">
        <f>'3.2'!H23</f>
        <v>5451.1197790027318</v>
      </c>
      <c r="J42" s="229">
        <f>'3.2'!I23</f>
        <v>5599.5343681382183</v>
      </c>
      <c r="K42" s="229">
        <f>'3.2'!J23</f>
        <v>5706.6722920509292</v>
      </c>
      <c r="L42" s="229">
        <f>'3.2'!K23</f>
        <v>6273.8114757983185</v>
      </c>
      <c r="M42" s="229">
        <f>'3.2'!L23</f>
        <v>6452.7585636601689</v>
      </c>
      <c r="N42" s="229">
        <f>'3.2'!M23</f>
        <v>6647.6458582758241</v>
      </c>
      <c r="O42" s="251">
        <f>SUM(C42:N42)</f>
        <v>73931.040009802426</v>
      </c>
    </row>
    <row r="43" spans="1:15">
      <c r="A43" s="506"/>
      <c r="B43" s="271" t="s">
        <v>249</v>
      </c>
      <c r="C43" s="178">
        <f>'3.2'!B24</f>
        <v>6201.8692554271538</v>
      </c>
      <c r="D43" s="178">
        <f>'3.2'!C24</f>
        <v>5429.2120073071555</v>
      </c>
      <c r="E43" s="178">
        <f>'3.2'!D24</f>
        <v>5576.2975695421237</v>
      </c>
      <c r="F43" s="178">
        <f>'3.2'!E24</f>
        <v>5017.943636923912</v>
      </c>
      <c r="G43" s="178">
        <f>'3.2'!F24</f>
        <v>5100.8461215226644</v>
      </c>
      <c r="H43" s="178">
        <f>'3.2'!G24</f>
        <v>4680.528395153231</v>
      </c>
      <c r="I43" s="178">
        <f>'3.2'!H24</f>
        <v>4621.1465330027313</v>
      </c>
      <c r="J43" s="178">
        <f>'3.2'!I24</f>
        <v>4700.7831731382175</v>
      </c>
      <c r="K43" s="178">
        <f>'3.2'!J24</f>
        <v>4730.1596100509287</v>
      </c>
      <c r="L43" s="178">
        <f>'3.2'!K24</f>
        <v>5218.6164037983181</v>
      </c>
      <c r="M43" s="178">
        <f>'3.2'!L24</f>
        <v>5452.4449016601684</v>
      </c>
      <c r="N43" s="178">
        <f>'3.2'!M24</f>
        <v>5537.322147275825</v>
      </c>
      <c r="O43" s="178">
        <f>SUM(C43:N43)</f>
        <v>62267.169754802431</v>
      </c>
    </row>
    <row r="44" spans="1:15">
      <c r="O44" s="3" t="s">
        <v>388</v>
      </c>
    </row>
  </sheetData>
  <mergeCells count="11">
    <mergeCell ref="A40:A43"/>
    <mergeCell ref="A3:B3"/>
    <mergeCell ref="A8:A11"/>
    <mergeCell ref="A12:A15"/>
    <mergeCell ref="A16:A19"/>
    <mergeCell ref="A28:A31"/>
    <mergeCell ref="A24:A27"/>
    <mergeCell ref="A20:A23"/>
    <mergeCell ref="A4:A7"/>
    <mergeCell ref="A32:A35"/>
    <mergeCell ref="A36:A39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&amp;C&amp;"-,Obyčejné"&amp;9&amp;P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41"/>
  <dimension ref="A1:N43"/>
  <sheetViews>
    <sheetView showGridLines="0" zoomScaleNormal="100" zoomScaleSheetLayoutView="100" workbookViewId="0"/>
  </sheetViews>
  <sheetFormatPr defaultRowHeight="12"/>
  <cols>
    <col min="1" max="1" width="26.5703125" style="4" customWidth="1"/>
    <col min="2" max="2" width="7.42578125" style="4" customWidth="1"/>
    <col min="3" max="3" width="8.42578125" style="4" customWidth="1"/>
    <col min="4" max="12" width="9.140625" style="4" customWidth="1"/>
    <col min="13" max="13" width="8.5703125" style="4" customWidth="1"/>
    <col min="14" max="14" width="9.140625" style="4" customWidth="1"/>
    <col min="15" max="16384" width="9.140625" style="4"/>
  </cols>
  <sheetData>
    <row r="1" spans="1:14" ht="15.75">
      <c r="A1" s="201" t="s">
        <v>608</v>
      </c>
      <c r="N1" s="159" t="str">
        <f>'3.1'!N1</f>
        <v>2019</v>
      </c>
    </row>
    <row r="2" spans="1:14" ht="6" customHeight="1"/>
    <row r="3" spans="1:14">
      <c r="A3" s="268"/>
      <c r="B3" s="187" t="s">
        <v>93</v>
      </c>
      <c r="C3" s="187" t="s">
        <v>94</v>
      </c>
      <c r="D3" s="187" t="s">
        <v>95</v>
      </c>
      <c r="E3" s="187" t="s">
        <v>96</v>
      </c>
      <c r="F3" s="187" t="s">
        <v>97</v>
      </c>
      <c r="G3" s="187" t="s">
        <v>98</v>
      </c>
      <c r="H3" s="187" t="s">
        <v>99</v>
      </c>
      <c r="I3" s="187" t="s">
        <v>100</v>
      </c>
      <c r="J3" s="187" t="s">
        <v>101</v>
      </c>
      <c r="K3" s="187" t="s">
        <v>102</v>
      </c>
      <c r="L3" s="187" t="s">
        <v>103</v>
      </c>
      <c r="M3" s="187" t="s">
        <v>104</v>
      </c>
      <c r="N3" s="187" t="s">
        <v>76</v>
      </c>
    </row>
    <row r="4" spans="1:14">
      <c r="A4" s="220" t="s">
        <v>440</v>
      </c>
      <c r="B4" s="279">
        <v>6944.828861999993</v>
      </c>
      <c r="C4" s="279">
        <v>6579.1085249999951</v>
      </c>
      <c r="D4" s="279">
        <v>7098.3574779999972</v>
      </c>
      <c r="E4" s="279">
        <v>5711.6949450000011</v>
      </c>
      <c r="F4" s="279">
        <v>5772.7653369999989</v>
      </c>
      <c r="G4" s="279">
        <v>5543.3942259999985</v>
      </c>
      <c r="H4" s="279">
        <v>5423.9235799999997</v>
      </c>
      <c r="I4" s="279">
        <v>5619.8040170000013</v>
      </c>
      <c r="J4" s="279">
        <v>5531.5095219999976</v>
      </c>
      <c r="K4" s="279">
        <v>6294.3103119636135</v>
      </c>
      <c r="L4" s="279">
        <v>6652.4506110000057</v>
      </c>
      <c r="M4" s="279">
        <v>6768.6167568909186</v>
      </c>
      <c r="N4" s="279">
        <v>73940.76417185452</v>
      </c>
    </row>
    <row r="5" spans="1:14">
      <c r="A5" s="254" t="s">
        <v>536</v>
      </c>
      <c r="B5" s="229">
        <f>'3.2'!B23</f>
        <v>7359.7499554271535</v>
      </c>
      <c r="C5" s="229">
        <f>'3.2'!C23</f>
        <v>6426.6456743071549</v>
      </c>
      <c r="D5" s="229">
        <f>'3.2'!D23</f>
        <v>6564.2215655421242</v>
      </c>
      <c r="E5" s="229">
        <f>'3.2'!E23</f>
        <v>5927.619213923912</v>
      </c>
      <c r="F5" s="229">
        <f>'3.2'!F23</f>
        <v>6028.5134735226648</v>
      </c>
      <c r="G5" s="229">
        <f>'3.2'!G23</f>
        <v>5492.7477901532311</v>
      </c>
      <c r="H5" s="229">
        <f>'3.2'!H23</f>
        <v>5451.1197790027318</v>
      </c>
      <c r="I5" s="229">
        <f>'3.2'!I23</f>
        <v>5599.5343681382183</v>
      </c>
      <c r="J5" s="229">
        <f>'3.2'!J23</f>
        <v>5706.6722920509292</v>
      </c>
      <c r="K5" s="229">
        <f>'3.2'!K23</f>
        <v>6273.8114757983185</v>
      </c>
      <c r="L5" s="229">
        <f>'3.2'!L23</f>
        <v>6452.7585636601689</v>
      </c>
      <c r="M5" s="229">
        <f>'3.2'!M23</f>
        <v>6647.6458582758241</v>
      </c>
      <c r="N5" s="251">
        <f>'3.2'!N23</f>
        <v>73931.040009802426</v>
      </c>
    </row>
    <row r="6" spans="1:14">
      <c r="A6" s="220" t="s">
        <v>444</v>
      </c>
      <c r="B6" s="203">
        <f t="shared" ref="B6:N6" si="0">B5-B4</f>
        <v>414.92109342716049</v>
      </c>
      <c r="C6" s="203">
        <f t="shared" si="0"/>
        <v>-152.46285069284022</v>
      </c>
      <c r="D6" s="203">
        <f t="shared" si="0"/>
        <v>-534.13591245787302</v>
      </c>
      <c r="E6" s="203">
        <f t="shared" si="0"/>
        <v>215.92426892391086</v>
      </c>
      <c r="F6" s="203">
        <f t="shared" si="0"/>
        <v>255.74813652266585</v>
      </c>
      <c r="G6" s="203">
        <f t="shared" si="0"/>
        <v>-50.646435846767417</v>
      </c>
      <c r="H6" s="203">
        <f t="shared" si="0"/>
        <v>27.196199002732101</v>
      </c>
      <c r="I6" s="203">
        <f t="shared" si="0"/>
        <v>-20.269648861783025</v>
      </c>
      <c r="J6" s="203">
        <f t="shared" si="0"/>
        <v>175.16277005093161</v>
      </c>
      <c r="K6" s="203">
        <f t="shared" si="0"/>
        <v>-20.498836165294961</v>
      </c>
      <c r="L6" s="203">
        <f t="shared" si="0"/>
        <v>-199.69204733983679</v>
      </c>
      <c r="M6" s="203">
        <f t="shared" si="0"/>
        <v>-120.97089861509448</v>
      </c>
      <c r="N6" s="203">
        <f t="shared" si="0"/>
        <v>-9.7241620520944707</v>
      </c>
    </row>
    <row r="7" spans="1:14">
      <c r="A7" s="270" t="s">
        <v>468</v>
      </c>
      <c r="B7" s="154">
        <f t="shared" ref="B7:N7" si="1">B6/B4</f>
        <v>5.9745330183366134E-2</v>
      </c>
      <c r="C7" s="154">
        <f t="shared" si="1"/>
        <v>-2.3173785644893332E-2</v>
      </c>
      <c r="D7" s="154">
        <f t="shared" si="1"/>
        <v>-7.524781812036449E-2</v>
      </c>
      <c r="E7" s="154">
        <f t="shared" si="1"/>
        <v>3.7803886762707843E-2</v>
      </c>
      <c r="F7" s="154">
        <f t="shared" si="1"/>
        <v>4.4302534676660441E-2</v>
      </c>
      <c r="G7" s="154">
        <f t="shared" si="1"/>
        <v>-9.1363582999783987E-3</v>
      </c>
      <c r="H7" s="154">
        <f t="shared" si="1"/>
        <v>5.0141191337972546E-3</v>
      </c>
      <c r="I7" s="154">
        <f t="shared" si="1"/>
        <v>-3.6068248644377985E-3</v>
      </c>
      <c r="J7" s="154">
        <f t="shared" si="1"/>
        <v>3.1666359671672223E-2</v>
      </c>
      <c r="K7" s="154">
        <f t="shared" si="1"/>
        <v>-3.2567247481162099E-3</v>
      </c>
      <c r="L7" s="154">
        <f t="shared" si="1"/>
        <v>-3.0017817345331453E-2</v>
      </c>
      <c r="M7" s="154">
        <f t="shared" si="1"/>
        <v>-1.7872322065204501E-2</v>
      </c>
      <c r="N7" s="154">
        <f t="shared" si="1"/>
        <v>-1.3151286926780186E-4</v>
      </c>
    </row>
    <row r="8" spans="1:14">
      <c r="A8" s="220" t="s">
        <v>441</v>
      </c>
      <c r="B8" s="203">
        <v>5862.9954459999926</v>
      </c>
      <c r="C8" s="203">
        <v>5603.0930569999964</v>
      </c>
      <c r="D8" s="203">
        <v>5962.0620569999965</v>
      </c>
      <c r="E8" s="203">
        <v>4792.2221000000018</v>
      </c>
      <c r="F8" s="203">
        <v>4830.7129689999992</v>
      </c>
      <c r="G8" s="203">
        <v>4668.3179039999995</v>
      </c>
      <c r="H8" s="203">
        <v>4597.1515989999998</v>
      </c>
      <c r="I8" s="203">
        <v>4759.6293650000016</v>
      </c>
      <c r="J8" s="203">
        <v>4646.3616559999982</v>
      </c>
      <c r="K8" s="203">
        <v>5257.6880566137697</v>
      </c>
      <c r="L8" s="203">
        <v>5574.9791200000054</v>
      </c>
      <c r="M8" s="203">
        <v>5643.3559423588049</v>
      </c>
      <c r="N8" s="203">
        <v>62198.569271972563</v>
      </c>
    </row>
    <row r="9" spans="1:14">
      <c r="A9" s="254" t="s">
        <v>537</v>
      </c>
      <c r="B9" s="244">
        <f>'3.2'!B24</f>
        <v>6201.8692554271538</v>
      </c>
      <c r="C9" s="244">
        <f>'3.2'!C24</f>
        <v>5429.2120073071555</v>
      </c>
      <c r="D9" s="244">
        <f>'3.2'!D24</f>
        <v>5576.2975695421237</v>
      </c>
      <c r="E9" s="244">
        <f>'3.2'!E24</f>
        <v>5017.943636923912</v>
      </c>
      <c r="F9" s="244">
        <f>'3.2'!F24</f>
        <v>5100.8461215226644</v>
      </c>
      <c r="G9" s="244">
        <f>'3.2'!G24</f>
        <v>4680.528395153231</v>
      </c>
      <c r="H9" s="244">
        <f>'3.2'!H24</f>
        <v>4621.1465330027313</v>
      </c>
      <c r="I9" s="244">
        <f>'3.2'!I24</f>
        <v>4700.7831731382175</v>
      </c>
      <c r="J9" s="244">
        <f>'3.2'!J24</f>
        <v>4730.1596100509287</v>
      </c>
      <c r="K9" s="244">
        <f>'3.2'!K24</f>
        <v>5218.6164037983181</v>
      </c>
      <c r="L9" s="244">
        <f>'3.2'!L24</f>
        <v>5452.4449016601684</v>
      </c>
      <c r="M9" s="244">
        <f>'3.2'!M24</f>
        <v>5537.322147275825</v>
      </c>
      <c r="N9" s="182">
        <f>'3.2'!N24</f>
        <v>62267.169754802431</v>
      </c>
    </row>
    <row r="10" spans="1:14">
      <c r="A10" s="220" t="s">
        <v>473</v>
      </c>
      <c r="B10" s="203">
        <f t="shared" ref="B10:N10" si="2">B9-B8</f>
        <v>338.87380942716118</v>
      </c>
      <c r="C10" s="203">
        <f t="shared" si="2"/>
        <v>-173.88104969284086</v>
      </c>
      <c r="D10" s="203">
        <f t="shared" si="2"/>
        <v>-385.76448745787275</v>
      </c>
      <c r="E10" s="203">
        <f t="shared" si="2"/>
        <v>225.72153692391021</v>
      </c>
      <c r="F10" s="203">
        <f t="shared" si="2"/>
        <v>270.13315252266511</v>
      </c>
      <c r="G10" s="203">
        <f t="shared" si="2"/>
        <v>12.210491153231487</v>
      </c>
      <c r="H10" s="203">
        <f t="shared" si="2"/>
        <v>23.994934002731497</v>
      </c>
      <c r="I10" s="203">
        <f t="shared" si="2"/>
        <v>-58.846191861784064</v>
      </c>
      <c r="J10" s="203">
        <f t="shared" si="2"/>
        <v>83.797954050930457</v>
      </c>
      <c r="K10" s="203">
        <f t="shared" si="2"/>
        <v>-39.071652815451671</v>
      </c>
      <c r="L10" s="203">
        <f t="shared" si="2"/>
        <v>-122.53421833983703</v>
      </c>
      <c r="M10" s="203">
        <f t="shared" si="2"/>
        <v>-106.03379508297985</v>
      </c>
      <c r="N10" s="203">
        <f t="shared" si="2"/>
        <v>68.60048282986827</v>
      </c>
    </row>
    <row r="11" spans="1:14">
      <c r="A11" s="270" t="s">
        <v>469</v>
      </c>
      <c r="B11" s="154">
        <f t="shared" ref="B11:N11" si="3">B10/B8</f>
        <v>5.7798750237535425E-2</v>
      </c>
      <c r="C11" s="154">
        <f t="shared" si="3"/>
        <v>-3.1033046912474466E-2</v>
      </c>
      <c r="D11" s="154">
        <f t="shared" si="3"/>
        <v>-6.4703198955292751E-2</v>
      </c>
      <c r="E11" s="154">
        <f t="shared" si="3"/>
        <v>4.7101643499350775E-2</v>
      </c>
      <c r="F11" s="154">
        <f t="shared" si="3"/>
        <v>5.5919934439529549E-2</v>
      </c>
      <c r="G11" s="154">
        <f t="shared" si="3"/>
        <v>2.6156083206692192E-3</v>
      </c>
      <c r="H11" s="154">
        <f t="shared" si="3"/>
        <v>5.2195220205378959E-3</v>
      </c>
      <c r="I11" s="154">
        <f t="shared" si="3"/>
        <v>-1.2363608035220205E-2</v>
      </c>
      <c r="J11" s="154">
        <f t="shared" si="3"/>
        <v>1.8035176823293433E-2</v>
      </c>
      <c r="K11" s="154">
        <f t="shared" si="3"/>
        <v>-7.431337195119919E-3</v>
      </c>
      <c r="L11" s="154">
        <f t="shared" si="3"/>
        <v>-2.1979314308147025E-2</v>
      </c>
      <c r="M11" s="154">
        <f t="shared" si="3"/>
        <v>-1.8789138265600865E-2</v>
      </c>
      <c r="N11" s="154">
        <f t="shared" si="3"/>
        <v>1.1029270228050164E-3</v>
      </c>
    </row>
    <row r="12" spans="1:14">
      <c r="A12" s="108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3" t="s">
        <v>422</v>
      </c>
    </row>
    <row r="13" spans="1:14">
      <c r="A13" s="108"/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3"/>
    </row>
    <row r="14" spans="1:14">
      <c r="A14" s="134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6"/>
    </row>
    <row r="15" spans="1:14">
      <c r="A15" s="134"/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6"/>
    </row>
    <row r="16" spans="1:14">
      <c r="A16" s="110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37"/>
    </row>
    <row r="17" spans="1:14">
      <c r="A17" s="110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37"/>
    </row>
    <row r="18" spans="1:14">
      <c r="A18" s="110" t="s">
        <v>442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</row>
    <row r="19" spans="1:14">
      <c r="A19" s="110"/>
      <c r="B19" s="111" t="s">
        <v>428</v>
      </c>
      <c r="C19" s="111" t="s">
        <v>429</v>
      </c>
      <c r="D19" s="111" t="s">
        <v>430</v>
      </c>
      <c r="E19" s="111" t="s">
        <v>431</v>
      </c>
      <c r="F19" s="111" t="s">
        <v>432</v>
      </c>
      <c r="G19" s="111" t="s">
        <v>433</v>
      </c>
      <c r="H19" s="111" t="s">
        <v>434</v>
      </c>
      <c r="I19" s="111" t="s">
        <v>435</v>
      </c>
      <c r="J19" s="111" t="s">
        <v>436</v>
      </c>
      <c r="K19" s="111" t="s">
        <v>437</v>
      </c>
      <c r="L19" s="111" t="s">
        <v>438</v>
      </c>
      <c r="M19" s="111" t="s">
        <v>439</v>
      </c>
      <c r="N19" s="111"/>
    </row>
    <row r="20" spans="1:14">
      <c r="A20" s="110" t="str">
        <f>+A4</f>
        <v>Tuzemská brutto spotřeba 2018</v>
      </c>
      <c r="B20" s="111">
        <f t="shared" ref="B20:M20" si="4">B4</f>
        <v>6944.828861999993</v>
      </c>
      <c r="C20" s="111">
        <f t="shared" si="4"/>
        <v>6579.1085249999951</v>
      </c>
      <c r="D20" s="111">
        <f t="shared" si="4"/>
        <v>7098.3574779999972</v>
      </c>
      <c r="E20" s="111">
        <f t="shared" si="4"/>
        <v>5711.6949450000011</v>
      </c>
      <c r="F20" s="111">
        <f t="shared" si="4"/>
        <v>5772.7653369999989</v>
      </c>
      <c r="G20" s="111">
        <f t="shared" si="4"/>
        <v>5543.3942259999985</v>
      </c>
      <c r="H20" s="111">
        <f t="shared" si="4"/>
        <v>5423.9235799999997</v>
      </c>
      <c r="I20" s="111">
        <f t="shared" si="4"/>
        <v>5619.8040170000013</v>
      </c>
      <c r="J20" s="111">
        <f t="shared" si="4"/>
        <v>5531.5095219999976</v>
      </c>
      <c r="K20" s="111">
        <f t="shared" si="4"/>
        <v>6294.3103119636135</v>
      </c>
      <c r="L20" s="111">
        <f t="shared" si="4"/>
        <v>6652.4506110000057</v>
      </c>
      <c r="M20" s="111">
        <f t="shared" si="4"/>
        <v>6768.6167568909186</v>
      </c>
      <c r="N20" s="111"/>
    </row>
    <row r="21" spans="1:14">
      <c r="A21" s="110" t="str">
        <f>+A5</f>
        <v>Tuzemská brutto spotřeba 2019</v>
      </c>
      <c r="B21" s="111">
        <f t="shared" ref="B21:M21" si="5">B5</f>
        <v>7359.7499554271535</v>
      </c>
      <c r="C21" s="111">
        <f t="shared" si="5"/>
        <v>6426.6456743071549</v>
      </c>
      <c r="D21" s="111">
        <f t="shared" si="5"/>
        <v>6564.2215655421242</v>
      </c>
      <c r="E21" s="111">
        <f t="shared" si="5"/>
        <v>5927.619213923912</v>
      </c>
      <c r="F21" s="111">
        <f t="shared" si="5"/>
        <v>6028.5134735226648</v>
      </c>
      <c r="G21" s="111">
        <f t="shared" si="5"/>
        <v>5492.7477901532311</v>
      </c>
      <c r="H21" s="111">
        <f t="shared" si="5"/>
        <v>5451.1197790027318</v>
      </c>
      <c r="I21" s="111">
        <f t="shared" si="5"/>
        <v>5599.5343681382183</v>
      </c>
      <c r="J21" s="111">
        <f t="shared" si="5"/>
        <v>5706.6722920509292</v>
      </c>
      <c r="K21" s="111">
        <f t="shared" si="5"/>
        <v>6273.8114757983185</v>
      </c>
      <c r="L21" s="111">
        <f t="shared" si="5"/>
        <v>6452.7585636601689</v>
      </c>
      <c r="M21" s="111">
        <f t="shared" si="5"/>
        <v>6647.6458582758241</v>
      </c>
      <c r="N21" s="111"/>
    </row>
    <row r="22" spans="1:14">
      <c r="A22" s="110" t="str">
        <f>+A8</f>
        <v>Tuzemská netto spotřeba 2018</v>
      </c>
      <c r="B22" s="111">
        <f>B8</f>
        <v>5862.9954459999926</v>
      </c>
      <c r="C22" s="111">
        <f t="shared" ref="C22:M23" si="6">C8</f>
        <v>5603.0930569999964</v>
      </c>
      <c r="D22" s="111">
        <f t="shared" si="6"/>
        <v>5962.0620569999965</v>
      </c>
      <c r="E22" s="111">
        <f t="shared" si="6"/>
        <v>4792.2221000000018</v>
      </c>
      <c r="F22" s="111">
        <f t="shared" si="6"/>
        <v>4830.7129689999992</v>
      </c>
      <c r="G22" s="111">
        <f t="shared" si="6"/>
        <v>4668.3179039999995</v>
      </c>
      <c r="H22" s="111">
        <f t="shared" si="6"/>
        <v>4597.1515989999998</v>
      </c>
      <c r="I22" s="111">
        <f t="shared" si="6"/>
        <v>4759.6293650000016</v>
      </c>
      <c r="J22" s="111">
        <f t="shared" si="6"/>
        <v>4646.3616559999982</v>
      </c>
      <c r="K22" s="111">
        <f t="shared" si="6"/>
        <v>5257.6880566137697</v>
      </c>
      <c r="L22" s="111">
        <f t="shared" si="6"/>
        <v>5574.9791200000054</v>
      </c>
      <c r="M22" s="111">
        <f t="shared" si="6"/>
        <v>5643.3559423588049</v>
      </c>
      <c r="N22" s="111"/>
    </row>
    <row r="23" spans="1:14">
      <c r="A23" s="110" t="str">
        <f>+A9</f>
        <v>Tuzemská netto spotřeba 2019</v>
      </c>
      <c r="B23" s="111">
        <f>B9</f>
        <v>6201.8692554271538</v>
      </c>
      <c r="C23" s="111">
        <f t="shared" si="6"/>
        <v>5429.2120073071555</v>
      </c>
      <c r="D23" s="111">
        <f t="shared" si="6"/>
        <v>5576.2975695421237</v>
      </c>
      <c r="E23" s="111">
        <f t="shared" si="6"/>
        <v>5017.943636923912</v>
      </c>
      <c r="F23" s="111">
        <f t="shared" si="6"/>
        <v>5100.8461215226644</v>
      </c>
      <c r="G23" s="111">
        <f t="shared" si="6"/>
        <v>4680.528395153231</v>
      </c>
      <c r="H23" s="111">
        <f t="shared" si="6"/>
        <v>4621.1465330027313</v>
      </c>
      <c r="I23" s="111">
        <f t="shared" si="6"/>
        <v>4700.7831731382175</v>
      </c>
      <c r="J23" s="111">
        <f t="shared" si="6"/>
        <v>4730.1596100509287</v>
      </c>
      <c r="K23" s="111">
        <f t="shared" si="6"/>
        <v>5218.6164037983181</v>
      </c>
      <c r="L23" s="111">
        <f t="shared" si="6"/>
        <v>5452.4449016601684</v>
      </c>
      <c r="M23" s="111">
        <f t="shared" si="6"/>
        <v>5537.322147275825</v>
      </c>
      <c r="N23" s="111"/>
    </row>
    <row r="24" spans="1:14">
      <c r="A24" s="110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</row>
    <row r="25" spans="1:14">
      <c r="A25" s="110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</row>
    <row r="26" spans="1:14">
      <c r="A26" s="110" t="s">
        <v>443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</row>
    <row r="27" spans="1:14">
      <c r="A27" s="110"/>
      <c r="B27" s="111" t="s">
        <v>428</v>
      </c>
      <c r="C27" s="111" t="s">
        <v>429</v>
      </c>
      <c r="D27" s="111" t="s">
        <v>430</v>
      </c>
      <c r="E27" s="111" t="s">
        <v>431</v>
      </c>
      <c r="F27" s="111" t="s">
        <v>432</v>
      </c>
      <c r="G27" s="111" t="s">
        <v>433</v>
      </c>
      <c r="H27" s="111" t="s">
        <v>434</v>
      </c>
      <c r="I27" s="111" t="s">
        <v>435</v>
      </c>
      <c r="J27" s="111" t="s">
        <v>436</v>
      </c>
      <c r="K27" s="111" t="s">
        <v>437</v>
      </c>
      <c r="L27" s="111" t="s">
        <v>438</v>
      </c>
      <c r="M27" s="111" t="s">
        <v>439</v>
      </c>
      <c r="N27" s="111"/>
    </row>
    <row r="28" spans="1:14">
      <c r="A28" s="110" t="s">
        <v>466</v>
      </c>
      <c r="B28" s="119">
        <f t="shared" ref="B28:M28" si="7">B7</f>
        <v>5.9745330183366134E-2</v>
      </c>
      <c r="C28" s="119">
        <f t="shared" si="7"/>
        <v>-2.3173785644893332E-2</v>
      </c>
      <c r="D28" s="119">
        <f t="shared" si="7"/>
        <v>-7.524781812036449E-2</v>
      </c>
      <c r="E28" s="119">
        <f t="shared" si="7"/>
        <v>3.7803886762707843E-2</v>
      </c>
      <c r="F28" s="119">
        <f t="shared" si="7"/>
        <v>4.4302534676660441E-2</v>
      </c>
      <c r="G28" s="119">
        <f t="shared" si="7"/>
        <v>-9.1363582999783987E-3</v>
      </c>
      <c r="H28" s="119">
        <f t="shared" si="7"/>
        <v>5.0141191337972546E-3</v>
      </c>
      <c r="I28" s="119">
        <f t="shared" si="7"/>
        <v>-3.6068248644377985E-3</v>
      </c>
      <c r="J28" s="119">
        <f t="shared" si="7"/>
        <v>3.1666359671672223E-2</v>
      </c>
      <c r="K28" s="119">
        <f t="shared" si="7"/>
        <v>-3.2567247481162099E-3</v>
      </c>
      <c r="L28" s="119">
        <f t="shared" si="7"/>
        <v>-3.0017817345331453E-2</v>
      </c>
      <c r="M28" s="119">
        <f t="shared" si="7"/>
        <v>-1.7872322065204501E-2</v>
      </c>
      <c r="N28" s="111"/>
    </row>
    <row r="29" spans="1:14">
      <c r="A29" s="110" t="s">
        <v>467</v>
      </c>
      <c r="B29" s="119">
        <f t="shared" ref="B29:M29" si="8">B11</f>
        <v>5.7798750237535425E-2</v>
      </c>
      <c r="C29" s="119">
        <f t="shared" si="8"/>
        <v>-3.1033046912474466E-2</v>
      </c>
      <c r="D29" s="119">
        <f t="shared" si="8"/>
        <v>-6.4703198955292751E-2</v>
      </c>
      <c r="E29" s="119">
        <f t="shared" si="8"/>
        <v>4.7101643499350775E-2</v>
      </c>
      <c r="F29" s="119">
        <f t="shared" si="8"/>
        <v>5.5919934439529549E-2</v>
      </c>
      <c r="G29" s="119">
        <f t="shared" si="8"/>
        <v>2.6156083206692192E-3</v>
      </c>
      <c r="H29" s="119">
        <f t="shared" si="8"/>
        <v>5.2195220205378959E-3</v>
      </c>
      <c r="I29" s="119">
        <f t="shared" si="8"/>
        <v>-1.2363608035220205E-2</v>
      </c>
      <c r="J29" s="119">
        <f t="shared" si="8"/>
        <v>1.8035176823293433E-2</v>
      </c>
      <c r="K29" s="119">
        <f t="shared" si="8"/>
        <v>-7.431337195119919E-3</v>
      </c>
      <c r="L29" s="119">
        <f t="shared" si="8"/>
        <v>-2.1979314308147025E-2</v>
      </c>
      <c r="M29" s="119">
        <f t="shared" si="8"/>
        <v>-1.8789138265600865E-2</v>
      </c>
      <c r="N29" s="111"/>
    </row>
    <row r="30" spans="1:14">
      <c r="A30" s="110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</row>
    <row r="31" spans="1:14">
      <c r="A31" s="110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</row>
    <row r="32" spans="1:14">
      <c r="A32" s="110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</row>
    <row r="33" spans="1:14">
      <c r="A33" s="110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</row>
    <row r="34" spans="1:14">
      <c r="A34" s="134"/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</row>
    <row r="35" spans="1:14">
      <c r="A35" s="134"/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</row>
    <row r="36" spans="1:14">
      <c r="A36" s="134"/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</row>
    <row r="37" spans="1:14">
      <c r="A37" s="108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</row>
    <row r="38" spans="1:14">
      <c r="A38" s="108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</row>
    <row r="39" spans="1:14">
      <c r="A39" s="108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</row>
    <row r="40" spans="1:14">
      <c r="A40" s="108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</row>
    <row r="41" spans="1:14">
      <c r="A41" s="108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</row>
    <row r="42" spans="1:14">
      <c r="A42" s="108"/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</row>
    <row r="43" spans="1:14">
      <c r="A43" s="108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</row>
  </sheetData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&amp;C&amp;"-,Obyčejné"&amp;9&amp;P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9"/>
  <dimension ref="A1:AS44"/>
  <sheetViews>
    <sheetView showGridLines="0" zoomScaleNormal="100" zoomScaleSheetLayoutView="100" workbookViewId="0"/>
  </sheetViews>
  <sheetFormatPr defaultRowHeight="12"/>
  <cols>
    <col min="1" max="1" width="21.42578125" style="4" customWidth="1"/>
    <col min="2" max="19" width="6.7109375" style="4" customWidth="1"/>
    <col min="20" max="37" width="7" style="4" customWidth="1"/>
    <col min="38" max="16384" width="9.140625" style="4"/>
  </cols>
  <sheetData>
    <row r="1" spans="1:45" ht="15.75">
      <c r="A1" s="201" t="s">
        <v>609</v>
      </c>
      <c r="S1" s="159" t="str">
        <f>'3.1'!N1</f>
        <v>2019</v>
      </c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</row>
    <row r="2" spans="1:45" ht="6" customHeight="1"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</row>
    <row r="3" spans="1:45">
      <c r="A3" s="211"/>
      <c r="B3" s="211">
        <v>1984</v>
      </c>
      <c r="C3" s="211">
        <v>1985</v>
      </c>
      <c r="D3" s="211">
        <v>1986</v>
      </c>
      <c r="E3" s="211">
        <v>1987</v>
      </c>
      <c r="F3" s="211">
        <v>1988</v>
      </c>
      <c r="G3" s="211">
        <v>1989</v>
      </c>
      <c r="H3" s="211">
        <v>1990</v>
      </c>
      <c r="I3" s="211">
        <v>1991</v>
      </c>
      <c r="J3" s="211">
        <v>1992</v>
      </c>
      <c r="K3" s="211">
        <v>1993</v>
      </c>
      <c r="L3" s="211">
        <v>1994</v>
      </c>
      <c r="M3" s="211">
        <v>1995</v>
      </c>
      <c r="N3" s="211">
        <v>1996</v>
      </c>
      <c r="O3" s="211">
        <v>1997</v>
      </c>
      <c r="P3" s="211">
        <v>1998</v>
      </c>
      <c r="Q3" s="211">
        <v>1999</v>
      </c>
      <c r="R3" s="211">
        <v>2000</v>
      </c>
      <c r="S3" s="211">
        <v>2001</v>
      </c>
      <c r="T3" s="91">
        <f>+B9</f>
        <v>2002</v>
      </c>
      <c r="U3" s="91">
        <f t="shared" ref="U3:AK3" si="0">+C9</f>
        <v>2003</v>
      </c>
      <c r="V3" s="91">
        <f t="shared" si="0"/>
        <v>2004</v>
      </c>
      <c r="W3" s="91">
        <f t="shared" si="0"/>
        <v>2005</v>
      </c>
      <c r="X3" s="91">
        <f t="shared" si="0"/>
        <v>2006</v>
      </c>
      <c r="Y3" s="91">
        <f t="shared" si="0"/>
        <v>2007</v>
      </c>
      <c r="Z3" s="91">
        <f t="shared" si="0"/>
        <v>2008</v>
      </c>
      <c r="AA3" s="91">
        <f t="shared" si="0"/>
        <v>2009</v>
      </c>
      <c r="AB3" s="91">
        <f t="shared" si="0"/>
        <v>2010</v>
      </c>
      <c r="AC3" s="91">
        <f t="shared" si="0"/>
        <v>2011</v>
      </c>
      <c r="AD3" s="91">
        <f t="shared" si="0"/>
        <v>2012</v>
      </c>
      <c r="AE3" s="91">
        <f t="shared" si="0"/>
        <v>2013</v>
      </c>
      <c r="AF3" s="91">
        <f t="shared" si="0"/>
        <v>2014</v>
      </c>
      <c r="AG3" s="91">
        <f t="shared" si="0"/>
        <v>2015</v>
      </c>
      <c r="AH3" s="91">
        <f t="shared" si="0"/>
        <v>2016</v>
      </c>
      <c r="AI3" s="91">
        <f t="shared" si="0"/>
        <v>2017</v>
      </c>
      <c r="AJ3" s="91">
        <f t="shared" si="0"/>
        <v>2018</v>
      </c>
      <c r="AK3" s="91">
        <f t="shared" si="0"/>
        <v>2019</v>
      </c>
      <c r="AL3" s="131"/>
      <c r="AM3" s="131"/>
      <c r="AN3" s="131"/>
      <c r="AO3" s="131"/>
      <c r="AP3" s="131"/>
      <c r="AQ3" s="131"/>
      <c r="AR3" s="131"/>
      <c r="AS3" s="131"/>
    </row>
    <row r="4" spans="1:45">
      <c r="A4" s="184" t="s">
        <v>37</v>
      </c>
      <c r="B4" s="283">
        <v>58.024000000000001</v>
      </c>
      <c r="C4" s="283">
        <v>58.12</v>
      </c>
      <c r="D4" s="283">
        <v>60.606000000000002</v>
      </c>
      <c r="E4" s="283">
        <v>62.197000000000003</v>
      </c>
      <c r="F4" s="283">
        <v>64.334999999999994</v>
      </c>
      <c r="G4" s="283">
        <v>65.132000000000005</v>
      </c>
      <c r="H4" s="283">
        <v>62.558</v>
      </c>
      <c r="I4" s="283">
        <v>60.527999999999999</v>
      </c>
      <c r="J4" s="283">
        <v>59.292999999999999</v>
      </c>
      <c r="K4" s="283">
        <v>58.881999999999998</v>
      </c>
      <c r="L4" s="283">
        <v>58.704999999999998</v>
      </c>
      <c r="M4" s="283">
        <v>60.847000000000001</v>
      </c>
      <c r="N4" s="283">
        <v>64.257000000000005</v>
      </c>
      <c r="O4" s="283">
        <v>64.597999999999999</v>
      </c>
      <c r="P4" s="283">
        <v>65.111999999999995</v>
      </c>
      <c r="Q4" s="283">
        <v>64.367999999999995</v>
      </c>
      <c r="R4" s="283">
        <v>73.465999999999994</v>
      </c>
      <c r="S4" s="283">
        <v>74.647000000000006</v>
      </c>
      <c r="T4" s="133">
        <f>+B10</f>
        <v>76.259</v>
      </c>
      <c r="U4" s="133">
        <f t="shared" ref="U4:AK4" si="1">+C10</f>
        <v>83.204999999999998</v>
      </c>
      <c r="V4" s="133">
        <f t="shared" si="1"/>
        <v>84.332999999999998</v>
      </c>
      <c r="W4" s="133">
        <f t="shared" si="1"/>
        <v>82.578999999999994</v>
      </c>
      <c r="X4" s="133">
        <f t="shared" si="1"/>
        <v>84.361000000000004</v>
      </c>
      <c r="Y4" s="133">
        <f t="shared" si="1"/>
        <v>88.197999999999993</v>
      </c>
      <c r="Z4" s="133">
        <f t="shared" si="1"/>
        <v>83.518000000000001</v>
      </c>
      <c r="AA4" s="133">
        <f t="shared" si="1"/>
        <v>82.25</v>
      </c>
      <c r="AB4" s="133">
        <f t="shared" si="1"/>
        <v>85.91</v>
      </c>
      <c r="AC4" s="133">
        <f t="shared" si="1"/>
        <v>87.561000000000007</v>
      </c>
      <c r="AD4" s="133">
        <f t="shared" si="1"/>
        <v>87.573999999999998</v>
      </c>
      <c r="AE4" s="133">
        <f t="shared" si="1"/>
        <v>87.064999999999998</v>
      </c>
      <c r="AF4" s="133">
        <f t="shared" si="1"/>
        <v>86.00343144499999</v>
      </c>
      <c r="AG4" s="133">
        <f t="shared" si="1"/>
        <v>83.888329251999977</v>
      </c>
      <c r="AH4" s="133">
        <f t="shared" si="1"/>
        <v>83.30188131700001</v>
      </c>
      <c r="AI4" s="133">
        <f t="shared" si="1"/>
        <v>87.037616987000007</v>
      </c>
      <c r="AJ4" s="133">
        <f t="shared" si="1"/>
        <v>88.000296837999997</v>
      </c>
      <c r="AK4" s="133">
        <f t="shared" si="1"/>
        <v>86.988721753999997</v>
      </c>
      <c r="AL4" s="131"/>
      <c r="AM4" s="131"/>
      <c r="AN4" s="131"/>
      <c r="AO4" s="131"/>
      <c r="AP4" s="131"/>
      <c r="AQ4" s="131"/>
      <c r="AR4" s="131"/>
      <c r="AS4" s="131"/>
    </row>
    <row r="5" spans="1:45">
      <c r="A5" s="206" t="s">
        <v>7</v>
      </c>
      <c r="B5" s="258">
        <v>53.698999999999998</v>
      </c>
      <c r="C5" s="258">
        <v>53.825000000000003</v>
      </c>
      <c r="D5" s="258">
        <v>56.212000000000003</v>
      </c>
      <c r="E5" s="258">
        <v>57.704999999999998</v>
      </c>
      <c r="F5" s="258">
        <v>59.822000000000003</v>
      </c>
      <c r="G5" s="258">
        <v>60.566000000000003</v>
      </c>
      <c r="H5" s="258">
        <v>58.112000000000002</v>
      </c>
      <c r="I5" s="258">
        <v>56.375</v>
      </c>
      <c r="J5" s="258">
        <v>55.37</v>
      </c>
      <c r="K5" s="258">
        <v>54.975999999999999</v>
      </c>
      <c r="L5" s="258">
        <v>54.853000000000002</v>
      </c>
      <c r="M5" s="258">
        <v>56.88</v>
      </c>
      <c r="N5" s="258">
        <v>59.899000000000001</v>
      </c>
      <c r="O5" s="258">
        <v>59.956000000000003</v>
      </c>
      <c r="P5" s="258">
        <v>60.264000000000003</v>
      </c>
      <c r="Q5" s="258">
        <v>59.473999999999997</v>
      </c>
      <c r="R5" s="258">
        <v>67.741</v>
      </c>
      <c r="S5" s="264">
        <v>68.78</v>
      </c>
      <c r="T5" s="133">
        <f>+B11</f>
        <v>70.304000000000002</v>
      </c>
      <c r="U5" s="133">
        <f t="shared" ref="U5:AK5" si="2">+C11</f>
        <v>76.632999999999996</v>
      </c>
      <c r="V5" s="133">
        <f t="shared" si="2"/>
        <v>77.918999999999997</v>
      </c>
      <c r="W5" s="133">
        <f t="shared" si="2"/>
        <v>76.191999999999993</v>
      </c>
      <c r="X5" s="133">
        <f t="shared" si="2"/>
        <v>77.884</v>
      </c>
      <c r="Y5" s="133">
        <f t="shared" si="2"/>
        <v>81.412999999999997</v>
      </c>
      <c r="Z5" s="133">
        <f t="shared" si="2"/>
        <v>77.084999999999994</v>
      </c>
      <c r="AA5" s="133">
        <f t="shared" si="2"/>
        <v>75.989999999999995</v>
      </c>
      <c r="AB5" s="133">
        <f t="shared" si="2"/>
        <v>79.465000000000003</v>
      </c>
      <c r="AC5" s="133">
        <f t="shared" si="2"/>
        <v>81.028000000000006</v>
      </c>
      <c r="AD5" s="133">
        <f t="shared" si="2"/>
        <v>81.087999999999994</v>
      </c>
      <c r="AE5" s="133">
        <f t="shared" si="2"/>
        <v>80.858000000000004</v>
      </c>
      <c r="AF5" s="133">
        <f t="shared" si="2"/>
        <v>79.88594264599999</v>
      </c>
      <c r="AG5" s="133">
        <f t="shared" si="2"/>
        <v>77.881438870000025</v>
      </c>
      <c r="AH5" s="133">
        <f t="shared" si="2"/>
        <v>77.415300455000008</v>
      </c>
      <c r="AI5" s="133">
        <f t="shared" si="2"/>
        <v>81.005010614</v>
      </c>
      <c r="AJ5" s="133">
        <f t="shared" si="2"/>
        <v>81.90036929011805</v>
      </c>
      <c r="AK5" s="133">
        <f t="shared" si="2"/>
        <v>81.144801151999999</v>
      </c>
      <c r="AL5" s="131"/>
      <c r="AM5" s="131"/>
      <c r="AN5" s="131"/>
      <c r="AO5" s="131"/>
      <c r="AP5" s="131"/>
      <c r="AQ5" s="131"/>
      <c r="AR5" s="131"/>
      <c r="AS5" s="131"/>
    </row>
    <row r="6" spans="1:45">
      <c r="A6" s="206" t="s">
        <v>250</v>
      </c>
      <c r="B6" s="258">
        <v>55.680999999999997</v>
      </c>
      <c r="C6" s="258">
        <v>57.445</v>
      </c>
      <c r="D6" s="258">
        <v>58.786999999999999</v>
      </c>
      <c r="E6" s="258">
        <v>60.856999999999999</v>
      </c>
      <c r="F6" s="258">
        <v>61.518000000000001</v>
      </c>
      <c r="G6" s="258">
        <v>62.348999999999997</v>
      </c>
      <c r="H6" s="258">
        <v>61.866</v>
      </c>
      <c r="I6" s="258">
        <v>57.997999999999998</v>
      </c>
      <c r="J6" s="258">
        <v>56.256999999999998</v>
      </c>
      <c r="K6" s="258">
        <v>56.777999999999999</v>
      </c>
      <c r="L6" s="258">
        <v>58.26</v>
      </c>
      <c r="M6" s="258">
        <v>61.265000000000001</v>
      </c>
      <c r="N6" s="258">
        <v>64.254000000000005</v>
      </c>
      <c r="O6" s="258">
        <v>63.41</v>
      </c>
      <c r="P6" s="258">
        <v>62.651000000000003</v>
      </c>
      <c r="Q6" s="258">
        <v>61.091999999999999</v>
      </c>
      <c r="R6" s="258">
        <v>63.45</v>
      </c>
      <c r="S6" s="264">
        <v>65.108000000000004</v>
      </c>
      <c r="T6" s="133">
        <f>+B12</f>
        <v>64.872</v>
      </c>
      <c r="U6" s="133">
        <f t="shared" ref="U6:AK6" si="3">+C12</f>
        <v>66.992000000000004</v>
      </c>
      <c r="V6" s="133">
        <f t="shared" si="3"/>
        <v>68.616</v>
      </c>
      <c r="W6" s="133">
        <f t="shared" si="3"/>
        <v>69.944999999999993</v>
      </c>
      <c r="X6" s="133">
        <f t="shared" si="3"/>
        <v>71.73</v>
      </c>
      <c r="Y6" s="133">
        <f t="shared" si="3"/>
        <v>72.045000000000002</v>
      </c>
      <c r="Z6" s="133">
        <f t="shared" si="3"/>
        <v>72.049000000000007</v>
      </c>
      <c r="AA6" s="133">
        <f t="shared" si="3"/>
        <v>68.605999999999995</v>
      </c>
      <c r="AB6" s="133">
        <f t="shared" si="3"/>
        <v>70.962000000000003</v>
      </c>
      <c r="AC6" s="133">
        <f t="shared" si="3"/>
        <v>70.516999999999996</v>
      </c>
      <c r="AD6" s="133">
        <f t="shared" si="3"/>
        <v>70.453000000000003</v>
      </c>
      <c r="AE6" s="133">
        <f t="shared" si="3"/>
        <v>70.177000000000007</v>
      </c>
      <c r="AF6" s="133">
        <f t="shared" si="3"/>
        <v>69.622095876499998</v>
      </c>
      <c r="AG6" s="133">
        <f t="shared" si="3"/>
        <v>71.014254212699996</v>
      </c>
      <c r="AH6" s="133">
        <f t="shared" si="3"/>
        <v>72.418279280999997</v>
      </c>
      <c r="AI6" s="133">
        <f t="shared" si="3"/>
        <v>73.818341962000019</v>
      </c>
      <c r="AJ6" s="133">
        <f t="shared" si="3"/>
        <v>73.940764171854525</v>
      </c>
      <c r="AK6" s="133">
        <f t="shared" si="3"/>
        <v>73.93104000980243</v>
      </c>
      <c r="AL6" s="131"/>
      <c r="AM6" s="131"/>
      <c r="AN6" s="131"/>
      <c r="AO6" s="131"/>
      <c r="AP6" s="131"/>
      <c r="AQ6" s="131"/>
      <c r="AR6" s="131"/>
      <c r="AS6" s="131"/>
    </row>
    <row r="7" spans="1:45">
      <c r="A7" s="184" t="s">
        <v>249</v>
      </c>
      <c r="B7" s="283">
        <v>47.107999999999997</v>
      </c>
      <c r="C7" s="283">
        <v>48.844000000000001</v>
      </c>
      <c r="D7" s="283">
        <v>50.079000000000001</v>
      </c>
      <c r="E7" s="283">
        <v>51.820999999999998</v>
      </c>
      <c r="F7" s="283">
        <v>52.476999999999997</v>
      </c>
      <c r="G7" s="283">
        <v>53.271000000000001</v>
      </c>
      <c r="H7" s="283">
        <v>53.024000000000001</v>
      </c>
      <c r="I7" s="283">
        <v>49.707999999999998</v>
      </c>
      <c r="J7" s="283">
        <v>48.148000000000003</v>
      </c>
      <c r="K7" s="283">
        <v>47.765000000000001</v>
      </c>
      <c r="L7" s="283">
        <v>49.311999999999998</v>
      </c>
      <c r="M7" s="283">
        <v>52.155000000000001</v>
      </c>
      <c r="N7" s="283">
        <v>54.146000000000001</v>
      </c>
      <c r="O7" s="283">
        <v>53.162999999999997</v>
      </c>
      <c r="P7" s="283">
        <v>52.195999999999998</v>
      </c>
      <c r="Q7" s="283">
        <v>50.854999999999997</v>
      </c>
      <c r="R7" s="283">
        <v>52.292000000000002</v>
      </c>
      <c r="S7" s="283">
        <v>53.774999999999999</v>
      </c>
      <c r="T7" s="133">
        <f>+B13</f>
        <v>53.581000000000003</v>
      </c>
      <c r="U7" s="133">
        <f t="shared" ref="U7:AK7" si="4">+C13</f>
        <v>54.780999999999999</v>
      </c>
      <c r="V7" s="133">
        <f t="shared" si="4"/>
        <v>56.387999999999998</v>
      </c>
      <c r="W7" s="133">
        <f t="shared" si="4"/>
        <v>57.664000000000001</v>
      </c>
      <c r="X7" s="133">
        <f t="shared" si="4"/>
        <v>59.420999999999999</v>
      </c>
      <c r="Y7" s="133">
        <f t="shared" si="4"/>
        <v>59.753</v>
      </c>
      <c r="Z7" s="133">
        <f t="shared" si="4"/>
        <v>60.478000000000002</v>
      </c>
      <c r="AA7" s="133">
        <f t="shared" si="4"/>
        <v>57.112000000000002</v>
      </c>
      <c r="AB7" s="133">
        <f t="shared" si="4"/>
        <v>59.255000000000003</v>
      </c>
      <c r="AC7" s="133">
        <f t="shared" si="4"/>
        <v>58.634</v>
      </c>
      <c r="AD7" s="133">
        <f t="shared" si="4"/>
        <v>58.798999999999999</v>
      </c>
      <c r="AE7" s="133">
        <f t="shared" si="4"/>
        <v>58.655999999999999</v>
      </c>
      <c r="AF7" s="133">
        <f t="shared" si="4"/>
        <v>58.295304573999992</v>
      </c>
      <c r="AG7" s="133">
        <f t="shared" si="4"/>
        <v>59.280284112700002</v>
      </c>
      <c r="AH7" s="133">
        <f t="shared" si="4"/>
        <v>60.88139417999998</v>
      </c>
      <c r="AI7" s="133">
        <f t="shared" si="4"/>
        <v>61.880524117000022</v>
      </c>
      <c r="AJ7" s="133">
        <f t="shared" si="4"/>
        <v>62.198569271972566</v>
      </c>
      <c r="AK7" s="133">
        <f t="shared" si="4"/>
        <v>62.267169754802431</v>
      </c>
      <c r="AL7" s="131"/>
      <c r="AM7" s="131"/>
      <c r="AN7" s="131"/>
      <c r="AO7" s="131"/>
      <c r="AP7" s="131"/>
      <c r="AQ7" s="131"/>
      <c r="AR7" s="131"/>
      <c r="AS7" s="131"/>
    </row>
    <row r="8" spans="1:45" s="55" customFormat="1"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</row>
    <row r="9" spans="1:45" s="55" customFormat="1">
      <c r="A9" s="211"/>
      <c r="B9" s="211">
        <v>2002</v>
      </c>
      <c r="C9" s="211">
        <v>2003</v>
      </c>
      <c r="D9" s="211">
        <v>2004</v>
      </c>
      <c r="E9" s="211">
        <v>2005</v>
      </c>
      <c r="F9" s="211">
        <v>2006</v>
      </c>
      <c r="G9" s="211">
        <v>2007</v>
      </c>
      <c r="H9" s="211">
        <v>2008</v>
      </c>
      <c r="I9" s="211">
        <v>2009</v>
      </c>
      <c r="J9" s="211">
        <v>2010</v>
      </c>
      <c r="K9" s="211">
        <v>2011</v>
      </c>
      <c r="L9" s="211">
        <v>2012</v>
      </c>
      <c r="M9" s="211">
        <v>2013</v>
      </c>
      <c r="N9" s="211">
        <v>2014</v>
      </c>
      <c r="O9" s="211">
        <v>2015</v>
      </c>
      <c r="P9" s="211">
        <v>2016</v>
      </c>
      <c r="Q9" s="211">
        <v>2017</v>
      </c>
      <c r="R9" s="211">
        <v>2018</v>
      </c>
      <c r="S9" s="211">
        <v>2019</v>
      </c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</row>
    <row r="10" spans="1:45" s="55" customFormat="1">
      <c r="A10" s="184" t="s">
        <v>37</v>
      </c>
      <c r="B10" s="283">
        <v>76.259</v>
      </c>
      <c r="C10" s="283">
        <v>83.204999999999998</v>
      </c>
      <c r="D10" s="283">
        <v>84.332999999999998</v>
      </c>
      <c r="E10" s="283">
        <v>82.578999999999994</v>
      </c>
      <c r="F10" s="283">
        <v>84.361000000000004</v>
      </c>
      <c r="G10" s="283">
        <v>88.197999999999993</v>
      </c>
      <c r="H10" s="283">
        <v>83.518000000000001</v>
      </c>
      <c r="I10" s="283">
        <v>82.25</v>
      </c>
      <c r="J10" s="283">
        <v>85.91</v>
      </c>
      <c r="K10" s="283">
        <v>87.561000000000007</v>
      </c>
      <c r="L10" s="283">
        <v>87.573999999999998</v>
      </c>
      <c r="M10" s="283">
        <v>87.064999999999998</v>
      </c>
      <c r="N10" s="283">
        <v>86.00343144499999</v>
      </c>
      <c r="O10" s="283">
        <v>83.888329251999977</v>
      </c>
      <c r="P10" s="283">
        <v>83.30188131700001</v>
      </c>
      <c r="Q10" s="283">
        <v>87.037616987000007</v>
      </c>
      <c r="R10" s="283">
        <v>88.000296837999997</v>
      </c>
      <c r="S10" s="283">
        <f>'3.6'!O40/1000</f>
        <v>86.988721753999997</v>
      </c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</row>
    <row r="11" spans="1:45" s="55" customFormat="1">
      <c r="A11" s="206" t="s">
        <v>7</v>
      </c>
      <c r="B11" s="258">
        <v>70.304000000000002</v>
      </c>
      <c r="C11" s="258">
        <v>76.632999999999996</v>
      </c>
      <c r="D11" s="258">
        <v>77.918999999999997</v>
      </c>
      <c r="E11" s="258">
        <v>76.191999999999993</v>
      </c>
      <c r="F11" s="258">
        <v>77.884</v>
      </c>
      <c r="G11" s="258">
        <v>81.412999999999997</v>
      </c>
      <c r="H11" s="258">
        <v>77.084999999999994</v>
      </c>
      <c r="I11" s="258">
        <v>75.989999999999995</v>
      </c>
      <c r="J11" s="258">
        <v>79.465000000000003</v>
      </c>
      <c r="K11" s="258">
        <v>81.028000000000006</v>
      </c>
      <c r="L11" s="258">
        <v>81.087999999999994</v>
      </c>
      <c r="M11" s="258">
        <v>80.858000000000004</v>
      </c>
      <c r="N11" s="258">
        <v>79.88594264599999</v>
      </c>
      <c r="O11" s="258">
        <v>77.881438870000025</v>
      </c>
      <c r="P11" s="258">
        <v>77.415300455000008</v>
      </c>
      <c r="Q11" s="258">
        <v>81.005010614</v>
      </c>
      <c r="R11" s="258">
        <v>81.90036929011805</v>
      </c>
      <c r="S11" s="264">
        <f>'3.6'!O41/1000</f>
        <v>81.144801151999999</v>
      </c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</row>
    <row r="12" spans="1:45" s="55" customFormat="1">
      <c r="A12" s="206" t="s">
        <v>250</v>
      </c>
      <c r="B12" s="258">
        <v>64.872</v>
      </c>
      <c r="C12" s="258">
        <v>66.992000000000004</v>
      </c>
      <c r="D12" s="258">
        <v>68.616</v>
      </c>
      <c r="E12" s="258">
        <v>69.944999999999993</v>
      </c>
      <c r="F12" s="258">
        <v>71.73</v>
      </c>
      <c r="G12" s="258">
        <v>72.045000000000002</v>
      </c>
      <c r="H12" s="258">
        <v>72.049000000000007</v>
      </c>
      <c r="I12" s="258">
        <v>68.605999999999995</v>
      </c>
      <c r="J12" s="258">
        <v>70.962000000000003</v>
      </c>
      <c r="K12" s="258">
        <v>70.516999999999996</v>
      </c>
      <c r="L12" s="258">
        <v>70.453000000000003</v>
      </c>
      <c r="M12" s="258">
        <v>70.177000000000007</v>
      </c>
      <c r="N12" s="258">
        <v>69.622095876499998</v>
      </c>
      <c r="O12" s="258">
        <v>71.014254212699996</v>
      </c>
      <c r="P12" s="258">
        <v>72.418279280999997</v>
      </c>
      <c r="Q12" s="258">
        <v>73.818341962000019</v>
      </c>
      <c r="R12" s="258">
        <v>73.940764171854525</v>
      </c>
      <c r="S12" s="264">
        <f>'3.6'!O42/1000</f>
        <v>73.93104000980243</v>
      </c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</row>
    <row r="13" spans="1:45" s="55" customFormat="1">
      <c r="A13" s="184" t="s">
        <v>249</v>
      </c>
      <c r="B13" s="283">
        <v>53.581000000000003</v>
      </c>
      <c r="C13" s="283">
        <v>54.780999999999999</v>
      </c>
      <c r="D13" s="283">
        <v>56.387999999999998</v>
      </c>
      <c r="E13" s="283">
        <v>57.664000000000001</v>
      </c>
      <c r="F13" s="283">
        <v>59.420999999999999</v>
      </c>
      <c r="G13" s="283">
        <v>59.753</v>
      </c>
      <c r="H13" s="283">
        <v>60.478000000000002</v>
      </c>
      <c r="I13" s="283">
        <v>57.112000000000002</v>
      </c>
      <c r="J13" s="283">
        <v>59.255000000000003</v>
      </c>
      <c r="K13" s="283">
        <v>58.634</v>
      </c>
      <c r="L13" s="283">
        <v>58.798999999999999</v>
      </c>
      <c r="M13" s="283">
        <v>58.655999999999999</v>
      </c>
      <c r="N13" s="283">
        <v>58.295304573999992</v>
      </c>
      <c r="O13" s="283">
        <v>59.280284112700002</v>
      </c>
      <c r="P13" s="283">
        <v>60.88139417999998</v>
      </c>
      <c r="Q13" s="283">
        <v>61.880524117000022</v>
      </c>
      <c r="R13" s="283">
        <v>62.198569271972566</v>
      </c>
      <c r="S13" s="283">
        <f>'3.6'!O43/1000</f>
        <v>62.267169754802431</v>
      </c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</row>
    <row r="14" spans="1:45" s="55" customFormat="1">
      <c r="S14" s="3" t="s">
        <v>421</v>
      </c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</row>
    <row r="15" spans="1:45" s="55" customFormat="1"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</row>
    <row r="16" spans="1:45" s="55" customFormat="1"/>
    <row r="17" spans="1:37" s="55" customFormat="1"/>
    <row r="18" spans="1:37" s="55" customFormat="1"/>
    <row r="19" spans="1:37" s="55" customFormat="1"/>
    <row r="20" spans="1:37" s="55" customFormat="1"/>
    <row r="21" spans="1:37" s="55" customFormat="1"/>
    <row r="22" spans="1:37" s="55" customFormat="1"/>
    <row r="23" spans="1:37" s="55" customFormat="1"/>
    <row r="24" spans="1:37" s="55" customFormat="1"/>
    <row r="25" spans="1:37" s="55" customFormat="1"/>
    <row r="26" spans="1:37" s="55" customFormat="1"/>
    <row r="27" spans="1:37" s="55" customFormat="1"/>
    <row r="28" spans="1:37" s="55" customFormat="1"/>
    <row r="29" spans="1:37" s="55" customFormat="1"/>
    <row r="30" spans="1:37" s="55" customFormat="1"/>
    <row r="31" spans="1:37" s="55" customFormat="1">
      <c r="A31" s="51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</row>
    <row r="32" spans="1:37" s="55" customFormat="1">
      <c r="A32" s="51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</row>
    <row r="33" spans="1:37" s="55" customFormat="1">
      <c r="A33" s="51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</row>
    <row r="34" spans="1:37" s="55" customFormat="1"/>
    <row r="35" spans="1:37" s="55" customFormat="1"/>
    <row r="36" spans="1:37" s="55" customFormat="1"/>
    <row r="37" spans="1:37" s="55" customFormat="1">
      <c r="A37" s="91"/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</row>
    <row r="38" spans="1:37" s="55" customFormat="1">
      <c r="A38" s="106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</row>
    <row r="39" spans="1:37" s="55" customFormat="1">
      <c r="A39" s="106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</row>
    <row r="40" spans="1:37" s="55" customFormat="1">
      <c r="A40" s="29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</row>
    <row r="41" spans="1:37" s="55" customFormat="1">
      <c r="A41" s="106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</row>
    <row r="42" spans="1:37" s="55" customFormat="1">
      <c r="A42" s="106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</row>
    <row r="43" spans="1:37" s="55" customFormat="1">
      <c r="A43" s="106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</row>
    <row r="44" spans="1:37" s="55" customFormat="1">
      <c r="A44" s="106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</row>
  </sheetData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&amp;C&amp;"-,Obyčejné"&amp;9&amp;P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22"/>
  <dimension ref="A1:K9"/>
  <sheetViews>
    <sheetView showGridLines="0" zoomScaleNormal="100" zoomScaleSheetLayoutView="100" workbookViewId="0"/>
  </sheetViews>
  <sheetFormatPr defaultRowHeight="12"/>
  <cols>
    <col min="1" max="1" width="35.140625" style="4" customWidth="1"/>
    <col min="2" max="11" width="10.7109375" style="4" customWidth="1"/>
    <col min="12" max="16384" width="9.140625" style="4"/>
  </cols>
  <sheetData>
    <row r="1" spans="1:11" ht="15.75">
      <c r="A1" s="201" t="s">
        <v>610</v>
      </c>
      <c r="K1" s="159" t="str">
        <f>'3.1'!N1</f>
        <v>2019</v>
      </c>
    </row>
    <row r="2" spans="1:11" ht="6" customHeight="1"/>
    <row r="3" spans="1:11">
      <c r="A3" s="277"/>
      <c r="B3" s="265">
        <v>2010</v>
      </c>
      <c r="C3" s="265">
        <v>2011</v>
      </c>
      <c r="D3" s="265">
        <v>2012</v>
      </c>
      <c r="E3" s="265">
        <v>2013</v>
      </c>
      <c r="F3" s="265">
        <v>2014</v>
      </c>
      <c r="G3" s="265">
        <v>2015</v>
      </c>
      <c r="H3" s="265">
        <v>2016</v>
      </c>
      <c r="I3" s="265">
        <v>2017</v>
      </c>
      <c r="J3" s="265">
        <v>2018</v>
      </c>
      <c r="K3" s="265">
        <v>2019</v>
      </c>
    </row>
    <row r="4" spans="1:11">
      <c r="A4" s="272" t="s">
        <v>76</v>
      </c>
      <c r="B4" s="288">
        <v>53070.123784676151</v>
      </c>
      <c r="C4" s="288">
        <v>52961.098006100787</v>
      </c>
      <c r="D4" s="288">
        <v>53081.94697028544</v>
      </c>
      <c r="E4" s="288">
        <v>53575</v>
      </c>
      <c r="F4" s="288">
        <v>51711.804640999995</v>
      </c>
      <c r="G4" s="288">
        <v>52832.048140700004</v>
      </c>
      <c r="H4" s="288">
        <v>54070.256658000006</v>
      </c>
      <c r="I4" s="288">
        <v>55313.849449000008</v>
      </c>
      <c r="J4" s="288">
        <v>55637.976018999994</v>
      </c>
      <c r="K4" s="288">
        <f>SUM(K5:K8)</f>
        <v>55434.528254000012</v>
      </c>
    </row>
    <row r="5" spans="1:11">
      <c r="A5" s="185" t="s">
        <v>312</v>
      </c>
      <c r="B5" s="257">
        <v>6551.1604043000007</v>
      </c>
      <c r="C5" s="257">
        <v>6985.9340275999994</v>
      </c>
      <c r="D5" s="257">
        <v>7343.5561584000006</v>
      </c>
      <c r="E5" s="257">
        <v>6791</v>
      </c>
      <c r="F5" s="257">
        <v>7266.0689099999991</v>
      </c>
      <c r="G5" s="257">
        <v>7296.3916309999995</v>
      </c>
      <c r="H5" s="257">
        <v>7616.3942520000019</v>
      </c>
      <c r="I5" s="257">
        <v>7821.7731399999984</v>
      </c>
      <c r="J5" s="257">
        <v>7897.8453989999989</v>
      </c>
      <c r="K5" s="275">
        <v>7921.7291990000003</v>
      </c>
    </row>
    <row r="6" spans="1:11">
      <c r="A6" s="174" t="s">
        <v>313</v>
      </c>
      <c r="B6" s="218">
        <v>23013.190617676155</v>
      </c>
      <c r="C6" s="218">
        <v>23724.327102500793</v>
      </c>
      <c r="D6" s="218">
        <v>23057.143252435442</v>
      </c>
      <c r="E6" s="218">
        <v>23896</v>
      </c>
      <c r="F6" s="218">
        <v>22587.474303000003</v>
      </c>
      <c r="G6" s="218">
        <v>23354.063148999998</v>
      </c>
      <c r="H6" s="218">
        <v>23607.415766000002</v>
      </c>
      <c r="I6" s="218">
        <v>24171.760386000002</v>
      </c>
      <c r="J6" s="218">
        <v>24626.621251</v>
      </c>
      <c r="K6" s="282">
        <v>24236.447301000004</v>
      </c>
    </row>
    <row r="7" spans="1:11">
      <c r="A7" s="174" t="s">
        <v>311</v>
      </c>
      <c r="B7" s="218">
        <v>8478.2450033599998</v>
      </c>
      <c r="C7" s="218">
        <v>8050.5446979999997</v>
      </c>
      <c r="D7" s="218">
        <v>8100.5941914499999</v>
      </c>
      <c r="E7" s="218">
        <v>8172</v>
      </c>
      <c r="F7" s="218">
        <v>7733.6518859999951</v>
      </c>
      <c r="G7" s="218">
        <v>7799.6960982280152</v>
      </c>
      <c r="H7" s="181">
        <v>8027.331462632178</v>
      </c>
      <c r="I7" s="181">
        <v>8109.0458493779433</v>
      </c>
      <c r="J7" s="181">
        <v>8063.9737788096891</v>
      </c>
      <c r="K7" s="282">
        <v>8019.5178024495781</v>
      </c>
    </row>
    <row r="8" spans="1:11">
      <c r="A8" s="185" t="s">
        <v>310</v>
      </c>
      <c r="B8" s="257">
        <v>15027.527759339999</v>
      </c>
      <c r="C8" s="257">
        <v>14200.292177999998</v>
      </c>
      <c r="D8" s="257">
        <v>14580.653367999997</v>
      </c>
      <c r="E8" s="257">
        <v>14716</v>
      </c>
      <c r="F8" s="257">
        <v>14124.609541999998</v>
      </c>
      <c r="G8" s="257">
        <v>14381.897262471988</v>
      </c>
      <c r="H8" s="257">
        <v>14819.115177367823</v>
      </c>
      <c r="I8" s="257">
        <v>15211.270073622063</v>
      </c>
      <c r="J8" s="257">
        <v>15049.535590190309</v>
      </c>
      <c r="K8" s="275">
        <v>15256.833951550425</v>
      </c>
    </row>
    <row r="9" spans="1:11" s="55" customFormat="1">
      <c r="K9" s="12" t="s">
        <v>390</v>
      </c>
    </row>
  </sheetData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&amp;C&amp;"-,Obyčejné"&amp;9&amp;P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3"/>
  <dimension ref="A1:J40"/>
  <sheetViews>
    <sheetView showGridLines="0" zoomScaleNormal="100" zoomScaleSheetLayoutView="115" workbookViewId="0"/>
  </sheetViews>
  <sheetFormatPr defaultRowHeight="12"/>
  <cols>
    <col min="1" max="1" width="17" style="7" customWidth="1"/>
    <col min="2" max="9" width="13.85546875" style="7" customWidth="1"/>
    <col min="10" max="10" width="14.7109375" style="7" customWidth="1"/>
    <col min="11" max="16384" width="9.140625" style="7"/>
  </cols>
  <sheetData>
    <row r="1" spans="1:10" ht="18.75">
      <c r="A1" s="322" t="s">
        <v>613</v>
      </c>
      <c r="J1" s="159" t="str">
        <f>'3.1'!N1</f>
        <v>2019</v>
      </c>
    </row>
    <row r="2" spans="1:10" ht="15.75">
      <c r="A2" s="323" t="s">
        <v>611</v>
      </c>
    </row>
    <row r="3" spans="1:10" ht="6" customHeight="1"/>
    <row r="4" spans="1:10">
      <c r="A4" s="190"/>
      <c r="B4" s="217" t="s">
        <v>12</v>
      </c>
      <c r="C4" s="217" t="s">
        <v>41</v>
      </c>
      <c r="D4" s="217" t="s">
        <v>42</v>
      </c>
      <c r="E4" s="217" t="s">
        <v>43</v>
      </c>
      <c r="F4" s="217" t="s">
        <v>64</v>
      </c>
      <c r="G4" s="217" t="s">
        <v>65</v>
      </c>
      <c r="H4" s="217" t="s">
        <v>66</v>
      </c>
      <c r="I4" s="217" t="s">
        <v>67</v>
      </c>
      <c r="J4" s="217" t="s">
        <v>76</v>
      </c>
    </row>
    <row r="5" spans="1:10">
      <c r="A5" s="246" t="s">
        <v>15</v>
      </c>
      <c r="B5" s="230">
        <f t="shared" ref="B5:I5" si="0">SUM(B6:B19)</f>
        <v>30246208.84</v>
      </c>
      <c r="C5" s="290">
        <f t="shared" si="0"/>
        <v>41386690.891999997</v>
      </c>
      <c r="D5" s="290">
        <f t="shared" si="0"/>
        <v>5518520.6710000001</v>
      </c>
      <c r="E5" s="290">
        <f t="shared" si="0"/>
        <v>3676697.1499999994</v>
      </c>
      <c r="F5" s="290">
        <f t="shared" si="0"/>
        <v>2008028.703</v>
      </c>
      <c r="G5" s="290">
        <f t="shared" si="0"/>
        <v>1166657.2390000001</v>
      </c>
      <c r="H5" s="290">
        <f t="shared" si="0"/>
        <v>700013.85999999987</v>
      </c>
      <c r="I5" s="290">
        <f t="shared" si="0"/>
        <v>2285904.3990000044</v>
      </c>
      <c r="J5" s="290">
        <f t="shared" ref="J5:J19" si="1">SUM(B5:I5)</f>
        <v>86988721.754000008</v>
      </c>
    </row>
    <row r="6" spans="1:10">
      <c r="A6" s="219" t="s">
        <v>18</v>
      </c>
      <c r="B6" s="296">
        <v>15764588.5</v>
      </c>
      <c r="C6" s="224">
        <v>476824.489</v>
      </c>
      <c r="D6" s="296">
        <v>0</v>
      </c>
      <c r="E6" s="296">
        <v>276478.29800000007</v>
      </c>
      <c r="F6" s="296">
        <v>240479.67399999982</v>
      </c>
      <c r="G6" s="296">
        <v>0</v>
      </c>
      <c r="H6" s="296">
        <v>0</v>
      </c>
      <c r="I6" s="296">
        <v>271626.71200000372</v>
      </c>
      <c r="J6" s="158">
        <f t="shared" si="1"/>
        <v>17029997.673000004</v>
      </c>
    </row>
    <row r="7" spans="1:10">
      <c r="A7" s="188" t="s">
        <v>17</v>
      </c>
      <c r="B7" s="215">
        <v>0</v>
      </c>
      <c r="C7" s="186">
        <v>507412.78000000014</v>
      </c>
      <c r="D7" s="215">
        <v>316764.261</v>
      </c>
      <c r="E7" s="215">
        <v>347669.79300000012</v>
      </c>
      <c r="F7" s="215">
        <v>55455.219999999914</v>
      </c>
      <c r="G7" s="215">
        <v>0</v>
      </c>
      <c r="H7" s="215">
        <v>14943.701999999992</v>
      </c>
      <c r="I7" s="215">
        <v>527551.37900000415</v>
      </c>
      <c r="J7" s="227">
        <f t="shared" si="1"/>
        <v>1769797.1350000044</v>
      </c>
    </row>
    <row r="8" spans="1:10">
      <c r="A8" s="188" t="s">
        <v>21</v>
      </c>
      <c r="B8" s="215">
        <v>0</v>
      </c>
      <c r="C8" s="186">
        <v>2204148.6590000009</v>
      </c>
      <c r="D8" s="215">
        <v>1503736.8199999998</v>
      </c>
      <c r="E8" s="215">
        <v>65551.73599999999</v>
      </c>
      <c r="F8" s="215">
        <v>22855.943000000003</v>
      </c>
      <c r="G8" s="215">
        <v>0</v>
      </c>
      <c r="H8" s="215">
        <v>114912.38600000007</v>
      </c>
      <c r="I8" s="215">
        <v>13322.910000000005</v>
      </c>
      <c r="J8" s="227">
        <f t="shared" si="1"/>
        <v>3924528.4540000008</v>
      </c>
    </row>
    <row r="9" spans="1:10">
      <c r="A9" s="188" t="s">
        <v>148</v>
      </c>
      <c r="B9" s="215">
        <v>0</v>
      </c>
      <c r="C9" s="186">
        <v>610185.96700000006</v>
      </c>
      <c r="D9" s="215">
        <v>0</v>
      </c>
      <c r="E9" s="215">
        <v>326400.54099999985</v>
      </c>
      <c r="F9" s="215">
        <v>87999.785000000091</v>
      </c>
      <c r="G9" s="215">
        <v>0</v>
      </c>
      <c r="H9" s="215">
        <v>21876.887000000002</v>
      </c>
      <c r="I9" s="215">
        <v>99467.796999999569</v>
      </c>
      <c r="J9" s="227">
        <f t="shared" si="1"/>
        <v>1145930.9769999997</v>
      </c>
    </row>
    <row r="10" spans="1:10">
      <c r="A10" s="188" t="s">
        <v>22</v>
      </c>
      <c r="B10" s="215">
        <v>0</v>
      </c>
      <c r="C10" s="186">
        <v>9978.9930000000004</v>
      </c>
      <c r="D10" s="215">
        <v>0</v>
      </c>
      <c r="E10" s="215">
        <v>122262.88499999999</v>
      </c>
      <c r="F10" s="215">
        <v>68464.149000000063</v>
      </c>
      <c r="G10" s="215">
        <v>0</v>
      </c>
      <c r="H10" s="215">
        <v>118230.38699999999</v>
      </c>
      <c r="I10" s="215">
        <v>119276.03300000049</v>
      </c>
      <c r="J10" s="227">
        <f t="shared" si="1"/>
        <v>438212.44700000051</v>
      </c>
    </row>
    <row r="11" spans="1:10">
      <c r="A11" s="188" t="s">
        <v>26</v>
      </c>
      <c r="B11" s="215">
        <v>0</v>
      </c>
      <c r="C11" s="186">
        <v>3230374.7079999992</v>
      </c>
      <c r="D11" s="215">
        <v>0</v>
      </c>
      <c r="E11" s="215">
        <v>466813.8569999988</v>
      </c>
      <c r="F11" s="215">
        <v>52203.03699999988</v>
      </c>
      <c r="G11" s="215">
        <v>0</v>
      </c>
      <c r="H11" s="215">
        <v>78690.766000000018</v>
      </c>
      <c r="I11" s="215">
        <v>64225.637000000206</v>
      </c>
      <c r="J11" s="227">
        <f t="shared" si="1"/>
        <v>3892308.004999998</v>
      </c>
    </row>
    <row r="12" spans="1:10">
      <c r="A12" s="188" t="s">
        <v>23</v>
      </c>
      <c r="B12" s="215">
        <v>0</v>
      </c>
      <c r="C12" s="186">
        <v>280118.77500000014</v>
      </c>
      <c r="D12" s="215">
        <v>0</v>
      </c>
      <c r="E12" s="215">
        <v>278902.89299999998</v>
      </c>
      <c r="F12" s="215">
        <v>34815.478999999985</v>
      </c>
      <c r="G12" s="215">
        <v>636942.28</v>
      </c>
      <c r="H12" s="215">
        <v>99312.836999999985</v>
      </c>
      <c r="I12" s="215">
        <v>125186.70399999936</v>
      </c>
      <c r="J12" s="227">
        <f t="shared" si="1"/>
        <v>1455278.9679999996</v>
      </c>
    </row>
    <row r="13" spans="1:10">
      <c r="A13" s="188" t="s">
        <v>19</v>
      </c>
      <c r="B13" s="215">
        <v>0</v>
      </c>
      <c r="C13" s="186">
        <v>5195982.9099999974</v>
      </c>
      <c r="D13" s="215">
        <v>0</v>
      </c>
      <c r="E13" s="215">
        <v>325252.64300000027</v>
      </c>
      <c r="F13" s="215">
        <v>57079.600000000049</v>
      </c>
      <c r="G13" s="215">
        <v>0</v>
      </c>
      <c r="H13" s="215">
        <v>19583.079000000012</v>
      </c>
      <c r="I13" s="215">
        <v>103326.14499999938</v>
      </c>
      <c r="J13" s="227">
        <f t="shared" si="1"/>
        <v>5701224.3769999966</v>
      </c>
    </row>
    <row r="14" spans="1:10">
      <c r="A14" s="188" t="s">
        <v>24</v>
      </c>
      <c r="B14" s="215">
        <v>0</v>
      </c>
      <c r="C14" s="186">
        <v>740544.60999999987</v>
      </c>
      <c r="D14" s="215">
        <v>0</v>
      </c>
      <c r="E14" s="215">
        <v>243340.04600000003</v>
      </c>
      <c r="F14" s="215">
        <v>67321.150999999954</v>
      </c>
      <c r="G14" s="215">
        <v>44.149000000000001</v>
      </c>
      <c r="H14" s="215">
        <v>2884.8849999999998</v>
      </c>
      <c r="I14" s="215">
        <v>225303.86799999952</v>
      </c>
      <c r="J14" s="227">
        <f t="shared" si="1"/>
        <v>1279438.7089999996</v>
      </c>
    </row>
    <row r="15" spans="1:10">
      <c r="A15" s="188" t="s">
        <v>16</v>
      </c>
      <c r="B15" s="215">
        <v>0</v>
      </c>
      <c r="C15" s="186">
        <v>49340.295999999995</v>
      </c>
      <c r="D15" s="215">
        <v>0</v>
      </c>
      <c r="E15" s="215">
        <v>71751.586000000025</v>
      </c>
      <c r="F15" s="215">
        <v>37800.991000000002</v>
      </c>
      <c r="G15" s="215">
        <v>0</v>
      </c>
      <c r="H15" s="215">
        <v>0</v>
      </c>
      <c r="I15" s="215">
        <v>21594.057999999874</v>
      </c>
      <c r="J15" s="227">
        <f t="shared" si="1"/>
        <v>180486.93099999989</v>
      </c>
    </row>
    <row r="16" spans="1:10">
      <c r="A16" s="188" t="s">
        <v>25</v>
      </c>
      <c r="B16" s="215">
        <v>0</v>
      </c>
      <c r="C16" s="186">
        <v>6639966.3849999988</v>
      </c>
      <c r="D16" s="215">
        <v>0</v>
      </c>
      <c r="E16" s="215">
        <v>379650.93500000017</v>
      </c>
      <c r="F16" s="215">
        <v>915305.85600000038</v>
      </c>
      <c r="G16" s="215">
        <v>52779.17</v>
      </c>
      <c r="H16" s="215">
        <v>9000.6980000000003</v>
      </c>
      <c r="I16" s="215">
        <v>267217.68800000002</v>
      </c>
      <c r="J16" s="227">
        <f t="shared" si="1"/>
        <v>8263920.7319999998</v>
      </c>
    </row>
    <row r="17" spans="1:10">
      <c r="A17" s="188" t="s">
        <v>27</v>
      </c>
      <c r="B17" s="215">
        <v>0</v>
      </c>
      <c r="C17" s="186">
        <v>21074791.662999999</v>
      </c>
      <c r="D17" s="215">
        <v>3698019.59</v>
      </c>
      <c r="E17" s="215">
        <v>168406.94299999982</v>
      </c>
      <c r="F17" s="215">
        <v>292685.29999999993</v>
      </c>
      <c r="G17" s="215">
        <v>0</v>
      </c>
      <c r="H17" s="215">
        <v>197132.81699999986</v>
      </c>
      <c r="I17" s="215">
        <v>166817.44900000087</v>
      </c>
      <c r="J17" s="227">
        <f t="shared" si="1"/>
        <v>25597853.762000002</v>
      </c>
    </row>
    <row r="18" spans="1:10">
      <c r="A18" s="188" t="s">
        <v>20</v>
      </c>
      <c r="B18" s="215">
        <v>14481620.34</v>
      </c>
      <c r="C18" s="186">
        <v>63186.385999999999</v>
      </c>
      <c r="D18" s="215">
        <v>0</v>
      </c>
      <c r="E18" s="215">
        <v>468281.00899999996</v>
      </c>
      <c r="F18" s="215">
        <v>49918.564000000013</v>
      </c>
      <c r="G18" s="215">
        <v>476891.64000000007</v>
      </c>
      <c r="H18" s="215">
        <v>23285.980000000007</v>
      </c>
      <c r="I18" s="215">
        <v>99250.938999999751</v>
      </c>
      <c r="J18" s="227">
        <f t="shared" si="1"/>
        <v>15662434.857999999</v>
      </c>
    </row>
    <row r="19" spans="1:10">
      <c r="A19" s="219" t="s">
        <v>28</v>
      </c>
      <c r="B19" s="296">
        <v>0</v>
      </c>
      <c r="C19" s="224">
        <v>303834.27100000012</v>
      </c>
      <c r="D19" s="296">
        <v>0</v>
      </c>
      <c r="E19" s="296">
        <v>135933.98499999999</v>
      </c>
      <c r="F19" s="296">
        <v>25643.954000000009</v>
      </c>
      <c r="G19" s="296">
        <v>0</v>
      </c>
      <c r="H19" s="296">
        <v>159.43600000000001</v>
      </c>
      <c r="I19" s="296">
        <v>181737.07999999748</v>
      </c>
      <c r="J19" s="158">
        <f t="shared" si="1"/>
        <v>647308.72599999758</v>
      </c>
    </row>
    <row r="20" spans="1:10">
      <c r="J20" s="12" t="s">
        <v>386</v>
      </c>
    </row>
    <row r="21" spans="1:10" ht="11.25" customHeight="1"/>
    <row r="22" spans="1:10" ht="15.75">
      <c r="A22" s="298" t="s">
        <v>612</v>
      </c>
      <c r="H22" s="18"/>
    </row>
    <row r="23" spans="1:10" ht="7.5" customHeight="1"/>
    <row r="24" spans="1:10">
      <c r="A24" s="190"/>
      <c r="B24" s="190" t="s">
        <v>13</v>
      </c>
      <c r="C24" s="190" t="s">
        <v>14</v>
      </c>
      <c r="D24" s="190" t="s">
        <v>179</v>
      </c>
      <c r="E24" s="190" t="s">
        <v>177</v>
      </c>
      <c r="F24" s="190" t="s">
        <v>76</v>
      </c>
    </row>
    <row r="25" spans="1:10">
      <c r="A25" s="285" t="s">
        <v>15</v>
      </c>
      <c r="B25" s="290">
        <f>SUM(B26:B39)</f>
        <v>7921729.199</v>
      </c>
      <c r="C25" s="290">
        <f>SUM(C26:C39)</f>
        <v>24236447.301000006</v>
      </c>
      <c r="D25" s="290">
        <f>SUM(D26:D39)</f>
        <v>8019517.8024495766</v>
      </c>
      <c r="E25" s="290">
        <f>SUM(E26:E39)</f>
        <v>15256833.95155042</v>
      </c>
      <c r="F25" s="290">
        <f>SUM(B25:E25)</f>
        <v>55434528.254000008</v>
      </c>
    </row>
    <row r="26" spans="1:10" ht="13.5" customHeight="1">
      <c r="A26" s="193" t="s">
        <v>18</v>
      </c>
      <c r="B26" s="158">
        <v>178058.89730576001</v>
      </c>
      <c r="C26" s="158">
        <v>1002276.3188595356</v>
      </c>
      <c r="D26" s="158">
        <v>707324.96927442111</v>
      </c>
      <c r="E26" s="158">
        <v>1245254.6934273047</v>
      </c>
      <c r="F26" s="158">
        <f>SUM(B26:E26)</f>
        <v>3132914.8788670213</v>
      </c>
    </row>
    <row r="27" spans="1:10">
      <c r="A27" s="241" t="s">
        <v>17</v>
      </c>
      <c r="B27" s="273">
        <v>570897.38221041637</v>
      </c>
      <c r="C27" s="273">
        <v>2783869.4567513061</v>
      </c>
      <c r="D27" s="273">
        <v>703532.78176097048</v>
      </c>
      <c r="E27" s="273">
        <v>1306591.9322039003</v>
      </c>
      <c r="F27" s="227">
        <f t="shared" ref="F27:F39" si="2">SUM(B27:E27)</f>
        <v>5364891.5529265935</v>
      </c>
    </row>
    <row r="28" spans="1:10">
      <c r="A28" s="241" t="s">
        <v>21</v>
      </c>
      <c r="B28" s="273">
        <v>119057.405</v>
      </c>
      <c r="C28" s="273">
        <v>534686.78800000006</v>
      </c>
      <c r="D28" s="273">
        <v>264547.00699999998</v>
      </c>
      <c r="E28" s="273">
        <v>369700.36299999995</v>
      </c>
      <c r="F28" s="227">
        <f t="shared" si="2"/>
        <v>1287991.5630000001</v>
      </c>
    </row>
    <row r="29" spans="1:10">
      <c r="A29" s="241" t="s">
        <v>148</v>
      </c>
      <c r="B29" s="273">
        <v>500218.446</v>
      </c>
      <c r="C29" s="273">
        <v>1445266.0170000002</v>
      </c>
      <c r="D29" s="273">
        <v>497483.11199999996</v>
      </c>
      <c r="E29" s="273">
        <v>961724.16500000004</v>
      </c>
      <c r="F29" s="227">
        <f t="shared" si="2"/>
        <v>3404691.74</v>
      </c>
    </row>
    <row r="30" spans="1:10">
      <c r="A30" s="241" t="s">
        <v>22</v>
      </c>
      <c r="B30" s="273">
        <v>77075.402000000002</v>
      </c>
      <c r="C30" s="273">
        <v>1356635.9010000003</v>
      </c>
      <c r="D30" s="273">
        <v>363566.658</v>
      </c>
      <c r="E30" s="273">
        <v>739647.92099999997</v>
      </c>
      <c r="F30" s="227">
        <f t="shared" si="2"/>
        <v>2536925.8820000002</v>
      </c>
    </row>
    <row r="31" spans="1:10">
      <c r="A31" s="241" t="s">
        <v>26</v>
      </c>
      <c r="B31" s="273">
        <v>1762340.77</v>
      </c>
      <c r="C31" s="273">
        <v>2641885.6339999996</v>
      </c>
      <c r="D31" s="273">
        <v>698512.99199999997</v>
      </c>
      <c r="E31" s="273">
        <v>1338068.662</v>
      </c>
      <c r="F31" s="227">
        <f t="shared" si="2"/>
        <v>6440808.0579999983</v>
      </c>
    </row>
    <row r="32" spans="1:10">
      <c r="A32" s="241" t="s">
        <v>23</v>
      </c>
      <c r="B32" s="273">
        <v>367395.30940319574</v>
      </c>
      <c r="C32" s="273">
        <v>1634046.9793906871</v>
      </c>
      <c r="D32" s="273">
        <v>385097.89274192136</v>
      </c>
      <c r="E32" s="273">
        <v>803330.00132049352</v>
      </c>
      <c r="F32" s="227">
        <f t="shared" si="2"/>
        <v>3189870.1828562976</v>
      </c>
    </row>
    <row r="33" spans="1:6">
      <c r="A33" s="241" t="s">
        <v>19</v>
      </c>
      <c r="B33" s="273">
        <v>277968.31400000001</v>
      </c>
      <c r="C33" s="273">
        <v>1024608.48</v>
      </c>
      <c r="D33" s="273">
        <v>401067.70899999997</v>
      </c>
      <c r="E33" s="273">
        <v>722530.57900000003</v>
      </c>
      <c r="F33" s="227">
        <f t="shared" si="2"/>
        <v>2426175.0819999999</v>
      </c>
    </row>
    <row r="34" spans="1:6">
      <c r="A34" s="241" t="s">
        <v>24</v>
      </c>
      <c r="B34" s="273">
        <v>202798.50500000003</v>
      </c>
      <c r="C34" s="273">
        <v>1484610.6300000001</v>
      </c>
      <c r="D34" s="273">
        <v>474149.17799999996</v>
      </c>
      <c r="E34" s="273">
        <v>865403.4310000001</v>
      </c>
      <c r="F34" s="227">
        <f t="shared" si="2"/>
        <v>3026961.7439999999</v>
      </c>
    </row>
    <row r="35" spans="1:6">
      <c r="A35" s="241" t="s">
        <v>16</v>
      </c>
      <c r="B35" s="273">
        <v>100775.474</v>
      </c>
      <c r="C35" s="273">
        <v>3327419.7750000004</v>
      </c>
      <c r="D35" s="273">
        <v>1139400</v>
      </c>
      <c r="E35" s="273">
        <v>1473881.1429999997</v>
      </c>
      <c r="F35" s="227">
        <f t="shared" si="2"/>
        <v>6041476.3919999991</v>
      </c>
    </row>
    <row r="36" spans="1:6">
      <c r="A36" s="241" t="s">
        <v>25</v>
      </c>
      <c r="B36" s="273">
        <v>873955.39600000007</v>
      </c>
      <c r="C36" s="273">
        <v>2914841.1929999995</v>
      </c>
      <c r="D36" s="273">
        <v>1016437.5420000001</v>
      </c>
      <c r="E36" s="273">
        <v>2742107.7869999995</v>
      </c>
      <c r="F36" s="227">
        <f t="shared" si="2"/>
        <v>7547341.9179999996</v>
      </c>
    </row>
    <row r="37" spans="1:6">
      <c r="A37" s="241" t="s">
        <v>27</v>
      </c>
      <c r="B37" s="273">
        <v>2096433.7559999998</v>
      </c>
      <c r="C37" s="273">
        <v>1687685.4479999999</v>
      </c>
      <c r="D37" s="273">
        <v>565061</v>
      </c>
      <c r="E37" s="273">
        <v>1034242.802</v>
      </c>
      <c r="F37" s="227">
        <f t="shared" si="2"/>
        <v>5383423.0060000001</v>
      </c>
    </row>
    <row r="38" spans="1:6">
      <c r="A38" s="241" t="s">
        <v>20</v>
      </c>
      <c r="B38" s="273">
        <v>244651.39995367307</v>
      </c>
      <c r="C38" s="273">
        <v>1307194.1020552986</v>
      </c>
      <c r="D38" s="273">
        <v>369698.46537757793</v>
      </c>
      <c r="E38" s="273">
        <v>736924.38729634578</v>
      </c>
      <c r="F38" s="227">
        <f t="shared" si="2"/>
        <v>2658468.3546828954</v>
      </c>
    </row>
    <row r="39" spans="1:6">
      <c r="A39" s="193" t="s">
        <v>28</v>
      </c>
      <c r="B39" s="158">
        <v>550102.74212695472</v>
      </c>
      <c r="C39" s="158">
        <v>1091420.5779431742</v>
      </c>
      <c r="D39" s="158">
        <v>433638.49529468676</v>
      </c>
      <c r="E39" s="158">
        <v>917426.08430237905</v>
      </c>
      <c r="F39" s="158">
        <f t="shared" si="2"/>
        <v>2992587.899667195</v>
      </c>
    </row>
    <row r="40" spans="1:6">
      <c r="F40" s="12" t="s">
        <v>391</v>
      </c>
    </row>
  </sheetData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&amp;C&amp;"-,Obyčejné"&amp;9&amp;P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30"/>
  <dimension ref="A1:J19"/>
  <sheetViews>
    <sheetView showGridLines="0" zoomScaleNormal="100" zoomScaleSheetLayoutView="100" workbookViewId="0"/>
  </sheetViews>
  <sheetFormatPr defaultRowHeight="12"/>
  <cols>
    <col min="1" max="1" width="16" style="7" customWidth="1"/>
    <col min="2" max="7" width="13.85546875" style="7" customWidth="1"/>
    <col min="8" max="8" width="16.140625" style="7" customWidth="1"/>
    <col min="9" max="9" width="13.42578125" style="7" customWidth="1"/>
    <col min="10" max="10" width="13.85546875" style="7" customWidth="1"/>
    <col min="11" max="11" width="9.140625" style="7" bestFit="1" customWidth="1"/>
    <col min="12" max="13" width="9.140625" style="7" customWidth="1"/>
    <col min="14" max="14" width="10.5703125" style="7" customWidth="1"/>
    <col min="15" max="15" width="12.7109375" style="7" customWidth="1"/>
    <col min="16" max="16384" width="9.140625" style="7"/>
  </cols>
  <sheetData>
    <row r="1" spans="1:10" ht="15.75">
      <c r="A1" s="298" t="s">
        <v>614</v>
      </c>
      <c r="B1" s="19"/>
      <c r="J1" s="159" t="str">
        <f>'3.1'!N1</f>
        <v>2019</v>
      </c>
    </row>
    <row r="2" spans="1:10" ht="6" customHeight="1">
      <c r="A2" s="19"/>
      <c r="B2" s="510"/>
      <c r="C2" s="510"/>
      <c r="D2" s="510"/>
      <c r="E2" s="510"/>
      <c r="F2" s="510"/>
      <c r="G2" s="510"/>
      <c r="H2" s="510"/>
      <c r="I2" s="510"/>
      <c r="J2" s="510"/>
    </row>
    <row r="3" spans="1:10" ht="36">
      <c r="A3" s="303"/>
      <c r="B3" s="302" t="s">
        <v>135</v>
      </c>
      <c r="C3" s="302" t="s">
        <v>29</v>
      </c>
      <c r="D3" s="302" t="s">
        <v>30</v>
      </c>
      <c r="E3" s="302" t="s">
        <v>31</v>
      </c>
      <c r="F3" s="302" t="s">
        <v>69</v>
      </c>
      <c r="G3" s="302" t="s">
        <v>134</v>
      </c>
      <c r="H3" s="302" t="s">
        <v>68</v>
      </c>
      <c r="I3" s="302" t="s">
        <v>32</v>
      </c>
      <c r="J3" s="302" t="s">
        <v>76</v>
      </c>
    </row>
    <row r="4" spans="1:10">
      <c r="A4" s="246" t="s">
        <v>15</v>
      </c>
      <c r="B4" s="290">
        <f t="shared" ref="B4:I4" si="0">SUM(B5:B18)</f>
        <v>18391483.374780156</v>
      </c>
      <c r="C4" s="290">
        <f t="shared" si="0"/>
        <v>4422690.3628694061</v>
      </c>
      <c r="D4" s="290">
        <f t="shared" si="0"/>
        <v>669363.97889792023</v>
      </c>
      <c r="E4" s="290">
        <f t="shared" si="0"/>
        <v>483931.92997021932</v>
      </c>
      <c r="F4" s="290">
        <f t="shared" si="0"/>
        <v>871794.1623964695</v>
      </c>
      <c r="G4" s="290">
        <f t="shared" si="0"/>
        <v>15257923.383550422</v>
      </c>
      <c r="H4" s="290">
        <f t="shared" si="0"/>
        <v>12527076.935361339</v>
      </c>
      <c r="I4" s="290">
        <f t="shared" si="0"/>
        <v>6777623.8395640673</v>
      </c>
      <c r="J4" s="290">
        <f>SUM(B4:I4)</f>
        <v>59401887.967390001</v>
      </c>
    </row>
    <row r="5" spans="1:10">
      <c r="A5" s="219" t="s">
        <v>18</v>
      </c>
      <c r="B5" s="212">
        <v>526823.81232051726</v>
      </c>
      <c r="C5" s="212">
        <v>25316.057291106805</v>
      </c>
      <c r="D5" s="212">
        <v>14270.625206031491</v>
      </c>
      <c r="E5" s="212">
        <v>6133.5234945908642</v>
      </c>
      <c r="F5" s="212">
        <v>65537.015964312377</v>
      </c>
      <c r="G5" s="212">
        <v>1245254.6934273047</v>
      </c>
      <c r="H5" s="212">
        <v>219536.4728254565</v>
      </c>
      <c r="I5" s="212">
        <v>1054421.4873377017</v>
      </c>
      <c r="J5" s="158">
        <f>SUM(B5:I5)</f>
        <v>3157293.6878670221</v>
      </c>
    </row>
    <row r="6" spans="1:10">
      <c r="A6" s="188" t="s">
        <v>17</v>
      </c>
      <c r="B6" s="304">
        <v>387455.01126936509</v>
      </c>
      <c r="C6" s="304">
        <v>107451.5604101155</v>
      </c>
      <c r="D6" s="304">
        <v>27012.984998756248</v>
      </c>
      <c r="E6" s="304">
        <v>41088.76570970413</v>
      </c>
      <c r="F6" s="304">
        <v>93440.756811122061</v>
      </c>
      <c r="G6" s="304">
        <v>1306591.9322039003</v>
      </c>
      <c r="H6" s="304">
        <v>321723.87337343686</v>
      </c>
      <c r="I6" s="304">
        <v>3099749.7595401909</v>
      </c>
      <c r="J6" s="227">
        <f t="shared" ref="J6:J18" si="1">SUM(B6:I6)</f>
        <v>5384514.6443165913</v>
      </c>
    </row>
    <row r="7" spans="1:10">
      <c r="A7" s="188" t="s">
        <v>21</v>
      </c>
      <c r="B7" s="304">
        <v>456915.19</v>
      </c>
      <c r="C7" s="304">
        <v>283463.21500000003</v>
      </c>
      <c r="D7" s="304">
        <v>3681.0660000000003</v>
      </c>
      <c r="E7" s="304">
        <v>23356.677000000003</v>
      </c>
      <c r="F7" s="304">
        <v>16698.78</v>
      </c>
      <c r="G7" s="304">
        <v>369726.74499999994</v>
      </c>
      <c r="H7" s="304">
        <v>392042.95300000004</v>
      </c>
      <c r="I7" s="304">
        <v>34.436</v>
      </c>
      <c r="J7" s="227">
        <f t="shared" si="1"/>
        <v>1545919.0619999999</v>
      </c>
    </row>
    <row r="8" spans="1:10">
      <c r="A8" s="188" t="s">
        <v>148</v>
      </c>
      <c r="B8" s="304">
        <v>1340264.666</v>
      </c>
      <c r="C8" s="304">
        <v>281981.00799999997</v>
      </c>
      <c r="D8" s="304">
        <v>26055.822999999997</v>
      </c>
      <c r="E8" s="304">
        <v>24539.599000000006</v>
      </c>
      <c r="F8" s="304">
        <v>74067.311000000002</v>
      </c>
      <c r="G8" s="304">
        <v>961751.06500000006</v>
      </c>
      <c r="H8" s="304">
        <v>878187.59600000002</v>
      </c>
      <c r="I8" s="304">
        <v>1889.6730000000005</v>
      </c>
      <c r="J8" s="227">
        <f t="shared" si="1"/>
        <v>3588736.7409999999</v>
      </c>
    </row>
    <row r="9" spans="1:10">
      <c r="A9" s="188" t="s">
        <v>22</v>
      </c>
      <c r="B9" s="304">
        <v>1130620.165</v>
      </c>
      <c r="C9" s="304">
        <v>114081.60100000001</v>
      </c>
      <c r="D9" s="304">
        <v>17139.654000000002</v>
      </c>
      <c r="E9" s="304">
        <v>24244.728000000003</v>
      </c>
      <c r="F9" s="304">
        <v>21665.095999999998</v>
      </c>
      <c r="G9" s="304">
        <v>739647.92099999997</v>
      </c>
      <c r="H9" s="304">
        <v>512694.79600000009</v>
      </c>
      <c r="I9" s="304">
        <v>0</v>
      </c>
      <c r="J9" s="227">
        <f t="shared" si="1"/>
        <v>2560093.9610000001</v>
      </c>
    </row>
    <row r="10" spans="1:10">
      <c r="A10" s="188" t="s">
        <v>26</v>
      </c>
      <c r="B10" s="304">
        <v>3575931.6509999996</v>
      </c>
      <c r="C10" s="304">
        <v>1531981.8070000003</v>
      </c>
      <c r="D10" s="304">
        <v>53831.331999999988</v>
      </c>
      <c r="E10" s="304">
        <v>45354.241999999991</v>
      </c>
      <c r="F10" s="304">
        <v>48781.112000000008</v>
      </c>
      <c r="G10" s="304">
        <v>1338103.7660000001</v>
      </c>
      <c r="H10" s="304">
        <v>1476571.959</v>
      </c>
      <c r="I10" s="304">
        <v>17002.561000000002</v>
      </c>
      <c r="J10" s="227">
        <f t="shared" si="1"/>
        <v>8087558.4299999988</v>
      </c>
    </row>
    <row r="11" spans="1:10">
      <c r="A11" s="188" t="s">
        <v>23</v>
      </c>
      <c r="B11" s="304">
        <v>1312936.4423382559</v>
      </c>
      <c r="C11" s="304">
        <v>144649.94242409698</v>
      </c>
      <c r="D11" s="304">
        <v>14594.196193515012</v>
      </c>
      <c r="E11" s="304">
        <v>24291.810563406412</v>
      </c>
      <c r="F11" s="304">
        <v>72088.560820323139</v>
      </c>
      <c r="G11" s="304">
        <v>803330.00132049352</v>
      </c>
      <c r="H11" s="304">
        <v>631257.38357682037</v>
      </c>
      <c r="I11" s="304">
        <v>189654.66261938639</v>
      </c>
      <c r="J11" s="227">
        <f t="shared" si="1"/>
        <v>3192802.9998562974</v>
      </c>
    </row>
    <row r="12" spans="1:10">
      <c r="A12" s="188" t="s">
        <v>19</v>
      </c>
      <c r="B12" s="304">
        <v>1039101.7069999999</v>
      </c>
      <c r="C12" s="304">
        <v>92272.695000000007</v>
      </c>
      <c r="D12" s="304">
        <v>20362.238000000001</v>
      </c>
      <c r="E12" s="304">
        <v>19123.611000000001</v>
      </c>
      <c r="F12" s="304">
        <v>83821.709000000003</v>
      </c>
      <c r="G12" s="304">
        <v>722541.48200000008</v>
      </c>
      <c r="H12" s="304">
        <v>486536.65500000003</v>
      </c>
      <c r="I12" s="304">
        <v>4381.7709999999997</v>
      </c>
      <c r="J12" s="227">
        <f t="shared" si="1"/>
        <v>2468141.8680000002</v>
      </c>
    </row>
    <row r="13" spans="1:10">
      <c r="A13" s="188" t="s">
        <v>24</v>
      </c>
      <c r="B13" s="304">
        <v>1120001.1950000001</v>
      </c>
      <c r="C13" s="304">
        <v>127830.08</v>
      </c>
      <c r="D13" s="304">
        <v>29395.370000000003</v>
      </c>
      <c r="E13" s="304">
        <v>44776.546999999991</v>
      </c>
      <c r="F13" s="304">
        <v>74903.410999999993</v>
      </c>
      <c r="G13" s="304">
        <v>865403.4310000001</v>
      </c>
      <c r="H13" s="304">
        <v>770038.70699999994</v>
      </c>
      <c r="I13" s="304">
        <v>410.47200000000004</v>
      </c>
      <c r="J13" s="227">
        <f t="shared" si="1"/>
        <v>3032759.2130000005</v>
      </c>
    </row>
    <row r="14" spans="1:10">
      <c r="A14" s="188" t="s">
        <v>16</v>
      </c>
      <c r="B14" s="304">
        <v>379435.46699999995</v>
      </c>
      <c r="C14" s="304">
        <v>233280.617</v>
      </c>
      <c r="D14" s="304">
        <v>376281.58100000001</v>
      </c>
      <c r="E14" s="304">
        <v>89130.7</v>
      </c>
      <c r="F14" s="304">
        <v>5144.1740000000009</v>
      </c>
      <c r="G14" s="304">
        <v>1474734.1569999999</v>
      </c>
      <c r="H14" s="304">
        <v>3399775.4790000012</v>
      </c>
      <c r="I14" s="304">
        <v>89653.293000000005</v>
      </c>
      <c r="J14" s="227">
        <f t="shared" si="1"/>
        <v>6047435.4680000003</v>
      </c>
    </row>
    <row r="15" spans="1:10">
      <c r="A15" s="188" t="s">
        <v>25</v>
      </c>
      <c r="B15" s="304">
        <v>2914111.7419999996</v>
      </c>
      <c r="C15" s="304">
        <v>469752.69799999997</v>
      </c>
      <c r="D15" s="304">
        <v>41946.794999999998</v>
      </c>
      <c r="E15" s="304">
        <v>80900.510999999999</v>
      </c>
      <c r="F15" s="304">
        <v>144570.53</v>
      </c>
      <c r="G15" s="304">
        <v>2742202.5309999995</v>
      </c>
      <c r="H15" s="304">
        <v>1855431.5229999996</v>
      </c>
      <c r="I15" s="304">
        <v>2252.0040000000004</v>
      </c>
      <c r="J15" s="227">
        <f t="shared" si="1"/>
        <v>8251168.3339999979</v>
      </c>
    </row>
    <row r="16" spans="1:10">
      <c r="A16" s="188" t="s">
        <v>27</v>
      </c>
      <c r="B16" s="304">
        <v>2868336.2760000001</v>
      </c>
      <c r="C16" s="304">
        <v>472761.45199999993</v>
      </c>
      <c r="D16" s="304">
        <v>31529.681000000004</v>
      </c>
      <c r="E16" s="304">
        <v>40657.633000000002</v>
      </c>
      <c r="F16" s="304">
        <v>40269.223000000005</v>
      </c>
      <c r="G16" s="304">
        <v>1034246.868</v>
      </c>
      <c r="H16" s="304">
        <v>1164346.872</v>
      </c>
      <c r="I16" s="304">
        <v>428416.16600000003</v>
      </c>
      <c r="J16" s="227">
        <f t="shared" si="1"/>
        <v>6080564.171000001</v>
      </c>
    </row>
    <row r="17" spans="1:10">
      <c r="A17" s="188" t="s">
        <v>20</v>
      </c>
      <c r="B17" s="304">
        <v>634632.93818342267</v>
      </c>
      <c r="C17" s="304">
        <v>42771.810704141935</v>
      </c>
      <c r="D17" s="304">
        <v>7592.3932902724528</v>
      </c>
      <c r="E17" s="304">
        <v>7776.6699740255099</v>
      </c>
      <c r="F17" s="304">
        <v>94501.174132420536</v>
      </c>
      <c r="G17" s="304">
        <v>736951.31229634583</v>
      </c>
      <c r="H17" s="304">
        <v>208708.61602252815</v>
      </c>
      <c r="I17" s="304">
        <v>938520.50307973882</v>
      </c>
      <c r="J17" s="227">
        <f t="shared" si="1"/>
        <v>2671455.4176828959</v>
      </c>
    </row>
    <row r="18" spans="1:10">
      <c r="A18" s="219" t="s">
        <v>28</v>
      </c>
      <c r="B18" s="212">
        <v>704917.11166859581</v>
      </c>
      <c r="C18" s="212">
        <v>495095.81903994473</v>
      </c>
      <c r="D18" s="212">
        <v>5670.2392093449398</v>
      </c>
      <c r="E18" s="212">
        <v>12556.912228492447</v>
      </c>
      <c r="F18" s="212">
        <v>36305.308668291284</v>
      </c>
      <c r="G18" s="212">
        <v>917437.47830237902</v>
      </c>
      <c r="H18" s="212">
        <v>210224.04956309657</v>
      </c>
      <c r="I18" s="212">
        <v>951237.05098704959</v>
      </c>
      <c r="J18" s="158">
        <f t="shared" si="1"/>
        <v>3333443.9696671939</v>
      </c>
    </row>
    <row r="19" spans="1:10">
      <c r="J19" s="12" t="s">
        <v>392</v>
      </c>
    </row>
  </sheetData>
  <mergeCells count="1">
    <mergeCell ref="B2:J2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42"/>
  <dimension ref="A1:AK33"/>
  <sheetViews>
    <sheetView showGridLines="0" zoomScaleNormal="100" zoomScaleSheetLayoutView="100" workbookViewId="0"/>
  </sheetViews>
  <sheetFormatPr defaultRowHeight="12"/>
  <cols>
    <col min="1" max="1" width="25.28515625" style="7" customWidth="1"/>
    <col min="2" max="2" width="10.7109375" style="7" customWidth="1"/>
    <col min="3" max="3" width="11" style="7" customWidth="1"/>
    <col min="4" max="4" width="10.85546875" style="7" customWidth="1"/>
    <col min="5" max="7" width="13.85546875" style="7" customWidth="1"/>
    <col min="8" max="8" width="16.140625" style="7" customWidth="1"/>
    <col min="9" max="9" width="13.42578125" style="7" customWidth="1"/>
    <col min="10" max="10" width="13.85546875" style="7" customWidth="1"/>
    <col min="11" max="16384" width="9.140625" style="7"/>
  </cols>
  <sheetData>
    <row r="1" spans="1:37" ht="15.75">
      <c r="A1" s="298" t="s">
        <v>615</v>
      </c>
      <c r="B1" s="19"/>
      <c r="J1" s="159" t="str">
        <f>'3.1'!N1</f>
        <v>2019</v>
      </c>
    </row>
    <row r="2" spans="1:37" ht="6" customHeight="1">
      <c r="A2" s="19"/>
      <c r="B2" s="510"/>
      <c r="C2" s="510"/>
      <c r="D2" s="510"/>
      <c r="E2" s="510"/>
      <c r="F2" s="510"/>
      <c r="G2" s="510"/>
      <c r="H2" s="510"/>
      <c r="I2" s="510"/>
      <c r="J2" s="510"/>
    </row>
    <row r="3" spans="1:37" ht="36">
      <c r="A3" s="303"/>
      <c r="B3" s="302" t="s">
        <v>135</v>
      </c>
      <c r="C3" s="302" t="s">
        <v>29</v>
      </c>
      <c r="D3" s="302" t="s">
        <v>30</v>
      </c>
      <c r="E3" s="302" t="s">
        <v>31</v>
      </c>
      <c r="F3" s="302" t="s">
        <v>69</v>
      </c>
      <c r="G3" s="302" t="s">
        <v>134</v>
      </c>
      <c r="H3" s="302" t="s">
        <v>68</v>
      </c>
      <c r="I3" s="302" t="s">
        <v>32</v>
      </c>
      <c r="J3" s="302" t="s">
        <v>76</v>
      </c>
    </row>
    <row r="4" spans="1:37">
      <c r="A4" s="220" t="s">
        <v>470</v>
      </c>
      <c r="B4" s="212">
        <v>18703.921335431442</v>
      </c>
      <c r="C4" s="212">
        <v>4651.6253290106752</v>
      </c>
      <c r="D4" s="212">
        <v>671.83841775389453</v>
      </c>
      <c r="E4" s="212">
        <v>495.84117959125689</v>
      </c>
      <c r="F4" s="212">
        <v>908.23243440697991</v>
      </c>
      <c r="G4" s="212">
        <v>15050.337046190311</v>
      </c>
      <c r="H4" s="212">
        <v>12498.834732927069</v>
      </c>
      <c r="I4" s="212">
        <v>6531.0882886883683</v>
      </c>
      <c r="J4" s="158">
        <v>59511.71876399999</v>
      </c>
      <c r="K4" s="107"/>
    </row>
    <row r="5" spans="1:37" s="4" customFormat="1">
      <c r="A5" s="220" t="s">
        <v>538</v>
      </c>
      <c r="B5" s="304">
        <f>'4.3'!B4/1000</f>
        <v>18391.483374780157</v>
      </c>
      <c r="C5" s="304">
        <f>'4.3'!C4/1000</f>
        <v>4422.6903628694063</v>
      </c>
      <c r="D5" s="304">
        <f>'4.3'!D4/1000</f>
        <v>669.36397889792022</v>
      </c>
      <c r="E5" s="304">
        <f>'4.3'!E4/1000</f>
        <v>483.9319299702193</v>
      </c>
      <c r="F5" s="304">
        <f>'4.3'!F4/1000</f>
        <v>871.79416239646946</v>
      </c>
      <c r="G5" s="304">
        <f>'4.3'!G4/1000</f>
        <v>15257.923383550422</v>
      </c>
      <c r="H5" s="304">
        <f>'4.3'!H4/1000</f>
        <v>12527.07693536134</v>
      </c>
      <c r="I5" s="304">
        <f>'4.3'!I4/1000</f>
        <v>6777.6238395640676</v>
      </c>
      <c r="J5" s="227">
        <f>'4.3'!J4/1000</f>
        <v>59401.887967390001</v>
      </c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</row>
    <row r="6" spans="1:37">
      <c r="A6" s="220" t="s">
        <v>423</v>
      </c>
      <c r="B6" s="203">
        <f t="shared" ref="B6:J6" si="0">B5-B4</f>
        <v>-312.43796065128481</v>
      </c>
      <c r="C6" s="203">
        <f t="shared" si="0"/>
        <v>-228.93496614126889</v>
      </c>
      <c r="D6" s="203">
        <f t="shared" si="0"/>
        <v>-2.4744388559743129</v>
      </c>
      <c r="E6" s="203">
        <f t="shared" si="0"/>
        <v>-11.909249621037588</v>
      </c>
      <c r="F6" s="203">
        <f t="shared" si="0"/>
        <v>-36.438272010510445</v>
      </c>
      <c r="G6" s="203">
        <f t="shared" si="0"/>
        <v>207.58633736011143</v>
      </c>
      <c r="H6" s="203">
        <f t="shared" si="0"/>
        <v>28.242202434270439</v>
      </c>
      <c r="I6" s="203">
        <f t="shared" si="0"/>
        <v>246.5355508756993</v>
      </c>
      <c r="J6" s="203">
        <f t="shared" si="0"/>
        <v>-109.83079660998919</v>
      </c>
    </row>
    <row r="7" spans="1:37">
      <c r="A7" s="270" t="s">
        <v>423</v>
      </c>
      <c r="B7" s="154">
        <f t="shared" ref="B7:J7" si="1">B6/B4</f>
        <v>-1.6704409468373004E-2</v>
      </c>
      <c r="C7" s="154">
        <f t="shared" si="1"/>
        <v>-4.9216123386695815E-2</v>
      </c>
      <c r="D7" s="154">
        <f t="shared" si="1"/>
        <v>-3.6830862757847535E-3</v>
      </c>
      <c r="E7" s="154">
        <f t="shared" si="1"/>
        <v>-2.4018274623448767E-2</v>
      </c>
      <c r="F7" s="154">
        <f t="shared" si="1"/>
        <v>-4.0119985402527938E-2</v>
      </c>
      <c r="G7" s="154">
        <f t="shared" si="1"/>
        <v>1.3792803225802688E-2</v>
      </c>
      <c r="H7" s="154">
        <f t="shared" si="1"/>
        <v>2.2595868365127563E-3</v>
      </c>
      <c r="I7" s="154">
        <f t="shared" si="1"/>
        <v>3.774800461703922E-2</v>
      </c>
      <c r="J7" s="154">
        <f t="shared" si="1"/>
        <v>-1.8455322563533214E-3</v>
      </c>
    </row>
    <row r="8" spans="1:37">
      <c r="A8" s="59"/>
      <c r="B8" s="20"/>
      <c r="C8" s="20"/>
      <c r="D8" s="20"/>
      <c r="E8" s="20"/>
      <c r="F8" s="20"/>
      <c r="G8" s="20"/>
      <c r="H8" s="20"/>
      <c r="I8" s="20"/>
      <c r="J8" s="12" t="s">
        <v>471</v>
      </c>
    </row>
    <row r="9" spans="1:37">
      <c r="A9" s="59"/>
      <c r="B9" s="20"/>
      <c r="C9" s="20"/>
      <c r="D9" s="20"/>
      <c r="E9" s="20"/>
      <c r="F9" s="20"/>
      <c r="G9" s="20"/>
      <c r="H9" s="20"/>
      <c r="I9" s="20"/>
      <c r="J9" s="5"/>
    </row>
    <row r="10" spans="1:37">
      <c r="A10" s="59"/>
      <c r="B10" s="20"/>
      <c r="C10" s="20"/>
      <c r="D10" s="20"/>
      <c r="E10" s="20"/>
      <c r="F10" s="20"/>
      <c r="G10" s="20"/>
      <c r="H10" s="20"/>
      <c r="I10" s="20"/>
      <c r="J10" s="5"/>
    </row>
    <row r="11" spans="1:37">
      <c r="A11" s="59"/>
      <c r="B11" s="20"/>
      <c r="C11" s="20"/>
      <c r="D11" s="20"/>
      <c r="E11" s="20"/>
      <c r="F11" s="20"/>
      <c r="G11" s="20"/>
      <c r="H11" s="20"/>
      <c r="I11" s="20"/>
      <c r="J11" s="5"/>
    </row>
    <row r="12" spans="1:37">
      <c r="A12" s="59"/>
      <c r="B12" s="20"/>
      <c r="C12" s="20"/>
      <c r="D12" s="20"/>
      <c r="E12" s="20"/>
      <c r="F12" s="20"/>
      <c r="G12" s="20"/>
      <c r="H12" s="20"/>
      <c r="I12" s="20"/>
      <c r="J12" s="5"/>
    </row>
    <row r="13" spans="1:37" s="29" customFormat="1">
      <c r="A13" s="121"/>
      <c r="B13" s="122"/>
      <c r="C13" s="122"/>
      <c r="D13" s="122"/>
      <c r="E13" s="122"/>
      <c r="F13" s="122"/>
      <c r="G13" s="122"/>
      <c r="H13" s="122"/>
      <c r="I13" s="122"/>
      <c r="J13" s="24"/>
    </row>
    <row r="14" spans="1:37" s="29" customFormat="1">
      <c r="A14" s="121"/>
      <c r="B14" s="122"/>
      <c r="C14" s="122"/>
      <c r="D14" s="122"/>
      <c r="E14" s="122"/>
      <c r="F14" s="122"/>
      <c r="G14" s="122"/>
      <c r="H14" s="122"/>
      <c r="I14" s="122"/>
      <c r="J14" s="24"/>
    </row>
    <row r="15" spans="1:37" s="29" customFormat="1">
      <c r="A15" s="121" t="s">
        <v>472</v>
      </c>
      <c r="B15" s="122" t="s">
        <v>135</v>
      </c>
      <c r="C15" s="122" t="s">
        <v>29</v>
      </c>
      <c r="D15" s="122" t="s">
        <v>30</v>
      </c>
      <c r="E15" s="122" t="s">
        <v>31</v>
      </c>
      <c r="F15" s="122" t="s">
        <v>69</v>
      </c>
      <c r="G15" s="122" t="s">
        <v>134</v>
      </c>
      <c r="H15" s="122" t="s">
        <v>68</v>
      </c>
      <c r="I15" s="122" t="s">
        <v>32</v>
      </c>
      <c r="J15" s="24" t="s">
        <v>76</v>
      </c>
    </row>
    <row r="16" spans="1:37" s="29" customFormat="1">
      <c r="A16" s="29">
        <v>2017</v>
      </c>
      <c r="B16" s="122">
        <v>18604.05818307032</v>
      </c>
      <c r="C16" s="122">
        <v>4442.7291432626616</v>
      </c>
      <c r="D16" s="122">
        <v>674.09198532729295</v>
      </c>
      <c r="E16" s="122">
        <v>504.9144724024755</v>
      </c>
      <c r="F16" s="122">
        <v>928.70228556282223</v>
      </c>
      <c r="G16" s="122">
        <v>15212.835739622062</v>
      </c>
      <c r="H16" s="122">
        <v>12494.854147507964</v>
      </c>
      <c r="I16" s="122">
        <v>6150.5860962444003</v>
      </c>
      <c r="J16" s="24">
        <v>59012.772053000001</v>
      </c>
    </row>
    <row r="17" spans="1:10" s="29" customFormat="1">
      <c r="A17" s="29">
        <v>2018</v>
      </c>
      <c r="B17" s="24">
        <f>B5</f>
        <v>18391.483374780157</v>
      </c>
      <c r="C17" s="24">
        <f t="shared" ref="C17:J17" si="2">C5</f>
        <v>4422.6903628694063</v>
      </c>
      <c r="D17" s="24">
        <f t="shared" si="2"/>
        <v>669.36397889792022</v>
      </c>
      <c r="E17" s="24">
        <f t="shared" si="2"/>
        <v>483.9319299702193</v>
      </c>
      <c r="F17" s="24">
        <f t="shared" si="2"/>
        <v>871.79416239646946</v>
      </c>
      <c r="G17" s="24">
        <f t="shared" si="2"/>
        <v>15257.923383550422</v>
      </c>
      <c r="H17" s="24">
        <f t="shared" si="2"/>
        <v>12527.07693536134</v>
      </c>
      <c r="I17" s="24">
        <f t="shared" si="2"/>
        <v>6777.6238395640676</v>
      </c>
      <c r="J17" s="24">
        <f t="shared" si="2"/>
        <v>59401.887967390001</v>
      </c>
    </row>
    <row r="18" spans="1:10" s="29" customFormat="1"/>
    <row r="19" spans="1:10" s="29" customFormat="1"/>
    <row r="20" spans="1:10" s="29" customFormat="1"/>
    <row r="21" spans="1:10" s="29" customFormat="1"/>
    <row r="22" spans="1:10" s="29" customFormat="1"/>
    <row r="23" spans="1:10" s="29" customFormat="1"/>
    <row r="24" spans="1:10" s="29" customFormat="1"/>
    <row r="25" spans="1:10" s="29" customFormat="1"/>
    <row r="26" spans="1:10" s="29" customFormat="1"/>
    <row r="27" spans="1:10" s="29" customFormat="1"/>
    <row r="28" spans="1:10" s="29" customFormat="1"/>
    <row r="29" spans="1:10" s="29" customFormat="1"/>
    <row r="30" spans="1:10" s="29" customFormat="1"/>
    <row r="31" spans="1:10" s="29" customFormat="1"/>
    <row r="32" spans="1:10" s="29" customFormat="1"/>
    <row r="33" s="29" customFormat="1"/>
  </sheetData>
  <mergeCells count="1">
    <mergeCell ref="B2:J2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28"/>
  <dimension ref="A1:P23"/>
  <sheetViews>
    <sheetView showGridLines="0" zoomScaleNormal="100" zoomScaleSheetLayoutView="100" zoomScalePageLayoutView="115" workbookViewId="0"/>
  </sheetViews>
  <sheetFormatPr defaultRowHeight="12"/>
  <cols>
    <col min="1" max="1" width="26.28515625" style="4" customWidth="1"/>
    <col min="2" max="2" width="6.85546875" style="4" customWidth="1"/>
    <col min="3" max="14" width="7.85546875" style="4" customWidth="1"/>
    <col min="15" max="15" width="7.5703125" style="4" customWidth="1"/>
    <col min="16" max="16" width="7.85546875" style="4" customWidth="1"/>
    <col min="17" max="16384" width="9.140625" style="4"/>
  </cols>
  <sheetData>
    <row r="1" spans="1:16" ht="15.75">
      <c r="A1" s="314" t="s">
        <v>616</v>
      </c>
      <c r="B1" s="493"/>
      <c r="C1" s="493"/>
      <c r="D1" s="493"/>
      <c r="P1" s="159" t="str">
        <f>'3.1'!N1</f>
        <v>2019</v>
      </c>
    </row>
    <row r="2" spans="1:16" ht="6" customHeight="1">
      <c r="A2" s="55"/>
      <c r="B2" s="98" t="s">
        <v>359</v>
      </c>
      <c r="C2" s="98" t="s">
        <v>360</v>
      </c>
      <c r="D2" s="98" t="s">
        <v>361</v>
      </c>
      <c r="E2" s="98" t="s">
        <v>385</v>
      </c>
      <c r="F2" s="98" t="s">
        <v>362</v>
      </c>
      <c r="G2" s="98" t="s">
        <v>358</v>
      </c>
      <c r="H2" s="98" t="s">
        <v>363</v>
      </c>
      <c r="I2" s="98" t="s">
        <v>364</v>
      </c>
      <c r="J2" s="98" t="s">
        <v>365</v>
      </c>
      <c r="K2" s="98" t="s">
        <v>366</v>
      </c>
      <c r="L2" s="98" t="s">
        <v>367</v>
      </c>
      <c r="M2" s="98" t="s">
        <v>368</v>
      </c>
      <c r="N2" s="98" t="s">
        <v>369</v>
      </c>
      <c r="O2" s="98" t="s">
        <v>370</v>
      </c>
    </row>
    <row r="3" spans="1:16">
      <c r="A3" s="315"/>
      <c r="B3" s="315" t="s">
        <v>349</v>
      </c>
      <c r="C3" s="315" t="s">
        <v>344</v>
      </c>
      <c r="D3" s="315" t="s">
        <v>345</v>
      </c>
      <c r="E3" s="315" t="s">
        <v>357</v>
      </c>
      <c r="F3" s="315" t="s">
        <v>346</v>
      </c>
      <c r="G3" s="315" t="s">
        <v>352</v>
      </c>
      <c r="H3" s="315" t="s">
        <v>354</v>
      </c>
      <c r="I3" s="315" t="s">
        <v>356</v>
      </c>
      <c r="J3" s="315" t="s">
        <v>350</v>
      </c>
      <c r="K3" s="315" t="s">
        <v>347</v>
      </c>
      <c r="L3" s="315" t="s">
        <v>348</v>
      </c>
      <c r="M3" s="315" t="s">
        <v>351</v>
      </c>
      <c r="N3" s="315" t="s">
        <v>355</v>
      </c>
      <c r="O3" s="315" t="s">
        <v>353</v>
      </c>
      <c r="P3" s="315" t="s">
        <v>76</v>
      </c>
    </row>
    <row r="4" spans="1:16" s="44" customFormat="1">
      <c r="A4" s="200" t="s">
        <v>37</v>
      </c>
      <c r="B4" s="256">
        <f>SUM(B5:B22)</f>
        <v>17029.997673000005</v>
      </c>
      <c r="C4" s="256">
        <f t="shared" ref="C4:O4" si="0">SUM(C5:C22)</f>
        <v>1769.7971350000043</v>
      </c>
      <c r="D4" s="256">
        <f t="shared" si="0"/>
        <v>3924.5284539999998</v>
      </c>
      <c r="E4" s="256">
        <f t="shared" si="0"/>
        <v>1145.9309469999996</v>
      </c>
      <c r="F4" s="256">
        <f t="shared" si="0"/>
        <v>438.21244700000062</v>
      </c>
      <c r="G4" s="256">
        <f t="shared" si="0"/>
        <v>3892.3080049999999</v>
      </c>
      <c r="H4" s="256">
        <f t="shared" si="0"/>
        <v>1455.2789679999992</v>
      </c>
      <c r="I4" s="256">
        <f t="shared" si="0"/>
        <v>5701.2243769999986</v>
      </c>
      <c r="J4" s="256">
        <f t="shared" si="0"/>
        <v>1279.4387089999993</v>
      </c>
      <c r="K4" s="256">
        <f t="shared" si="0"/>
        <v>180.48693099999988</v>
      </c>
      <c r="L4" s="256">
        <f t="shared" si="0"/>
        <v>8263.9207020000013</v>
      </c>
      <c r="M4" s="256">
        <f t="shared" si="0"/>
        <v>25597.853772000009</v>
      </c>
      <c r="N4" s="256">
        <f t="shared" si="0"/>
        <v>15662.434858000001</v>
      </c>
      <c r="O4" s="256">
        <f t="shared" si="0"/>
        <v>647.30872599999748</v>
      </c>
      <c r="P4" s="256">
        <f>SUM(B4:O4)</f>
        <v>86988.721704000011</v>
      </c>
    </row>
    <row r="5" spans="1:16">
      <c r="A5" s="152" t="s">
        <v>195</v>
      </c>
      <c r="B5" s="166">
        <v>273.91112000000004</v>
      </c>
      <c r="C5" s="166">
        <v>29.95157</v>
      </c>
      <c r="D5" s="166">
        <v>2128.0897950000003</v>
      </c>
      <c r="E5" s="166">
        <v>338.86327800000004</v>
      </c>
      <c r="F5" s="166">
        <v>0.92345299999999997</v>
      </c>
      <c r="G5" s="166">
        <v>193.58850199999995</v>
      </c>
      <c r="H5" s="166">
        <v>129.90836899999999</v>
      </c>
      <c r="I5" s="166">
        <v>5121.0610409999999</v>
      </c>
      <c r="J5" s="166">
        <v>496.99915099999981</v>
      </c>
      <c r="K5" s="166">
        <v>0</v>
      </c>
      <c r="L5" s="166">
        <v>5851.6372520000023</v>
      </c>
      <c r="M5" s="166">
        <v>20333.972593000006</v>
      </c>
      <c r="N5" s="166">
        <v>15.876116999999999</v>
      </c>
      <c r="O5" s="166">
        <v>257.26359099999996</v>
      </c>
      <c r="P5" s="166">
        <f t="shared" ref="P5:P22" si="1">SUM(B5:O5)</f>
        <v>35172.045832000011</v>
      </c>
    </row>
    <row r="6" spans="1:16">
      <c r="A6" s="240" t="s">
        <v>321</v>
      </c>
      <c r="B6" s="166">
        <v>15764.5885</v>
      </c>
      <c r="C6" s="216">
        <v>0</v>
      </c>
      <c r="D6" s="216">
        <v>0</v>
      </c>
      <c r="E6" s="216">
        <v>0</v>
      </c>
      <c r="F6" s="216">
        <v>0</v>
      </c>
      <c r="G6" s="216">
        <v>0</v>
      </c>
      <c r="H6" s="216">
        <v>0</v>
      </c>
      <c r="I6" s="216">
        <v>0</v>
      </c>
      <c r="J6" s="216">
        <v>0</v>
      </c>
      <c r="K6" s="216">
        <v>0</v>
      </c>
      <c r="L6" s="216">
        <v>0</v>
      </c>
      <c r="M6" s="216">
        <v>0</v>
      </c>
      <c r="N6" s="216">
        <v>14481.620339999999</v>
      </c>
      <c r="O6" s="216">
        <v>0</v>
      </c>
      <c r="P6" s="166">
        <f t="shared" si="1"/>
        <v>30246.208839999999</v>
      </c>
    </row>
    <row r="7" spans="1:16">
      <c r="A7" s="240" t="s">
        <v>188</v>
      </c>
      <c r="B7" s="166">
        <v>39.72580500000003</v>
      </c>
      <c r="C7" s="216">
        <v>482.16182700000024</v>
      </c>
      <c r="D7" s="216">
        <v>54.754375000000032</v>
      </c>
      <c r="E7" s="216">
        <v>99.326192000000091</v>
      </c>
      <c r="F7" s="216">
        <v>96.111938999999992</v>
      </c>
      <c r="G7" s="216">
        <v>94.459381000000064</v>
      </c>
      <c r="H7" s="216">
        <v>64.803393999999997</v>
      </c>
      <c r="I7" s="216">
        <v>69.707209000000006</v>
      </c>
      <c r="J7" s="216">
        <v>43.84628699999999</v>
      </c>
      <c r="K7" s="216">
        <v>25.271099999999972</v>
      </c>
      <c r="L7" s="216">
        <v>473.68501400000008</v>
      </c>
      <c r="M7" s="216">
        <v>3840.2197279999978</v>
      </c>
      <c r="N7" s="216">
        <v>56.851153999999958</v>
      </c>
      <c r="O7" s="216">
        <v>73.584831000000037</v>
      </c>
      <c r="P7" s="166">
        <f t="shared" si="1"/>
        <v>5514.5082359999979</v>
      </c>
    </row>
    <row r="8" spans="1:16">
      <c r="A8" s="240" t="s">
        <v>196</v>
      </c>
      <c r="B8" s="166">
        <v>0</v>
      </c>
      <c r="C8" s="216">
        <v>0</v>
      </c>
      <c r="D8" s="216">
        <v>0</v>
      </c>
      <c r="E8" s="216">
        <v>20.308250000000001</v>
      </c>
      <c r="F8" s="216">
        <v>0</v>
      </c>
      <c r="G8" s="216">
        <v>1964.1193239999998</v>
      </c>
      <c r="H8" s="216">
        <v>128.227836</v>
      </c>
      <c r="I8" s="216">
        <v>30.472999999999999</v>
      </c>
      <c r="J8" s="216">
        <v>0</v>
      </c>
      <c r="K8" s="216">
        <v>0</v>
      </c>
      <c r="L8" s="216">
        <v>0</v>
      </c>
      <c r="M8" s="216">
        <v>0</v>
      </c>
      <c r="N8" s="216">
        <v>0</v>
      </c>
      <c r="O8" s="216">
        <v>5.9</v>
      </c>
      <c r="P8" s="166">
        <f t="shared" si="1"/>
        <v>2149.0284099999999</v>
      </c>
    </row>
    <row r="9" spans="1:16">
      <c r="A9" s="152" t="s">
        <v>190</v>
      </c>
      <c r="B9" s="166">
        <v>0</v>
      </c>
      <c r="C9" s="216">
        <v>0</v>
      </c>
      <c r="D9" s="216">
        <v>1549.0315499999999</v>
      </c>
      <c r="E9" s="216">
        <v>0</v>
      </c>
      <c r="F9" s="216">
        <v>0</v>
      </c>
      <c r="G9" s="216">
        <v>819.66224499999976</v>
      </c>
      <c r="H9" s="216">
        <v>0</v>
      </c>
      <c r="I9" s="216">
        <v>0</v>
      </c>
      <c r="J9" s="216">
        <v>0</v>
      </c>
      <c r="K9" s="216">
        <v>0</v>
      </c>
      <c r="L9" s="216">
        <v>78.374359999999982</v>
      </c>
      <c r="M9" s="216">
        <v>60.985802000000007</v>
      </c>
      <c r="N9" s="216">
        <v>0</v>
      </c>
      <c r="O9" s="216">
        <v>6.6210000000000004</v>
      </c>
      <c r="P9" s="166">
        <f t="shared" si="1"/>
        <v>2514.6749569999997</v>
      </c>
    </row>
    <row r="10" spans="1:16">
      <c r="A10" s="240" t="s">
        <v>197</v>
      </c>
      <c r="B10" s="166">
        <v>244.03853700000013</v>
      </c>
      <c r="C10" s="216">
        <v>246.35847999999993</v>
      </c>
      <c r="D10" s="216">
        <v>35.702186000000005</v>
      </c>
      <c r="E10" s="216">
        <v>226.44352200000003</v>
      </c>
      <c r="F10" s="216">
        <v>25.646884000000004</v>
      </c>
      <c r="G10" s="216">
        <v>155.29010699999998</v>
      </c>
      <c r="H10" s="216">
        <v>215.46002500000003</v>
      </c>
      <c r="I10" s="216">
        <v>278.15913000000023</v>
      </c>
      <c r="J10" s="216">
        <v>200.81375000000006</v>
      </c>
      <c r="K10" s="216">
        <v>47.088171000000003</v>
      </c>
      <c r="L10" s="216">
        <v>291.68657199999996</v>
      </c>
      <c r="M10" s="216">
        <v>79.555343999999934</v>
      </c>
      <c r="N10" s="216">
        <v>409.92538500000006</v>
      </c>
      <c r="O10" s="216">
        <v>70.904212999999942</v>
      </c>
      <c r="P10" s="166">
        <f t="shared" si="1"/>
        <v>2527.072306</v>
      </c>
    </row>
    <row r="11" spans="1:16">
      <c r="A11" s="240" t="s">
        <v>674</v>
      </c>
      <c r="B11" s="166">
        <v>271.62671200000375</v>
      </c>
      <c r="C11" s="216">
        <v>527.5513790000042</v>
      </c>
      <c r="D11" s="216">
        <v>13.322910000000006</v>
      </c>
      <c r="E11" s="216">
        <v>99.467796999999564</v>
      </c>
      <c r="F11" s="216">
        <v>119.2760330000005</v>
      </c>
      <c r="G11" s="216">
        <v>64.225637000000205</v>
      </c>
      <c r="H11" s="216">
        <v>125.18670399999935</v>
      </c>
      <c r="I11" s="216">
        <v>103.32614499999937</v>
      </c>
      <c r="J11" s="216">
        <v>225.30386799999951</v>
      </c>
      <c r="K11" s="216">
        <v>21.594057999999873</v>
      </c>
      <c r="L11" s="216">
        <v>267.21768800000001</v>
      </c>
      <c r="M11" s="216">
        <v>166.81744900000086</v>
      </c>
      <c r="N11" s="216">
        <v>99.250938999999747</v>
      </c>
      <c r="O11" s="216">
        <v>181.73707999999749</v>
      </c>
      <c r="P11" s="166">
        <f t="shared" si="1"/>
        <v>2285.9043990000041</v>
      </c>
    </row>
    <row r="12" spans="1:16">
      <c r="A12" s="240" t="s">
        <v>198</v>
      </c>
      <c r="B12" s="301">
        <v>194.69315700000001</v>
      </c>
      <c r="C12" s="319">
        <v>341.70766999999995</v>
      </c>
      <c r="D12" s="319">
        <v>5.6894969999999994</v>
      </c>
      <c r="E12" s="319">
        <v>250.63692600000005</v>
      </c>
      <c r="F12" s="319">
        <v>0.24372400000000005</v>
      </c>
      <c r="G12" s="319">
        <v>441.118155</v>
      </c>
      <c r="H12" s="319">
        <v>2.1979419999999998</v>
      </c>
      <c r="I12" s="319">
        <v>0.33391000000000004</v>
      </c>
      <c r="J12" s="319">
        <v>185.65287499999997</v>
      </c>
      <c r="K12" s="319">
        <v>0</v>
      </c>
      <c r="L12" s="319">
        <v>300.69316800000007</v>
      </c>
      <c r="M12" s="319">
        <v>620.28620499999977</v>
      </c>
      <c r="N12" s="319">
        <v>47.145766999999992</v>
      </c>
      <c r="O12" s="319">
        <v>8.3345979999999997</v>
      </c>
      <c r="P12" s="301">
        <f t="shared" si="1"/>
        <v>2398.7335939999998</v>
      </c>
    </row>
    <row r="13" spans="1:16">
      <c r="A13" s="240" t="s">
        <v>675</v>
      </c>
      <c r="B13" s="166">
        <v>240.47967399999982</v>
      </c>
      <c r="C13" s="216">
        <v>55.455219999999919</v>
      </c>
      <c r="D13" s="216">
        <v>22.855943000000003</v>
      </c>
      <c r="E13" s="216">
        <v>87.999785000000088</v>
      </c>
      <c r="F13" s="216">
        <v>68.464149000000063</v>
      </c>
      <c r="G13" s="216">
        <v>52.203036999999881</v>
      </c>
      <c r="H13" s="216">
        <v>34.815478999999982</v>
      </c>
      <c r="I13" s="216">
        <v>57.079600000000049</v>
      </c>
      <c r="J13" s="216">
        <v>67.321150999999958</v>
      </c>
      <c r="K13" s="216">
        <v>37.800991000000003</v>
      </c>
      <c r="L13" s="216">
        <v>915.3058560000004</v>
      </c>
      <c r="M13" s="216">
        <v>292.68529999999998</v>
      </c>
      <c r="N13" s="216">
        <v>49.918564000000003</v>
      </c>
      <c r="O13" s="216">
        <v>25.643954000000008</v>
      </c>
      <c r="P13" s="166">
        <f t="shared" si="1"/>
        <v>2008.0287030000004</v>
      </c>
    </row>
    <row r="14" spans="1:16">
      <c r="A14" s="240" t="s">
        <v>676</v>
      </c>
      <c r="B14" s="166">
        <v>0</v>
      </c>
      <c r="C14" s="216">
        <v>0</v>
      </c>
      <c r="D14" s="216">
        <v>0</v>
      </c>
      <c r="E14" s="216">
        <v>0</v>
      </c>
      <c r="F14" s="216">
        <v>0</v>
      </c>
      <c r="G14" s="216">
        <v>0</v>
      </c>
      <c r="H14" s="216">
        <v>636.94227999999998</v>
      </c>
      <c r="I14" s="216">
        <v>0</v>
      </c>
      <c r="J14" s="216">
        <v>4.4149000000000001E-2</v>
      </c>
      <c r="K14" s="216">
        <v>0</v>
      </c>
      <c r="L14" s="216">
        <v>52.779170000000001</v>
      </c>
      <c r="M14" s="216">
        <v>0</v>
      </c>
      <c r="N14" s="216">
        <v>476.89164000000005</v>
      </c>
      <c r="O14" s="216">
        <v>0</v>
      </c>
      <c r="P14" s="166">
        <f t="shared" si="1"/>
        <v>1166.6572390000001</v>
      </c>
    </row>
    <row r="15" spans="1:16">
      <c r="A15" s="240" t="s">
        <v>677</v>
      </c>
      <c r="B15" s="166">
        <v>0</v>
      </c>
      <c r="C15" s="216">
        <v>14.943701999999991</v>
      </c>
      <c r="D15" s="216">
        <v>114.91238600000007</v>
      </c>
      <c r="E15" s="216">
        <v>21.876887000000004</v>
      </c>
      <c r="F15" s="216">
        <v>118.23038699999999</v>
      </c>
      <c r="G15" s="216">
        <v>78.690766000000025</v>
      </c>
      <c r="H15" s="216">
        <v>99.312836999999988</v>
      </c>
      <c r="I15" s="216">
        <v>19.583079000000012</v>
      </c>
      <c r="J15" s="216">
        <v>2.8848849999999997</v>
      </c>
      <c r="K15" s="216">
        <v>0</v>
      </c>
      <c r="L15" s="216">
        <v>9.0006979999999999</v>
      </c>
      <c r="M15" s="216">
        <v>197.13281699999987</v>
      </c>
      <c r="N15" s="216">
        <v>23.285980000000006</v>
      </c>
      <c r="O15" s="216">
        <v>0.15943599999999999</v>
      </c>
      <c r="P15" s="166">
        <f t="shared" si="1"/>
        <v>700.01386000000002</v>
      </c>
    </row>
    <row r="16" spans="1:16">
      <c r="A16" s="240" t="s">
        <v>252</v>
      </c>
      <c r="B16" s="166">
        <v>0</v>
      </c>
      <c r="C16" s="216">
        <v>37.976315999999997</v>
      </c>
      <c r="D16" s="216">
        <v>0</v>
      </c>
      <c r="E16" s="216">
        <v>0</v>
      </c>
      <c r="F16" s="216">
        <v>5.4302640000000002</v>
      </c>
      <c r="G16" s="216">
        <v>0</v>
      </c>
      <c r="H16" s="216">
        <v>0</v>
      </c>
      <c r="I16" s="216">
        <v>0</v>
      </c>
      <c r="J16" s="216">
        <v>32.202778799999997</v>
      </c>
      <c r="K16" s="216">
        <v>29.239566600000003</v>
      </c>
      <c r="L16" s="216">
        <v>0</v>
      </c>
      <c r="M16" s="216">
        <v>0</v>
      </c>
      <c r="N16" s="216">
        <v>0</v>
      </c>
      <c r="O16" s="216">
        <v>0</v>
      </c>
      <c r="P16" s="166">
        <f t="shared" si="1"/>
        <v>104.8489254</v>
      </c>
    </row>
    <row r="17" spans="1:16">
      <c r="A17" s="240" t="s">
        <v>678</v>
      </c>
      <c r="B17" s="166">
        <v>0</v>
      </c>
      <c r="C17" s="216">
        <v>31.449180999999999</v>
      </c>
      <c r="D17" s="216">
        <v>0</v>
      </c>
      <c r="E17" s="216">
        <v>0</v>
      </c>
      <c r="F17" s="216">
        <v>3.6201760000000003</v>
      </c>
      <c r="G17" s="216">
        <v>2.7012020000000003</v>
      </c>
      <c r="H17" s="216">
        <v>1.1132E-2</v>
      </c>
      <c r="I17" s="216">
        <v>0</v>
      </c>
      <c r="J17" s="216">
        <v>24.100309200000002</v>
      </c>
      <c r="K17" s="216">
        <v>19.493044400000002</v>
      </c>
      <c r="L17" s="216">
        <v>0</v>
      </c>
      <c r="M17" s="216">
        <v>0.18528999999999998</v>
      </c>
      <c r="N17" s="216">
        <v>7.1426000000000003E-2</v>
      </c>
      <c r="O17" s="216">
        <v>0.39</v>
      </c>
      <c r="P17" s="166">
        <f t="shared" si="1"/>
        <v>82.021760600000007</v>
      </c>
    </row>
    <row r="18" spans="1:16">
      <c r="A18" s="240" t="s">
        <v>193</v>
      </c>
      <c r="B18" s="166">
        <v>0</v>
      </c>
      <c r="C18" s="216">
        <v>0</v>
      </c>
      <c r="D18" s="216">
        <v>0</v>
      </c>
      <c r="E18" s="216">
        <v>0</v>
      </c>
      <c r="F18" s="216">
        <v>0</v>
      </c>
      <c r="G18" s="216">
        <v>25.351299999999998</v>
      </c>
      <c r="H18" s="216">
        <v>17.346254999999996</v>
      </c>
      <c r="I18" s="216">
        <v>18.065000000000001</v>
      </c>
      <c r="J18" s="216">
        <v>0</v>
      </c>
      <c r="K18" s="216">
        <v>0</v>
      </c>
      <c r="L18" s="216">
        <v>6.6229999999999997E-2</v>
      </c>
      <c r="M18" s="216">
        <v>0</v>
      </c>
      <c r="N18" s="216">
        <v>0</v>
      </c>
      <c r="O18" s="216">
        <v>1.278</v>
      </c>
      <c r="P18" s="166">
        <f t="shared" si="1"/>
        <v>62.106784999999988</v>
      </c>
    </row>
    <row r="19" spans="1:16">
      <c r="A19" s="240" t="s">
        <v>189</v>
      </c>
      <c r="B19" s="166">
        <v>0.93416799999999978</v>
      </c>
      <c r="C19" s="216">
        <v>1.210356</v>
      </c>
      <c r="D19" s="216">
        <v>0.16981200000000002</v>
      </c>
      <c r="E19" s="216">
        <v>1.0083100000000003</v>
      </c>
      <c r="F19" s="216">
        <v>0.26543800000000001</v>
      </c>
      <c r="G19" s="216">
        <v>0.89834900000000018</v>
      </c>
      <c r="H19" s="216">
        <v>1.0667149999999996</v>
      </c>
      <c r="I19" s="216">
        <v>3.4362630000000003</v>
      </c>
      <c r="J19" s="216">
        <v>0.26950499999999994</v>
      </c>
      <c r="K19" s="216">
        <v>0</v>
      </c>
      <c r="L19" s="216">
        <v>20.827856999999987</v>
      </c>
      <c r="M19" s="216">
        <v>6.0132440000000011</v>
      </c>
      <c r="N19" s="216">
        <v>1.5975460000000001</v>
      </c>
      <c r="O19" s="216">
        <v>0.70702300000000007</v>
      </c>
      <c r="P19" s="166">
        <f t="shared" si="1"/>
        <v>38.404585999999988</v>
      </c>
    </row>
    <row r="20" spans="1:16">
      <c r="A20" s="240" t="s">
        <v>192</v>
      </c>
      <c r="B20" s="166">
        <v>0</v>
      </c>
      <c r="C20" s="216">
        <v>1.0939999999999999E-3</v>
      </c>
      <c r="D20" s="216">
        <v>0</v>
      </c>
      <c r="E20" s="216">
        <v>0</v>
      </c>
      <c r="F20" s="216">
        <v>0</v>
      </c>
      <c r="G20" s="216">
        <v>0</v>
      </c>
      <c r="H20" s="216">
        <v>0</v>
      </c>
      <c r="I20" s="216">
        <v>0</v>
      </c>
      <c r="J20" s="216">
        <v>0</v>
      </c>
      <c r="K20" s="216">
        <v>0</v>
      </c>
      <c r="L20" s="216">
        <v>2.6468370000000001</v>
      </c>
      <c r="M20" s="216">
        <v>0</v>
      </c>
      <c r="N20" s="216">
        <v>0</v>
      </c>
      <c r="O20" s="216">
        <v>14.785</v>
      </c>
      <c r="P20" s="166">
        <f t="shared" si="1"/>
        <v>17.432931</v>
      </c>
    </row>
    <row r="21" spans="1:16">
      <c r="A21" s="240" t="s">
        <v>32</v>
      </c>
      <c r="B21" s="166">
        <v>0</v>
      </c>
      <c r="C21" s="216">
        <v>1.0303399999999998</v>
      </c>
      <c r="D21" s="216">
        <v>0</v>
      </c>
      <c r="E21" s="216">
        <v>0</v>
      </c>
      <c r="F21" s="216">
        <v>0</v>
      </c>
      <c r="G21" s="216">
        <v>0</v>
      </c>
      <c r="H21" s="216">
        <v>0</v>
      </c>
      <c r="I21" s="216">
        <v>0</v>
      </c>
      <c r="J21" s="216">
        <v>0</v>
      </c>
      <c r="K21" s="216">
        <v>0</v>
      </c>
      <c r="L21" s="216">
        <v>0</v>
      </c>
      <c r="M21" s="216">
        <v>0</v>
      </c>
      <c r="N21" s="216">
        <v>0</v>
      </c>
      <c r="O21" s="216">
        <v>0</v>
      </c>
      <c r="P21" s="166">
        <f t="shared" si="1"/>
        <v>1.0303399999999998</v>
      </c>
    </row>
    <row r="22" spans="1:16">
      <c r="A22" s="152" t="s">
        <v>194</v>
      </c>
      <c r="B22" s="166">
        <v>0</v>
      </c>
      <c r="C22" s="166">
        <v>0</v>
      </c>
      <c r="D22" s="166">
        <v>0</v>
      </c>
      <c r="E22" s="166">
        <v>0</v>
      </c>
      <c r="F22" s="166">
        <v>0</v>
      </c>
      <c r="G22" s="166">
        <v>0</v>
      </c>
      <c r="H22" s="166">
        <v>0</v>
      </c>
      <c r="I22" s="166">
        <v>0</v>
      </c>
      <c r="J22" s="166">
        <v>0</v>
      </c>
      <c r="K22" s="166">
        <v>0</v>
      </c>
      <c r="L22" s="166">
        <v>0</v>
      </c>
      <c r="M22" s="166">
        <v>0</v>
      </c>
      <c r="N22" s="166">
        <v>0</v>
      </c>
      <c r="O22" s="166">
        <v>0</v>
      </c>
      <c r="P22" s="166">
        <f t="shared" si="1"/>
        <v>0</v>
      </c>
    </row>
    <row r="23" spans="1:16" s="15" customFormat="1" ht="15" customHeight="1">
      <c r="A23" s="95"/>
      <c r="P23" s="9" t="s">
        <v>386</v>
      </c>
    </row>
  </sheetData>
  <sortState ref="A5:P22">
    <sortCondition descending="1" ref="P5:P22"/>
  </sortState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&amp;C&amp;"-,Obyčejné"&amp;9&amp;P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14"/>
  <dimension ref="A1:N29"/>
  <sheetViews>
    <sheetView showGridLines="0" zoomScaleNormal="100" zoomScaleSheetLayoutView="100" workbookViewId="0"/>
  </sheetViews>
  <sheetFormatPr defaultRowHeight="12"/>
  <cols>
    <col min="1" max="1" width="15.85546875" style="7" customWidth="1"/>
    <col min="2" max="2" width="10" style="7" customWidth="1"/>
    <col min="3" max="13" width="9.7109375" style="7" customWidth="1"/>
    <col min="14" max="14" width="10.140625" style="7" customWidth="1"/>
    <col min="15" max="15" width="12.7109375" style="7" customWidth="1"/>
    <col min="16" max="16384" width="9.140625" style="7"/>
  </cols>
  <sheetData>
    <row r="1" spans="1:14" ht="15.75">
      <c r="A1" s="298" t="s">
        <v>617</v>
      </c>
      <c r="B1" s="16"/>
      <c r="N1" s="159" t="str">
        <f>'3.1'!N1</f>
        <v>2019</v>
      </c>
    </row>
    <row r="2" spans="1:14" ht="6" customHeight="1"/>
    <row r="3" spans="1:14">
      <c r="A3" s="313"/>
      <c r="B3" s="187" t="s">
        <v>93</v>
      </c>
      <c r="C3" s="187" t="s">
        <v>94</v>
      </c>
      <c r="D3" s="187" t="s">
        <v>95</v>
      </c>
      <c r="E3" s="187" t="s">
        <v>96</v>
      </c>
      <c r="F3" s="187" t="s">
        <v>97</v>
      </c>
      <c r="G3" s="187" t="s">
        <v>98</v>
      </c>
      <c r="H3" s="187" t="s">
        <v>99</v>
      </c>
      <c r="I3" s="187" t="s">
        <v>100</v>
      </c>
      <c r="J3" s="187" t="s">
        <v>101</v>
      </c>
      <c r="K3" s="187" t="s">
        <v>102</v>
      </c>
      <c r="L3" s="187" t="s">
        <v>103</v>
      </c>
      <c r="M3" s="187" t="s">
        <v>104</v>
      </c>
      <c r="N3" s="190" t="s">
        <v>76</v>
      </c>
    </row>
    <row r="4" spans="1:14">
      <c r="A4" s="285" t="s">
        <v>119</v>
      </c>
      <c r="B4" s="230">
        <f t="shared" ref="B4:N4" si="0">B9+B14+B19+B24</f>
        <v>5515696.0450000009</v>
      </c>
      <c r="C4" s="230">
        <f t="shared" si="0"/>
        <v>4808771.5139999995</v>
      </c>
      <c r="D4" s="230">
        <f t="shared" si="0"/>
        <v>4934692.6510000005</v>
      </c>
      <c r="E4" s="230">
        <f t="shared" si="0"/>
        <v>4408688.313000001</v>
      </c>
      <c r="F4" s="230">
        <f t="shared" si="0"/>
        <v>4527816.3510000007</v>
      </c>
      <c r="G4" s="230">
        <f t="shared" si="0"/>
        <v>4206056.8360000001</v>
      </c>
      <c r="H4" s="230">
        <f t="shared" si="0"/>
        <v>4131118.8489999985</v>
      </c>
      <c r="I4" s="230">
        <f t="shared" si="0"/>
        <v>4201041.637000001</v>
      </c>
      <c r="J4" s="230">
        <f t="shared" si="0"/>
        <v>4220343.1560000004</v>
      </c>
      <c r="K4" s="230">
        <f t="shared" si="0"/>
        <v>4679085.0119999992</v>
      </c>
      <c r="L4" s="230">
        <f t="shared" si="0"/>
        <v>4889094.9220000003</v>
      </c>
      <c r="M4" s="230">
        <f t="shared" si="0"/>
        <v>4912122.9680000003</v>
      </c>
      <c r="N4" s="230">
        <f t="shared" si="0"/>
        <v>55434528.253999993</v>
      </c>
    </row>
    <row r="5" spans="1:14">
      <c r="A5" s="219" t="s">
        <v>13</v>
      </c>
      <c r="B5" s="296">
        <f t="shared" ref="B5:N5" si="1">B10+B15+B20+B25</f>
        <v>639616.97899999993</v>
      </c>
      <c r="C5" s="296">
        <f t="shared" si="1"/>
        <v>575239.22500000009</v>
      </c>
      <c r="D5" s="296">
        <f t="shared" si="1"/>
        <v>657191.21999999986</v>
      </c>
      <c r="E5" s="296">
        <f t="shared" si="1"/>
        <v>638534.37100000004</v>
      </c>
      <c r="F5" s="296">
        <f t="shared" si="1"/>
        <v>688374.48100000003</v>
      </c>
      <c r="G5" s="296">
        <f t="shared" si="1"/>
        <v>696238.76699999999</v>
      </c>
      <c r="H5" s="296">
        <f t="shared" si="1"/>
        <v>684355.68099999998</v>
      </c>
      <c r="I5" s="296">
        <f t="shared" si="1"/>
        <v>689383.62199999997</v>
      </c>
      <c r="J5" s="296">
        <f t="shared" si="1"/>
        <v>682797.67799999996</v>
      </c>
      <c r="K5" s="296">
        <f t="shared" si="1"/>
        <v>681345.00899999996</v>
      </c>
      <c r="L5" s="296">
        <f t="shared" si="1"/>
        <v>682657.89599999995</v>
      </c>
      <c r="M5" s="296">
        <f t="shared" si="1"/>
        <v>605994.26999999979</v>
      </c>
      <c r="N5" s="296">
        <f t="shared" si="1"/>
        <v>7921729.1989999991</v>
      </c>
    </row>
    <row r="6" spans="1:14">
      <c r="A6" s="188" t="s">
        <v>14</v>
      </c>
      <c r="B6" s="215">
        <f t="shared" ref="B6:N6" si="2">B11+B16+B21+B26</f>
        <v>2203683.8630000004</v>
      </c>
      <c r="C6" s="215">
        <f t="shared" si="2"/>
        <v>1999578.6769999999</v>
      </c>
      <c r="D6" s="215">
        <f t="shared" si="2"/>
        <v>2121313.9980000001</v>
      </c>
      <c r="E6" s="215">
        <f t="shared" si="2"/>
        <v>1970398.8020000001</v>
      </c>
      <c r="F6" s="215">
        <f t="shared" si="2"/>
        <v>2044327.6930000011</v>
      </c>
      <c r="G6" s="215">
        <f t="shared" si="2"/>
        <v>2027941.037</v>
      </c>
      <c r="H6" s="215">
        <f t="shared" si="2"/>
        <v>1944847.736</v>
      </c>
      <c r="I6" s="215">
        <f t="shared" si="2"/>
        <v>1977453.9180000001</v>
      </c>
      <c r="J6" s="215">
        <f t="shared" si="2"/>
        <v>1977800.8889999997</v>
      </c>
      <c r="K6" s="215">
        <f t="shared" si="2"/>
        <v>2092560.8720000011</v>
      </c>
      <c r="L6" s="215">
        <f t="shared" si="2"/>
        <v>2064471.004</v>
      </c>
      <c r="M6" s="215">
        <f t="shared" si="2"/>
        <v>1812068.8119999999</v>
      </c>
      <c r="N6" s="300">
        <f t="shared" si="2"/>
        <v>24236447.300999999</v>
      </c>
    </row>
    <row r="7" spans="1:14">
      <c r="A7" s="188" t="s">
        <v>179</v>
      </c>
      <c r="B7" s="215">
        <f t="shared" ref="B7:N7" si="3">B12+B17+B22+B27</f>
        <v>871884.98984667799</v>
      </c>
      <c r="C7" s="215">
        <f t="shared" si="3"/>
        <v>751957.72486139706</v>
      </c>
      <c r="D7" s="215">
        <f t="shared" si="3"/>
        <v>737161.68732744001</v>
      </c>
      <c r="E7" s="215">
        <f t="shared" si="3"/>
        <v>632616.423314302</v>
      </c>
      <c r="F7" s="215">
        <f t="shared" si="3"/>
        <v>615968.131550411</v>
      </c>
      <c r="G7" s="215">
        <f t="shared" si="3"/>
        <v>540875.55908857996</v>
      </c>
      <c r="H7" s="215">
        <f t="shared" si="3"/>
        <v>542089.37286902405</v>
      </c>
      <c r="I7" s="215">
        <f t="shared" si="3"/>
        <v>565877.66451354313</v>
      </c>
      <c r="J7" s="215">
        <f t="shared" si="3"/>
        <v>574502.49519111891</v>
      </c>
      <c r="K7" s="215">
        <f t="shared" si="3"/>
        <v>677015.91951007699</v>
      </c>
      <c r="L7" s="215">
        <f t="shared" si="3"/>
        <v>740040.99828909303</v>
      </c>
      <c r="M7" s="215">
        <f t="shared" si="3"/>
        <v>769526.83608791395</v>
      </c>
      <c r="N7" s="300">
        <f t="shared" si="3"/>
        <v>8019517.8024495775</v>
      </c>
    </row>
    <row r="8" spans="1:14">
      <c r="A8" s="219" t="s">
        <v>177</v>
      </c>
      <c r="B8" s="296">
        <f t="shared" ref="B8:N8" si="4">B13+B18+B23+B28</f>
        <v>1800510.213153322</v>
      </c>
      <c r="C8" s="296">
        <f t="shared" si="4"/>
        <v>1481995.8871386033</v>
      </c>
      <c r="D8" s="296">
        <f t="shared" si="4"/>
        <v>1419025.7456725601</v>
      </c>
      <c r="E8" s="296">
        <f t="shared" si="4"/>
        <v>1167138.7166856988</v>
      </c>
      <c r="F8" s="296">
        <f t="shared" si="4"/>
        <v>1179146.045449588</v>
      </c>
      <c r="G8" s="296">
        <f t="shared" si="4"/>
        <v>941001.47291142005</v>
      </c>
      <c r="H8" s="296">
        <f t="shared" si="4"/>
        <v>959826.05913097505</v>
      </c>
      <c r="I8" s="296">
        <f t="shared" si="4"/>
        <v>968326.43248645787</v>
      </c>
      <c r="J8" s="296">
        <f t="shared" si="4"/>
        <v>985242.09380888194</v>
      </c>
      <c r="K8" s="296">
        <f t="shared" si="4"/>
        <v>1228163.211489921</v>
      </c>
      <c r="L8" s="296">
        <f t="shared" si="4"/>
        <v>1401925.023710907</v>
      </c>
      <c r="M8" s="296">
        <f t="shared" si="4"/>
        <v>1724533.0499120869</v>
      </c>
      <c r="N8" s="296">
        <f t="shared" si="4"/>
        <v>15256833.95155042</v>
      </c>
    </row>
    <row r="9" spans="1:14">
      <c r="A9" s="285" t="s">
        <v>88</v>
      </c>
      <c r="B9" s="230">
        <f t="shared" ref="B9:N9" si="5">B10+B11+B12+B13</f>
        <v>3564258.085</v>
      </c>
      <c r="C9" s="230">
        <f t="shared" si="5"/>
        <v>3121970.7770000002</v>
      </c>
      <c r="D9" s="230">
        <f t="shared" si="5"/>
        <v>3201842.8990000002</v>
      </c>
      <c r="E9" s="230">
        <f t="shared" si="5"/>
        <v>2849969.3369999998</v>
      </c>
      <c r="F9" s="230">
        <f t="shared" si="5"/>
        <v>2920650.22</v>
      </c>
      <c r="G9" s="230">
        <f t="shared" si="5"/>
        <v>2702895.682</v>
      </c>
      <c r="H9" s="230">
        <f t="shared" si="5"/>
        <v>2660713.7469999995</v>
      </c>
      <c r="I9" s="230">
        <f t="shared" si="5"/>
        <v>2713907.5700000003</v>
      </c>
      <c r="J9" s="230">
        <f t="shared" si="5"/>
        <v>2740245.4</v>
      </c>
      <c r="K9" s="230">
        <f t="shared" si="5"/>
        <v>3018856.327</v>
      </c>
      <c r="L9" s="230">
        <f t="shared" si="5"/>
        <v>3184510.6409999998</v>
      </c>
      <c r="M9" s="230">
        <f t="shared" si="5"/>
        <v>3182844.398</v>
      </c>
      <c r="N9" s="230">
        <f t="shared" si="5"/>
        <v>35862665.082999997</v>
      </c>
    </row>
    <row r="10" spans="1:14">
      <c r="A10" s="219" t="s">
        <v>13</v>
      </c>
      <c r="B10" s="299">
        <v>526668.70799999998</v>
      </c>
      <c r="C10" s="299">
        <v>477514.39299999998</v>
      </c>
      <c r="D10" s="299">
        <v>539671.99399999995</v>
      </c>
      <c r="E10" s="299">
        <v>515632.67300000001</v>
      </c>
      <c r="F10" s="299">
        <v>555660.79700000002</v>
      </c>
      <c r="G10" s="299">
        <v>566404.321</v>
      </c>
      <c r="H10" s="299">
        <v>563675.46</v>
      </c>
      <c r="I10" s="299">
        <v>565760.647</v>
      </c>
      <c r="J10" s="299">
        <v>564168.55700000003</v>
      </c>
      <c r="K10" s="299">
        <v>546853.22199999995</v>
      </c>
      <c r="L10" s="299">
        <v>559372.85</v>
      </c>
      <c r="M10" s="299">
        <v>506254.39</v>
      </c>
      <c r="N10" s="299">
        <v>6487638.0119999992</v>
      </c>
    </row>
    <row r="11" spans="1:14">
      <c r="A11" s="188" t="s">
        <v>14</v>
      </c>
      <c r="B11" s="215">
        <v>1348760.13</v>
      </c>
      <c r="C11" s="215">
        <v>1231958.8370000001</v>
      </c>
      <c r="D11" s="215">
        <v>1306635.5789999999</v>
      </c>
      <c r="E11" s="215">
        <v>1212375.1429999999</v>
      </c>
      <c r="F11" s="215">
        <v>1256400.6100000001</v>
      </c>
      <c r="G11" s="215">
        <v>1229136.865</v>
      </c>
      <c r="H11" s="215">
        <v>1170235.5589999999</v>
      </c>
      <c r="I11" s="215">
        <v>1199302.3389999999</v>
      </c>
      <c r="J11" s="215">
        <v>1216085.5759999999</v>
      </c>
      <c r="K11" s="215">
        <v>1289249.1100000001</v>
      </c>
      <c r="L11" s="215">
        <v>1269266.6440000001</v>
      </c>
      <c r="M11" s="215">
        <v>1094155.943</v>
      </c>
      <c r="N11" s="300">
        <v>14823562.334999999</v>
      </c>
    </row>
    <row r="12" spans="1:14">
      <c r="A12" s="188" t="s">
        <v>179</v>
      </c>
      <c r="B12" s="215">
        <v>529831.83600000001</v>
      </c>
      <c r="C12" s="215">
        <v>451616.57799999998</v>
      </c>
      <c r="D12" s="215">
        <v>439845.03200000001</v>
      </c>
      <c r="E12" s="215">
        <v>370536.66899999999</v>
      </c>
      <c r="F12" s="215">
        <v>367301.62</v>
      </c>
      <c r="G12" s="215">
        <v>321799.51699999999</v>
      </c>
      <c r="H12" s="215">
        <v>326357.19799999997</v>
      </c>
      <c r="I12" s="215">
        <v>337095.06300000002</v>
      </c>
      <c r="J12" s="215">
        <v>337309.005</v>
      </c>
      <c r="K12" s="215">
        <v>399847.52299999999</v>
      </c>
      <c r="L12" s="215">
        <v>442344.34</v>
      </c>
      <c r="M12" s="215">
        <v>461182.3</v>
      </c>
      <c r="N12" s="300">
        <v>4785066.6809999999</v>
      </c>
    </row>
    <row r="13" spans="1:14">
      <c r="A13" s="219" t="s">
        <v>177</v>
      </c>
      <c r="B13" s="296">
        <v>1158997.4110000001</v>
      </c>
      <c r="C13" s="296">
        <v>960880.96900000004</v>
      </c>
      <c r="D13" s="296">
        <v>915690.29399999999</v>
      </c>
      <c r="E13" s="296">
        <v>751424.85199999996</v>
      </c>
      <c r="F13" s="296">
        <v>741287.19299999997</v>
      </c>
      <c r="G13" s="296">
        <v>585554.97900000005</v>
      </c>
      <c r="H13" s="296">
        <v>600445.53</v>
      </c>
      <c r="I13" s="296">
        <v>611749.52099999995</v>
      </c>
      <c r="J13" s="296">
        <v>622682.26199999999</v>
      </c>
      <c r="K13" s="296">
        <v>782906.47199999995</v>
      </c>
      <c r="L13" s="296">
        <v>913526.80700000003</v>
      </c>
      <c r="M13" s="296">
        <v>1121251.7649999999</v>
      </c>
      <c r="N13" s="296">
        <v>9766398.0549999997</v>
      </c>
    </row>
    <row r="14" spans="1:14">
      <c r="A14" s="285" t="s">
        <v>87</v>
      </c>
      <c r="B14" s="230">
        <f t="shared" ref="B14:N14" si="6">B15+B16+B17+B18</f>
        <v>1354781.82</v>
      </c>
      <c r="C14" s="230">
        <f t="shared" si="6"/>
        <v>1165811.371</v>
      </c>
      <c r="D14" s="230">
        <f t="shared" si="6"/>
        <v>1195353.375</v>
      </c>
      <c r="E14" s="230">
        <f t="shared" si="6"/>
        <v>1077514.2440000009</v>
      </c>
      <c r="F14" s="230">
        <f t="shared" si="6"/>
        <v>1117582.8119999999</v>
      </c>
      <c r="G14" s="230">
        <f t="shared" si="6"/>
        <v>1022158.3419999999</v>
      </c>
      <c r="H14" s="230">
        <f t="shared" si="6"/>
        <v>1003099.454999999</v>
      </c>
      <c r="I14" s="230">
        <f t="shared" si="6"/>
        <v>1024126.7380000009</v>
      </c>
      <c r="J14" s="230">
        <f t="shared" si="6"/>
        <v>1021635.2460000009</v>
      </c>
      <c r="K14" s="230">
        <f t="shared" si="6"/>
        <v>1150409.4889999991</v>
      </c>
      <c r="L14" s="230">
        <f t="shared" si="6"/>
        <v>1166955.784</v>
      </c>
      <c r="M14" s="230">
        <f t="shared" si="6"/>
        <v>1171477.3730000006</v>
      </c>
      <c r="N14" s="230">
        <f t="shared" si="6"/>
        <v>13470906.049000001</v>
      </c>
    </row>
    <row r="15" spans="1:14">
      <c r="A15" s="219" t="s">
        <v>13</v>
      </c>
      <c r="B15" s="296">
        <v>107222.38099999999</v>
      </c>
      <c r="C15" s="296">
        <v>90675.021999999997</v>
      </c>
      <c r="D15" s="296">
        <v>107929.423</v>
      </c>
      <c r="E15" s="296">
        <v>114094.185</v>
      </c>
      <c r="F15" s="296">
        <v>123954.041</v>
      </c>
      <c r="G15" s="296">
        <v>122159.571</v>
      </c>
      <c r="H15" s="296">
        <v>112420.291</v>
      </c>
      <c r="I15" s="296">
        <v>116296.427</v>
      </c>
      <c r="J15" s="296">
        <v>110146.423</v>
      </c>
      <c r="K15" s="296">
        <v>125340.469</v>
      </c>
      <c r="L15" s="296">
        <v>113899.84299999999</v>
      </c>
      <c r="M15" s="296">
        <v>89177.636999999799</v>
      </c>
      <c r="N15" s="296">
        <v>1333315.7129999998</v>
      </c>
    </row>
    <row r="16" spans="1:14">
      <c r="A16" s="188" t="s">
        <v>14</v>
      </c>
      <c r="B16" s="215">
        <v>549075.50100000005</v>
      </c>
      <c r="C16" s="215">
        <v>496577.25300000003</v>
      </c>
      <c r="D16" s="215">
        <v>528179.39599999995</v>
      </c>
      <c r="E16" s="215">
        <v>489145.78600000002</v>
      </c>
      <c r="F16" s="215">
        <v>511853.35100000101</v>
      </c>
      <c r="G16" s="215">
        <v>506414.01699999999</v>
      </c>
      <c r="H16" s="215">
        <v>489086.68900000001</v>
      </c>
      <c r="I16" s="215">
        <v>493070.50900000002</v>
      </c>
      <c r="J16" s="215">
        <v>494833.93599999999</v>
      </c>
      <c r="K16" s="215">
        <v>520441.66800000099</v>
      </c>
      <c r="L16" s="215">
        <v>511978.598</v>
      </c>
      <c r="M16" s="215">
        <v>436228.196</v>
      </c>
      <c r="N16" s="300">
        <v>6026884.9000000022</v>
      </c>
    </row>
    <row r="17" spans="1:14">
      <c r="A17" s="188" t="s">
        <v>179</v>
      </c>
      <c r="B17" s="215">
        <v>217962.504846678</v>
      </c>
      <c r="C17" s="215">
        <v>191254.493861397</v>
      </c>
      <c r="D17" s="215">
        <v>180231.23032743999</v>
      </c>
      <c r="E17" s="215">
        <v>172002.13831430199</v>
      </c>
      <c r="F17" s="215">
        <v>167590.94255041101</v>
      </c>
      <c r="G17" s="215">
        <v>145012.67908857999</v>
      </c>
      <c r="H17" s="215">
        <v>142665.945869024</v>
      </c>
      <c r="I17" s="215">
        <v>152730.171513543</v>
      </c>
      <c r="J17" s="215">
        <v>156124.76819111899</v>
      </c>
      <c r="K17" s="215">
        <v>180089.33051007701</v>
      </c>
      <c r="L17" s="215">
        <v>191619.04228909299</v>
      </c>
      <c r="M17" s="215">
        <v>196867.435087914</v>
      </c>
      <c r="N17" s="300">
        <v>2094150.6824495778</v>
      </c>
    </row>
    <row r="18" spans="1:14">
      <c r="A18" s="219" t="s">
        <v>177</v>
      </c>
      <c r="B18" s="296">
        <v>480521.43315332202</v>
      </c>
      <c r="C18" s="296">
        <v>387304.60213860299</v>
      </c>
      <c r="D18" s="296">
        <v>379013.32567256002</v>
      </c>
      <c r="E18" s="296">
        <v>302272.13468569901</v>
      </c>
      <c r="F18" s="296">
        <v>314184.47744958801</v>
      </c>
      <c r="G18" s="296">
        <v>248572.07491142</v>
      </c>
      <c r="H18" s="296">
        <v>258926.52913097499</v>
      </c>
      <c r="I18" s="296">
        <v>262029.63048645799</v>
      </c>
      <c r="J18" s="296">
        <v>260530.11880888199</v>
      </c>
      <c r="K18" s="296">
        <v>324538.02148992103</v>
      </c>
      <c r="L18" s="296">
        <v>349458.30071090697</v>
      </c>
      <c r="M18" s="296">
        <v>449204.10491208697</v>
      </c>
      <c r="N18" s="296">
        <v>4016554.7535504219</v>
      </c>
    </row>
    <row r="19" spans="1:14">
      <c r="A19" s="285" t="s">
        <v>89</v>
      </c>
      <c r="B19" s="230">
        <f t="shared" ref="B19:N19" si="7">B20+B21+B22+B23</f>
        <v>591310.70600000001</v>
      </c>
      <c r="C19" s="230">
        <f t="shared" si="7"/>
        <v>515980.85</v>
      </c>
      <c r="D19" s="230">
        <f t="shared" si="7"/>
        <v>531911.68200000003</v>
      </c>
      <c r="E19" s="230">
        <f t="shared" si="7"/>
        <v>476170.62999999995</v>
      </c>
      <c r="F19" s="230">
        <f t="shared" si="7"/>
        <v>484461.49400000001</v>
      </c>
      <c r="G19" s="230">
        <f t="shared" si="7"/>
        <v>475830.087</v>
      </c>
      <c r="H19" s="230">
        <f t="shared" si="7"/>
        <v>463789.56799999997</v>
      </c>
      <c r="I19" s="230">
        <f t="shared" si="7"/>
        <v>458910.01</v>
      </c>
      <c r="J19" s="230">
        <f t="shared" si="7"/>
        <v>453324.946</v>
      </c>
      <c r="K19" s="230">
        <f t="shared" si="7"/>
        <v>504459.05599999998</v>
      </c>
      <c r="L19" s="230">
        <f t="shared" si="7"/>
        <v>532208.978</v>
      </c>
      <c r="M19" s="230">
        <f t="shared" si="7"/>
        <v>553118.38500000001</v>
      </c>
      <c r="N19" s="230">
        <f t="shared" si="7"/>
        <v>6041476.3919999991</v>
      </c>
    </row>
    <row r="20" spans="1:14">
      <c r="A20" s="219" t="s">
        <v>13</v>
      </c>
      <c r="B20" s="296">
        <v>5725.89</v>
      </c>
      <c r="C20" s="296">
        <v>7049.81</v>
      </c>
      <c r="D20" s="296">
        <v>9589.8029999999999</v>
      </c>
      <c r="E20" s="296">
        <v>8807.5130000000008</v>
      </c>
      <c r="F20" s="296">
        <v>8759.643</v>
      </c>
      <c r="G20" s="296">
        <v>7674.875</v>
      </c>
      <c r="H20" s="296">
        <v>8259.93</v>
      </c>
      <c r="I20" s="296">
        <v>7326.5479999999998</v>
      </c>
      <c r="J20" s="296">
        <v>8482.6980000000003</v>
      </c>
      <c r="K20" s="296">
        <v>9151.3179999999993</v>
      </c>
      <c r="L20" s="296">
        <v>9385.2029999999995</v>
      </c>
      <c r="M20" s="296">
        <v>10562.243</v>
      </c>
      <c r="N20" s="296">
        <v>100775.474</v>
      </c>
    </row>
    <row r="21" spans="1:14">
      <c r="A21" s="188" t="s">
        <v>14</v>
      </c>
      <c r="B21" s="215">
        <v>300593.44699999999</v>
      </c>
      <c r="C21" s="215">
        <v>266120.72399999999</v>
      </c>
      <c r="D21" s="215">
        <v>280999.75300000003</v>
      </c>
      <c r="E21" s="215">
        <v>263921.38699999999</v>
      </c>
      <c r="F21" s="215">
        <v>271027.47600000002</v>
      </c>
      <c r="G21" s="215">
        <v>287280.79300000001</v>
      </c>
      <c r="H21" s="215">
        <v>282075.63799999998</v>
      </c>
      <c r="I21" s="215">
        <v>281036.18099999998</v>
      </c>
      <c r="J21" s="215">
        <v>261812.535</v>
      </c>
      <c r="K21" s="215">
        <v>277589.02</v>
      </c>
      <c r="L21" s="215">
        <v>277883.859</v>
      </c>
      <c r="M21" s="215">
        <v>277078.962</v>
      </c>
      <c r="N21" s="300">
        <v>3327419.7750000004</v>
      </c>
    </row>
    <row r="22" spans="1:14">
      <c r="A22" s="188" t="s">
        <v>179</v>
      </c>
      <c r="B22" s="215">
        <v>124000</v>
      </c>
      <c r="C22" s="215">
        <v>109000</v>
      </c>
      <c r="D22" s="215">
        <v>117000</v>
      </c>
      <c r="E22" s="215">
        <v>90000</v>
      </c>
      <c r="F22" s="215">
        <v>81000</v>
      </c>
      <c r="G22" s="215">
        <v>74000</v>
      </c>
      <c r="H22" s="215">
        <v>73000</v>
      </c>
      <c r="I22" s="215">
        <v>76000</v>
      </c>
      <c r="J22" s="215">
        <v>81000</v>
      </c>
      <c r="K22" s="215">
        <v>97000</v>
      </c>
      <c r="L22" s="215">
        <v>106000</v>
      </c>
      <c r="M22" s="215">
        <v>111400</v>
      </c>
      <c r="N22" s="300">
        <v>1139400</v>
      </c>
    </row>
    <row r="23" spans="1:14">
      <c r="A23" s="219" t="s">
        <v>177</v>
      </c>
      <c r="B23" s="296">
        <v>160991.36900000001</v>
      </c>
      <c r="C23" s="296">
        <v>133810.31599999999</v>
      </c>
      <c r="D23" s="296">
        <v>124322.126</v>
      </c>
      <c r="E23" s="296">
        <v>113441.73</v>
      </c>
      <c r="F23" s="296">
        <v>123674.375</v>
      </c>
      <c r="G23" s="296">
        <v>106874.41899999999</v>
      </c>
      <c r="H23" s="296">
        <v>100454</v>
      </c>
      <c r="I23" s="296">
        <v>94547.281000000003</v>
      </c>
      <c r="J23" s="296">
        <v>102029.713</v>
      </c>
      <c r="K23" s="296">
        <v>120718.71799999999</v>
      </c>
      <c r="L23" s="296">
        <v>138939.916</v>
      </c>
      <c r="M23" s="296">
        <v>154077.18</v>
      </c>
      <c r="N23" s="296">
        <v>1473881.1429999997</v>
      </c>
    </row>
    <row r="24" spans="1:14">
      <c r="A24" s="285" t="s">
        <v>534</v>
      </c>
      <c r="B24" s="230">
        <f t="shared" ref="B24:N24" si="8">B25+B26+B27+B28</f>
        <v>5345.4340000000002</v>
      </c>
      <c r="C24" s="230">
        <f t="shared" si="8"/>
        <v>5008.5160000000005</v>
      </c>
      <c r="D24" s="230">
        <f t="shared" si="8"/>
        <v>5584.6950000000006</v>
      </c>
      <c r="E24" s="230">
        <f t="shared" si="8"/>
        <v>5034.1019999999999</v>
      </c>
      <c r="F24" s="230">
        <f t="shared" si="8"/>
        <v>5121.8250000000007</v>
      </c>
      <c r="G24" s="230">
        <f t="shared" si="8"/>
        <v>5172.7250000000004</v>
      </c>
      <c r="H24" s="230">
        <f t="shared" si="8"/>
        <v>3516.0789999999997</v>
      </c>
      <c r="I24" s="230">
        <f t="shared" si="8"/>
        <v>4097.3190000000004</v>
      </c>
      <c r="J24" s="230">
        <f t="shared" si="8"/>
        <v>5137.5639999999994</v>
      </c>
      <c r="K24" s="230">
        <f t="shared" si="8"/>
        <v>5360.1399999999994</v>
      </c>
      <c r="L24" s="230">
        <f t="shared" si="8"/>
        <v>5419.5190000000002</v>
      </c>
      <c r="M24" s="230">
        <f t="shared" si="8"/>
        <v>4682.8119999999999</v>
      </c>
      <c r="N24" s="230">
        <f t="shared" si="8"/>
        <v>59480.73</v>
      </c>
    </row>
    <row r="25" spans="1:14">
      <c r="A25" s="219" t="s">
        <v>13</v>
      </c>
      <c r="B25" s="296">
        <v>0</v>
      </c>
      <c r="C25" s="296">
        <v>0</v>
      </c>
      <c r="D25" s="296">
        <v>0</v>
      </c>
      <c r="E25" s="296">
        <v>0</v>
      </c>
      <c r="F25" s="296">
        <v>0</v>
      </c>
      <c r="G25" s="296">
        <v>0</v>
      </c>
      <c r="H25" s="296">
        <v>0</v>
      </c>
      <c r="I25" s="296">
        <v>0</v>
      </c>
      <c r="J25" s="296">
        <v>0</v>
      </c>
      <c r="K25" s="296">
        <v>0</v>
      </c>
      <c r="L25" s="296">
        <v>0</v>
      </c>
      <c r="M25" s="296">
        <v>0</v>
      </c>
      <c r="N25" s="296">
        <v>0</v>
      </c>
    </row>
    <row r="26" spans="1:14">
      <c r="A26" s="188" t="s">
        <v>14</v>
      </c>
      <c r="B26" s="215">
        <v>5254.7849999999999</v>
      </c>
      <c r="C26" s="215">
        <v>4921.8630000000003</v>
      </c>
      <c r="D26" s="215">
        <v>5499.27</v>
      </c>
      <c r="E26" s="215">
        <v>4956.4859999999999</v>
      </c>
      <c r="F26" s="215">
        <v>5046.2560000000003</v>
      </c>
      <c r="G26" s="215">
        <v>5109.3620000000001</v>
      </c>
      <c r="H26" s="215">
        <v>3449.85</v>
      </c>
      <c r="I26" s="215">
        <v>4044.8890000000001</v>
      </c>
      <c r="J26" s="215">
        <v>5068.8419999999996</v>
      </c>
      <c r="K26" s="215">
        <v>5281.0739999999996</v>
      </c>
      <c r="L26" s="215">
        <v>5341.9030000000002</v>
      </c>
      <c r="M26" s="215">
        <v>4605.7110000000002</v>
      </c>
      <c r="N26" s="300">
        <v>58580.291000000005</v>
      </c>
    </row>
    <row r="27" spans="1:14">
      <c r="A27" s="188" t="s">
        <v>179</v>
      </c>
      <c r="B27" s="215">
        <v>90.649000000000001</v>
      </c>
      <c r="C27" s="215">
        <v>86.653000000000006</v>
      </c>
      <c r="D27" s="215">
        <v>85.424999999999997</v>
      </c>
      <c r="E27" s="215">
        <v>77.616</v>
      </c>
      <c r="F27" s="215">
        <v>75.569000000000003</v>
      </c>
      <c r="G27" s="215">
        <v>63.363</v>
      </c>
      <c r="H27" s="215">
        <v>66.228999999999999</v>
      </c>
      <c r="I27" s="215">
        <v>52.43</v>
      </c>
      <c r="J27" s="215">
        <v>68.721999999999994</v>
      </c>
      <c r="K27" s="215">
        <v>79.066000000000003</v>
      </c>
      <c r="L27" s="215">
        <v>77.616</v>
      </c>
      <c r="M27" s="215">
        <v>77.100999999999999</v>
      </c>
      <c r="N27" s="300">
        <v>900.43899999999996</v>
      </c>
    </row>
    <row r="28" spans="1:14">
      <c r="A28" s="219" t="s">
        <v>177</v>
      </c>
      <c r="B28" s="296">
        <v>0</v>
      </c>
      <c r="C28" s="296">
        <v>0</v>
      </c>
      <c r="D28" s="296">
        <v>0</v>
      </c>
      <c r="E28" s="296">
        <v>0</v>
      </c>
      <c r="F28" s="296">
        <v>0</v>
      </c>
      <c r="G28" s="296">
        <v>0</v>
      </c>
      <c r="H28" s="296">
        <v>0</v>
      </c>
      <c r="I28" s="296">
        <v>0</v>
      </c>
      <c r="J28" s="296">
        <v>0</v>
      </c>
      <c r="K28" s="296">
        <v>0</v>
      </c>
      <c r="L28" s="296">
        <v>0</v>
      </c>
      <c r="M28" s="296">
        <v>0</v>
      </c>
      <c r="N28" s="296">
        <v>0</v>
      </c>
    </row>
    <row r="29" spans="1:14">
      <c r="A29" s="19"/>
      <c r="B29" s="17"/>
      <c r="N29" s="12" t="s">
        <v>391</v>
      </c>
    </row>
  </sheetData>
  <phoneticPr fontId="33" type="noConversion"/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K53"/>
  <sheetViews>
    <sheetView showGridLines="0" zoomScaleNormal="100" zoomScaleSheetLayoutView="100" zoomScalePageLayoutView="70" workbookViewId="0"/>
  </sheetViews>
  <sheetFormatPr defaultRowHeight="12"/>
  <cols>
    <col min="1" max="1" width="4.7109375" style="55" customWidth="1"/>
    <col min="2" max="6" width="9.140625" style="55"/>
    <col min="7" max="7" width="9.140625" style="55" customWidth="1"/>
    <col min="8" max="8" width="9.140625" style="72" customWidth="1"/>
    <col min="9" max="10" width="9.140625" style="55" customWidth="1"/>
    <col min="11" max="11" width="12.28515625" style="55" customWidth="1"/>
    <col min="12" max="16384" width="9.140625" style="55"/>
  </cols>
  <sheetData>
    <row r="1" spans="1:11" ht="18.75">
      <c r="A1" s="149" t="s">
        <v>222</v>
      </c>
      <c r="J1" s="73"/>
      <c r="K1" s="73"/>
    </row>
    <row r="2" spans="1:11" ht="6" customHeight="1">
      <c r="A2" s="209"/>
      <c r="B2" s="10"/>
      <c r="C2" s="10"/>
      <c r="D2" s="10"/>
      <c r="E2" s="10"/>
      <c r="F2" s="10"/>
      <c r="G2" s="10"/>
      <c r="H2" s="383"/>
      <c r="I2" s="10"/>
      <c r="J2" s="65"/>
      <c r="K2" s="65"/>
    </row>
    <row r="3" spans="1:11" s="74" customFormat="1" ht="15">
      <c r="A3" s="468" t="s">
        <v>553</v>
      </c>
      <c r="B3" s="469" t="s">
        <v>150</v>
      </c>
      <c r="C3" s="470"/>
      <c r="D3" s="470"/>
      <c r="E3" s="470"/>
      <c r="F3" s="470"/>
      <c r="G3" s="470"/>
      <c r="H3" s="471"/>
      <c r="I3" s="472"/>
      <c r="J3" s="473"/>
      <c r="K3" s="484">
        <v>4</v>
      </c>
    </row>
    <row r="4" spans="1:11" s="74" customFormat="1" ht="15">
      <c r="A4" s="468" t="s">
        <v>554</v>
      </c>
      <c r="B4" s="469" t="s">
        <v>649</v>
      </c>
      <c r="C4" s="470"/>
      <c r="D4" s="474"/>
      <c r="E4" s="472"/>
      <c r="F4" s="472"/>
      <c r="G4" s="472"/>
      <c r="H4" s="471"/>
      <c r="I4" s="472"/>
      <c r="J4" s="473"/>
      <c r="K4" s="484">
        <v>6</v>
      </c>
    </row>
    <row r="5" spans="1:11" s="74" customFormat="1" ht="15">
      <c r="A5" s="475" t="s">
        <v>555</v>
      </c>
      <c r="B5" s="475" t="s">
        <v>331</v>
      </c>
      <c r="C5" s="476"/>
      <c r="D5" s="474"/>
      <c r="E5" s="477"/>
      <c r="F5" s="477"/>
      <c r="G5" s="477"/>
      <c r="H5" s="478"/>
      <c r="I5" s="477"/>
      <c r="J5" s="473"/>
      <c r="K5" s="484">
        <v>7</v>
      </c>
    </row>
    <row r="6" spans="1:11" s="74" customFormat="1" ht="15">
      <c r="A6" s="479" t="s">
        <v>556</v>
      </c>
      <c r="B6" s="480" t="s">
        <v>281</v>
      </c>
      <c r="C6" s="476"/>
      <c r="D6" s="476"/>
      <c r="E6" s="477"/>
      <c r="F6" s="477"/>
      <c r="G6" s="477"/>
      <c r="H6" s="476"/>
      <c r="I6" s="477"/>
      <c r="J6" s="476"/>
      <c r="K6" s="485">
        <v>7</v>
      </c>
    </row>
    <row r="7" spans="1:11" s="74" customFormat="1" ht="15">
      <c r="A7" s="479" t="s">
        <v>557</v>
      </c>
      <c r="B7" s="480" t="s">
        <v>282</v>
      </c>
      <c r="C7" s="476"/>
      <c r="D7" s="476"/>
      <c r="E7" s="477"/>
      <c r="F7" s="477"/>
      <c r="G7" s="477"/>
      <c r="H7" s="476"/>
      <c r="I7" s="477"/>
      <c r="J7" s="476"/>
      <c r="K7" s="485">
        <v>8</v>
      </c>
    </row>
    <row r="8" spans="1:11" s="74" customFormat="1" ht="15">
      <c r="A8" s="479" t="s">
        <v>558</v>
      </c>
      <c r="B8" s="480" t="s">
        <v>323</v>
      </c>
      <c r="C8" s="476"/>
      <c r="D8" s="476"/>
      <c r="E8" s="477"/>
      <c r="F8" s="477"/>
      <c r="G8" s="477"/>
      <c r="H8" s="476"/>
      <c r="I8" s="477"/>
      <c r="J8" s="476"/>
      <c r="K8" s="485">
        <v>9</v>
      </c>
    </row>
    <row r="9" spans="1:11" s="74" customFormat="1" ht="15">
      <c r="A9" s="479" t="s">
        <v>559</v>
      </c>
      <c r="B9" s="480" t="s">
        <v>485</v>
      </c>
      <c r="C9" s="476"/>
      <c r="D9" s="476"/>
      <c r="E9" s="477"/>
      <c r="F9" s="477"/>
      <c r="G9" s="477"/>
      <c r="H9" s="476"/>
      <c r="I9" s="477"/>
      <c r="J9" s="476"/>
      <c r="K9" s="485">
        <v>10</v>
      </c>
    </row>
    <row r="10" spans="1:11" s="74" customFormat="1" ht="15">
      <c r="A10" s="479" t="s">
        <v>560</v>
      </c>
      <c r="B10" s="480" t="s">
        <v>335</v>
      </c>
      <c r="C10" s="476"/>
      <c r="D10" s="476"/>
      <c r="E10" s="477"/>
      <c r="F10" s="477"/>
      <c r="G10" s="477"/>
      <c r="H10" s="476"/>
      <c r="I10" s="477"/>
      <c r="J10" s="476"/>
      <c r="K10" s="485">
        <v>11</v>
      </c>
    </row>
    <row r="11" spans="1:11" s="74" customFormat="1" ht="15">
      <c r="A11" s="479" t="s">
        <v>561</v>
      </c>
      <c r="B11" s="480" t="s">
        <v>283</v>
      </c>
      <c r="C11" s="476"/>
      <c r="D11" s="476"/>
      <c r="E11" s="477"/>
      <c r="F11" s="477"/>
      <c r="G11" s="477"/>
      <c r="H11" s="476"/>
      <c r="I11" s="477"/>
      <c r="J11" s="476"/>
      <c r="K11" s="485">
        <v>12</v>
      </c>
    </row>
    <row r="12" spans="1:11" s="74" customFormat="1" ht="15">
      <c r="A12" s="479" t="s">
        <v>562</v>
      </c>
      <c r="B12" s="480" t="s">
        <v>486</v>
      </c>
      <c r="C12" s="476"/>
      <c r="D12" s="476"/>
      <c r="E12" s="477"/>
      <c r="F12" s="477"/>
      <c r="G12" s="477"/>
      <c r="H12" s="476"/>
      <c r="I12" s="477"/>
      <c r="J12" s="476"/>
      <c r="K12" s="485">
        <v>13</v>
      </c>
    </row>
    <row r="13" spans="1:11" s="74" customFormat="1" ht="15">
      <c r="A13" s="479" t="s">
        <v>563</v>
      </c>
      <c r="B13" s="480" t="s">
        <v>487</v>
      </c>
      <c r="C13" s="476"/>
      <c r="D13" s="476"/>
      <c r="E13" s="477"/>
      <c r="F13" s="477"/>
      <c r="G13" s="477"/>
      <c r="H13" s="476"/>
      <c r="I13" s="477"/>
      <c r="J13" s="476"/>
      <c r="K13" s="485">
        <v>14</v>
      </c>
    </row>
    <row r="14" spans="1:11" s="74" customFormat="1" ht="15">
      <c r="A14" s="479" t="s">
        <v>564</v>
      </c>
      <c r="B14" s="480" t="s">
        <v>324</v>
      </c>
      <c r="C14" s="476"/>
      <c r="D14" s="476"/>
      <c r="E14" s="477"/>
      <c r="F14" s="477"/>
      <c r="G14" s="477"/>
      <c r="H14" s="476"/>
      <c r="I14" s="477"/>
      <c r="J14" s="476"/>
      <c r="K14" s="485">
        <v>15</v>
      </c>
    </row>
    <row r="15" spans="1:11" s="74" customFormat="1" ht="15">
      <c r="A15" s="475" t="s">
        <v>565</v>
      </c>
      <c r="B15" s="475" t="s">
        <v>332</v>
      </c>
      <c r="C15" s="476"/>
      <c r="D15" s="476"/>
      <c r="E15" s="477"/>
      <c r="F15" s="477"/>
      <c r="G15" s="477"/>
      <c r="H15" s="476"/>
      <c r="I15" s="477"/>
      <c r="J15" s="476"/>
      <c r="K15" s="484">
        <v>16</v>
      </c>
    </row>
    <row r="16" spans="1:11" s="74" customFormat="1" ht="15">
      <c r="A16" s="479" t="s">
        <v>566</v>
      </c>
      <c r="B16" s="480" t="s">
        <v>287</v>
      </c>
      <c r="C16" s="476"/>
      <c r="D16" s="476"/>
      <c r="E16" s="477"/>
      <c r="F16" s="477"/>
      <c r="G16" s="477"/>
      <c r="H16" s="476"/>
      <c r="I16" s="477"/>
      <c r="J16" s="476"/>
      <c r="K16" s="485">
        <v>16</v>
      </c>
    </row>
    <row r="17" spans="1:11" s="74" customFormat="1" ht="15">
      <c r="A17" s="479" t="s">
        <v>567</v>
      </c>
      <c r="B17" s="480" t="s">
        <v>288</v>
      </c>
      <c r="C17" s="476"/>
      <c r="D17" s="476"/>
      <c r="E17" s="477"/>
      <c r="F17" s="477"/>
      <c r="G17" s="477"/>
      <c r="H17" s="476"/>
      <c r="I17" s="477"/>
      <c r="J17" s="476"/>
      <c r="K17" s="485">
        <v>16</v>
      </c>
    </row>
    <row r="18" spans="1:11" s="74" customFormat="1" ht="15">
      <c r="A18" s="479" t="s">
        <v>568</v>
      </c>
      <c r="B18" s="480" t="s">
        <v>289</v>
      </c>
      <c r="C18" s="476"/>
      <c r="D18" s="476"/>
      <c r="E18" s="477"/>
      <c r="F18" s="477"/>
      <c r="G18" s="477"/>
      <c r="H18" s="476"/>
      <c r="I18" s="477"/>
      <c r="J18" s="476"/>
      <c r="K18" s="485">
        <v>17</v>
      </c>
    </row>
    <row r="19" spans="1:11" s="74" customFormat="1" ht="15">
      <c r="A19" s="479" t="s">
        <v>569</v>
      </c>
      <c r="B19" s="480" t="s">
        <v>488</v>
      </c>
      <c r="C19" s="476"/>
      <c r="D19" s="476"/>
      <c r="E19" s="477"/>
      <c r="F19" s="477"/>
      <c r="G19" s="477"/>
      <c r="H19" s="476"/>
      <c r="I19" s="477"/>
      <c r="J19" s="476"/>
      <c r="K19" s="485">
        <v>18</v>
      </c>
    </row>
    <row r="20" spans="1:11" s="74" customFormat="1" ht="15">
      <c r="A20" s="479" t="s">
        <v>570</v>
      </c>
      <c r="B20" s="480" t="s">
        <v>336</v>
      </c>
      <c r="C20" s="476"/>
      <c r="D20" s="476"/>
      <c r="E20" s="477"/>
      <c r="F20" s="477"/>
      <c r="G20" s="477"/>
      <c r="H20" s="476"/>
      <c r="I20" s="477"/>
      <c r="J20" s="476"/>
      <c r="K20" s="485">
        <v>19</v>
      </c>
    </row>
    <row r="21" spans="1:11" s="74" customFormat="1" ht="15">
      <c r="A21" s="479" t="s">
        <v>571</v>
      </c>
      <c r="B21" s="480" t="s">
        <v>290</v>
      </c>
      <c r="C21" s="476"/>
      <c r="D21" s="476"/>
      <c r="E21" s="477"/>
      <c r="F21" s="477"/>
      <c r="G21" s="477"/>
      <c r="H21" s="476"/>
      <c r="I21" s="477"/>
      <c r="J21" s="476"/>
      <c r="K21" s="485">
        <v>20</v>
      </c>
    </row>
    <row r="22" spans="1:11" s="74" customFormat="1" ht="15">
      <c r="A22" s="479" t="s">
        <v>572</v>
      </c>
      <c r="B22" s="480" t="s">
        <v>489</v>
      </c>
      <c r="C22" s="476"/>
      <c r="D22" s="476"/>
      <c r="E22" s="477"/>
      <c r="F22" s="477"/>
      <c r="G22" s="477"/>
      <c r="H22" s="476"/>
      <c r="I22" s="477"/>
      <c r="J22" s="476"/>
      <c r="K22" s="485">
        <v>21</v>
      </c>
    </row>
    <row r="23" spans="1:11" s="74" customFormat="1" ht="15">
      <c r="A23" s="475" t="s">
        <v>573</v>
      </c>
      <c r="B23" s="475" t="s">
        <v>337</v>
      </c>
      <c r="C23" s="476"/>
      <c r="D23" s="476"/>
      <c r="E23" s="477"/>
      <c r="F23" s="477"/>
      <c r="G23" s="477"/>
      <c r="H23" s="476"/>
      <c r="I23" s="477"/>
      <c r="J23" s="476"/>
      <c r="K23" s="484">
        <v>22</v>
      </c>
    </row>
    <row r="24" spans="1:11" s="74" customFormat="1" ht="15">
      <c r="A24" s="481" t="s">
        <v>574</v>
      </c>
      <c r="B24" s="480" t="s">
        <v>325</v>
      </c>
      <c r="C24" s="476"/>
      <c r="D24" s="476"/>
      <c r="E24" s="477"/>
      <c r="F24" s="477"/>
      <c r="G24" s="477"/>
      <c r="H24" s="476"/>
      <c r="I24" s="477"/>
      <c r="J24" s="476"/>
      <c r="K24" s="485">
        <v>22</v>
      </c>
    </row>
    <row r="25" spans="1:11" s="74" customFormat="1" ht="15">
      <c r="A25" s="481" t="s">
        <v>575</v>
      </c>
      <c r="B25" s="480" t="s">
        <v>374</v>
      </c>
      <c r="C25" s="476"/>
      <c r="D25" s="476"/>
      <c r="E25" s="477"/>
      <c r="F25" s="477"/>
      <c r="G25" s="477"/>
      <c r="H25" s="476"/>
      <c r="I25" s="477"/>
      <c r="J25" s="476"/>
      <c r="K25" s="485">
        <v>23</v>
      </c>
    </row>
    <row r="26" spans="1:11" s="74" customFormat="1" ht="15">
      <c r="A26" s="481" t="s">
        <v>576</v>
      </c>
      <c r="B26" s="480" t="s">
        <v>373</v>
      </c>
      <c r="C26" s="476"/>
      <c r="D26" s="476"/>
      <c r="E26" s="477"/>
      <c r="F26" s="477"/>
      <c r="G26" s="477"/>
      <c r="H26" s="476"/>
      <c r="I26" s="477"/>
      <c r="J26" s="476"/>
      <c r="K26" s="485">
        <v>24</v>
      </c>
    </row>
    <row r="27" spans="1:11" s="74" customFormat="1" ht="15">
      <c r="A27" s="481" t="s">
        <v>577</v>
      </c>
      <c r="B27" s="480" t="s">
        <v>338</v>
      </c>
      <c r="C27" s="476"/>
      <c r="D27" s="476"/>
      <c r="E27" s="477"/>
      <c r="F27" s="477"/>
      <c r="G27" s="477"/>
      <c r="H27" s="476"/>
      <c r="I27" s="477"/>
      <c r="J27" s="476"/>
      <c r="K27" s="485">
        <v>25</v>
      </c>
    </row>
    <row r="28" spans="1:11" s="74" customFormat="1" ht="15">
      <c r="A28" s="481" t="s">
        <v>578</v>
      </c>
      <c r="B28" s="480" t="s">
        <v>266</v>
      </c>
      <c r="C28" s="476"/>
      <c r="D28" s="476"/>
      <c r="E28" s="477"/>
      <c r="F28" s="477"/>
      <c r="G28" s="477"/>
      <c r="H28" s="476"/>
      <c r="I28" s="477"/>
      <c r="J28" s="476"/>
      <c r="K28" s="485">
        <v>26</v>
      </c>
    </row>
    <row r="29" spans="1:11" s="74" customFormat="1" ht="15">
      <c r="A29" s="481" t="s">
        <v>579</v>
      </c>
      <c r="B29" s="480" t="s">
        <v>339</v>
      </c>
      <c r="C29" s="476"/>
      <c r="D29" s="476"/>
      <c r="E29" s="477"/>
      <c r="F29" s="477"/>
      <c r="G29" s="477"/>
      <c r="H29" s="476"/>
      <c r="I29" s="477"/>
      <c r="J29" s="476"/>
      <c r="K29" s="485">
        <v>27</v>
      </c>
    </row>
    <row r="30" spans="1:11" s="74" customFormat="1" ht="15">
      <c r="A30" s="481" t="s">
        <v>580</v>
      </c>
      <c r="B30" s="480" t="s">
        <v>340</v>
      </c>
      <c r="C30" s="476"/>
      <c r="D30" s="476"/>
      <c r="E30" s="477"/>
      <c r="F30" s="477"/>
      <c r="G30" s="477"/>
      <c r="H30" s="476"/>
      <c r="I30" s="477"/>
      <c r="J30" s="476"/>
      <c r="K30" s="485">
        <v>28</v>
      </c>
    </row>
    <row r="31" spans="1:11" s="74" customFormat="1" ht="15">
      <c r="A31" s="481" t="s">
        <v>581</v>
      </c>
      <c r="B31" s="480" t="s">
        <v>329</v>
      </c>
      <c r="C31" s="476"/>
      <c r="D31" s="482"/>
      <c r="E31" s="477"/>
      <c r="F31" s="477"/>
      <c r="G31" s="477"/>
      <c r="H31" s="476"/>
      <c r="I31" s="477"/>
      <c r="J31" s="476"/>
      <c r="K31" s="485">
        <v>29</v>
      </c>
    </row>
    <row r="32" spans="1:11" s="74" customFormat="1" ht="15">
      <c r="A32" s="481" t="s">
        <v>582</v>
      </c>
      <c r="B32" s="480" t="s">
        <v>214</v>
      </c>
      <c r="C32" s="476"/>
      <c r="D32" s="476"/>
      <c r="E32" s="477"/>
      <c r="F32" s="477"/>
      <c r="G32" s="477"/>
      <c r="H32" s="476"/>
      <c r="I32" s="477"/>
      <c r="J32" s="476"/>
      <c r="K32" s="485">
        <v>30</v>
      </c>
    </row>
    <row r="33" spans="1:11" s="74" customFormat="1" ht="15">
      <c r="A33" s="481" t="s">
        <v>583</v>
      </c>
      <c r="B33" s="480" t="s">
        <v>341</v>
      </c>
      <c r="C33" s="476"/>
      <c r="D33" s="476"/>
      <c r="E33" s="477"/>
      <c r="F33" s="477"/>
      <c r="G33" s="477"/>
      <c r="H33" s="476"/>
      <c r="I33" s="477"/>
      <c r="J33" s="476"/>
      <c r="K33" s="485">
        <v>31</v>
      </c>
    </row>
    <row r="34" spans="1:11" s="74" customFormat="1" ht="15">
      <c r="A34" s="475" t="s">
        <v>584</v>
      </c>
      <c r="B34" s="483" t="s">
        <v>284</v>
      </c>
      <c r="C34" s="476"/>
      <c r="D34" s="476"/>
      <c r="E34" s="477"/>
      <c r="F34" s="477"/>
      <c r="G34" s="477"/>
      <c r="H34" s="476"/>
      <c r="I34" s="477"/>
      <c r="J34" s="476"/>
      <c r="K34" s="485">
        <v>32</v>
      </c>
    </row>
    <row r="35" spans="1:11" s="74" customFormat="1" ht="15">
      <c r="A35" s="475" t="s">
        <v>585</v>
      </c>
      <c r="B35" s="475" t="s">
        <v>333</v>
      </c>
      <c r="C35" s="476"/>
      <c r="D35" s="476"/>
      <c r="E35" s="477"/>
      <c r="F35" s="477"/>
      <c r="G35" s="477"/>
      <c r="H35" s="476"/>
      <c r="I35" s="477"/>
      <c r="J35" s="476"/>
      <c r="K35" s="485">
        <v>33</v>
      </c>
    </row>
    <row r="36" spans="1:11" s="74" customFormat="1" ht="15">
      <c r="A36" s="481" t="s">
        <v>586</v>
      </c>
      <c r="B36" s="480" t="s">
        <v>326</v>
      </c>
      <c r="C36" s="476"/>
      <c r="D36" s="476"/>
      <c r="E36" s="477"/>
      <c r="F36" s="477"/>
      <c r="G36" s="477"/>
      <c r="H36" s="476"/>
      <c r="I36" s="477"/>
      <c r="J36" s="476"/>
      <c r="K36" s="485">
        <v>33</v>
      </c>
    </row>
    <row r="37" spans="1:11" s="74" customFormat="1" ht="15">
      <c r="A37" s="481" t="s">
        <v>587</v>
      </c>
      <c r="B37" s="480" t="s">
        <v>527</v>
      </c>
      <c r="C37" s="476"/>
      <c r="D37" s="476"/>
      <c r="E37" s="477"/>
      <c r="F37" s="477"/>
      <c r="G37" s="477"/>
      <c r="H37" s="476"/>
      <c r="I37" s="477"/>
      <c r="J37" s="476"/>
      <c r="K37" s="485">
        <v>34</v>
      </c>
    </row>
    <row r="38" spans="1:11" s="74" customFormat="1" ht="15">
      <c r="A38" s="481" t="s">
        <v>588</v>
      </c>
      <c r="B38" s="480" t="s">
        <v>528</v>
      </c>
      <c r="C38" s="476"/>
      <c r="D38" s="476"/>
      <c r="E38" s="477"/>
      <c r="F38" s="477"/>
      <c r="G38" s="477"/>
      <c r="H38" s="476"/>
      <c r="I38" s="477"/>
      <c r="J38" s="476"/>
      <c r="K38" s="485">
        <v>34</v>
      </c>
    </row>
    <row r="39" spans="1:11" s="74" customFormat="1" ht="15">
      <c r="A39" s="475" t="s">
        <v>589</v>
      </c>
      <c r="B39" s="475" t="s">
        <v>334</v>
      </c>
      <c r="C39" s="476"/>
      <c r="D39" s="476"/>
      <c r="E39" s="477"/>
      <c r="F39" s="477"/>
      <c r="G39" s="477"/>
      <c r="H39" s="476"/>
      <c r="I39" s="477"/>
      <c r="J39" s="476"/>
      <c r="K39" s="485">
        <v>35</v>
      </c>
    </row>
    <row r="40" spans="1:11" s="74" customFormat="1" ht="15">
      <c r="A40" s="481" t="s">
        <v>590</v>
      </c>
      <c r="B40" s="480" t="s">
        <v>223</v>
      </c>
      <c r="C40" s="476"/>
      <c r="D40" s="476"/>
      <c r="E40" s="477"/>
      <c r="F40" s="477"/>
      <c r="G40" s="477"/>
      <c r="H40" s="476"/>
      <c r="I40" s="477"/>
      <c r="J40" s="476"/>
      <c r="K40" s="485">
        <v>35</v>
      </c>
    </row>
    <row r="41" spans="1:11" s="74" customFormat="1" ht="15">
      <c r="A41" s="481" t="s">
        <v>591</v>
      </c>
      <c r="B41" s="480" t="s">
        <v>224</v>
      </c>
      <c r="C41" s="476"/>
      <c r="D41" s="476"/>
      <c r="E41" s="477"/>
      <c r="F41" s="477"/>
      <c r="G41" s="477"/>
      <c r="H41" s="476"/>
      <c r="I41" s="477"/>
      <c r="J41" s="476"/>
      <c r="K41" s="485">
        <v>36</v>
      </c>
    </row>
    <row r="42" spans="1:11" s="74" customFormat="1" ht="15">
      <c r="A42" s="481" t="s">
        <v>592</v>
      </c>
      <c r="B42" s="480" t="s">
        <v>291</v>
      </c>
      <c r="C42" s="476"/>
      <c r="D42" s="476"/>
      <c r="E42" s="477"/>
      <c r="F42" s="477"/>
      <c r="G42" s="477"/>
      <c r="H42" s="476"/>
      <c r="I42" s="477"/>
      <c r="J42" s="476"/>
      <c r="K42" s="485">
        <v>37</v>
      </c>
    </row>
    <row r="43" spans="1:11" s="74" customFormat="1" ht="15">
      <c r="A43" s="481" t="s">
        <v>593</v>
      </c>
      <c r="B43" s="480" t="s">
        <v>292</v>
      </c>
      <c r="C43" s="476"/>
      <c r="D43" s="476"/>
      <c r="E43" s="477"/>
      <c r="F43" s="477"/>
      <c r="G43" s="477"/>
      <c r="H43" s="476"/>
      <c r="I43" s="477"/>
      <c r="J43" s="476"/>
      <c r="K43" s="485">
        <v>38</v>
      </c>
    </row>
    <row r="44" spans="1:11" s="74" customFormat="1" ht="15">
      <c r="A44" s="475" t="s">
        <v>594</v>
      </c>
      <c r="B44" s="475" t="s">
        <v>522</v>
      </c>
      <c r="C44" s="476"/>
      <c r="D44" s="476"/>
      <c r="E44" s="477"/>
      <c r="F44" s="477"/>
      <c r="G44" s="477"/>
      <c r="H44" s="476"/>
      <c r="I44" s="477"/>
      <c r="J44" s="476"/>
      <c r="K44" s="485">
        <v>39</v>
      </c>
    </row>
    <row r="45" spans="1:11" s="74" customFormat="1" ht="15">
      <c r="A45" s="481" t="s">
        <v>595</v>
      </c>
      <c r="B45" s="480" t="s">
        <v>127</v>
      </c>
      <c r="C45" s="476"/>
      <c r="D45" s="476"/>
      <c r="E45" s="477"/>
      <c r="F45" s="477"/>
      <c r="G45" s="477"/>
      <c r="H45" s="476"/>
      <c r="I45" s="477"/>
      <c r="J45" s="476"/>
      <c r="K45" s="485">
        <v>39</v>
      </c>
    </row>
    <row r="46" spans="1:11" s="74" customFormat="1" ht="15">
      <c r="A46" s="481" t="s">
        <v>596</v>
      </c>
      <c r="B46" s="480" t="s">
        <v>410</v>
      </c>
      <c r="C46" s="476"/>
      <c r="D46" s="476"/>
      <c r="E46" s="477"/>
      <c r="F46" s="477"/>
      <c r="G46" s="477"/>
      <c r="H46" s="476"/>
      <c r="I46" s="477"/>
      <c r="J46" s="476"/>
      <c r="K46" s="485">
        <v>40</v>
      </c>
    </row>
    <row r="47" spans="1:11" s="74" customFormat="1" ht="15">
      <c r="A47" s="481" t="s">
        <v>597</v>
      </c>
      <c r="B47" s="480" t="s">
        <v>409</v>
      </c>
      <c r="C47" s="476"/>
      <c r="D47" s="476"/>
      <c r="E47" s="477"/>
      <c r="F47" s="477"/>
      <c r="G47" s="477"/>
      <c r="H47" s="476"/>
      <c r="I47" s="477"/>
      <c r="J47" s="476"/>
      <c r="K47" s="485">
        <v>41</v>
      </c>
    </row>
    <row r="48" spans="1:11" s="74" customFormat="1" ht="15">
      <c r="A48" s="481" t="s">
        <v>598</v>
      </c>
      <c r="B48" s="480" t="s">
        <v>644</v>
      </c>
      <c r="C48" s="476"/>
      <c r="D48" s="476"/>
      <c r="E48" s="477"/>
      <c r="F48" s="477"/>
      <c r="G48" s="477"/>
      <c r="H48" s="476"/>
      <c r="I48" s="477"/>
      <c r="J48" s="476"/>
      <c r="K48" s="485">
        <v>42</v>
      </c>
    </row>
    <row r="49" spans="1:11" s="74" customFormat="1" ht="15">
      <c r="A49" s="481" t="s">
        <v>599</v>
      </c>
      <c r="B49" s="480" t="s">
        <v>484</v>
      </c>
      <c r="C49" s="476"/>
      <c r="D49" s="476"/>
      <c r="E49" s="477"/>
      <c r="F49" s="477"/>
      <c r="G49" s="477"/>
      <c r="H49" s="476"/>
      <c r="I49" s="477"/>
      <c r="J49" s="476"/>
      <c r="K49" s="485">
        <v>43</v>
      </c>
    </row>
    <row r="50" spans="1:11" s="74" customFormat="1" ht="15">
      <c r="A50" s="481" t="s">
        <v>600</v>
      </c>
      <c r="B50" s="480" t="s">
        <v>713</v>
      </c>
      <c r="C50" s="476"/>
      <c r="D50" s="476"/>
      <c r="E50" s="477"/>
      <c r="F50" s="477"/>
      <c r="G50" s="477"/>
      <c r="H50" s="476"/>
      <c r="I50" s="477"/>
      <c r="J50" s="476"/>
      <c r="K50" s="485">
        <v>44</v>
      </c>
    </row>
    <row r="51" spans="1:11" s="74" customFormat="1" ht="15">
      <c r="A51" s="481" t="s">
        <v>601</v>
      </c>
      <c r="B51" s="480" t="s">
        <v>523</v>
      </c>
      <c r="C51" s="476"/>
      <c r="D51" s="476"/>
      <c r="E51" s="477"/>
      <c r="F51" s="477"/>
      <c r="G51" s="477"/>
      <c r="H51" s="476"/>
      <c r="I51" s="477"/>
      <c r="J51" s="476"/>
      <c r="K51" s="485">
        <v>45</v>
      </c>
    </row>
    <row r="52" spans="1:11" s="74" customFormat="1" ht="15">
      <c r="A52" s="475" t="s">
        <v>602</v>
      </c>
      <c r="B52" s="475" t="s">
        <v>645</v>
      </c>
      <c r="C52" s="476"/>
      <c r="D52" s="476"/>
      <c r="E52" s="477"/>
      <c r="F52" s="477"/>
      <c r="G52" s="477"/>
      <c r="H52" s="476"/>
      <c r="I52" s="477"/>
      <c r="J52" s="476"/>
      <c r="K52" s="485">
        <v>47</v>
      </c>
    </row>
    <row r="53" spans="1:11" ht="12.75">
      <c r="A53" s="74"/>
      <c r="B53" s="74"/>
      <c r="C53" s="74"/>
      <c r="D53" s="74"/>
      <c r="E53" s="74"/>
      <c r="F53" s="74"/>
      <c r="G53" s="74"/>
      <c r="H53" s="75"/>
      <c r="I53" s="74"/>
      <c r="J53" s="74"/>
      <c r="K53" s="74"/>
    </row>
  </sheetData>
  <pageMargins left="0.31496062992125984" right="0.31496062992125984" top="0.35433070866141736" bottom="0.31496062992125984" header="0.31496062992125984" footer="0.19685039370078741"/>
  <pageSetup paperSize="9" orientation="portrait" r:id="rId1"/>
  <headerFooter differentFirst="1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43"/>
  <dimension ref="A1:N49"/>
  <sheetViews>
    <sheetView showGridLines="0" zoomScaleNormal="100" zoomScaleSheetLayoutView="100" workbookViewId="0"/>
  </sheetViews>
  <sheetFormatPr defaultRowHeight="12"/>
  <cols>
    <col min="1" max="1" width="15.85546875" style="7" customWidth="1"/>
    <col min="2" max="2" width="10" style="7" customWidth="1"/>
    <col min="3" max="13" width="9.7109375" style="7" customWidth="1"/>
    <col min="14" max="14" width="10.140625" style="7" customWidth="1"/>
    <col min="15" max="15" width="12.7109375" style="7" customWidth="1"/>
    <col min="16" max="16384" width="9.140625" style="7"/>
  </cols>
  <sheetData>
    <row r="1" spans="1:14" ht="15.75">
      <c r="A1" s="298" t="s">
        <v>618</v>
      </c>
      <c r="B1" s="19"/>
      <c r="H1" s="51"/>
      <c r="N1" s="159" t="str">
        <f>'3.1'!N1</f>
        <v>2019</v>
      </c>
    </row>
    <row r="2" spans="1:14" ht="6" customHeight="1"/>
    <row r="3" spans="1:14">
      <c r="A3" s="313"/>
      <c r="B3" s="187" t="s">
        <v>93</v>
      </c>
      <c r="C3" s="187" t="s">
        <v>94</v>
      </c>
      <c r="D3" s="187" t="s">
        <v>95</v>
      </c>
      <c r="E3" s="187" t="s">
        <v>96</v>
      </c>
      <c r="F3" s="187" t="s">
        <v>97</v>
      </c>
      <c r="G3" s="187" t="s">
        <v>98</v>
      </c>
      <c r="H3" s="187" t="s">
        <v>99</v>
      </c>
      <c r="I3" s="187" t="s">
        <v>100</v>
      </c>
      <c r="J3" s="187" t="s">
        <v>101</v>
      </c>
      <c r="K3" s="187" t="s">
        <v>102</v>
      </c>
      <c r="L3" s="187" t="s">
        <v>103</v>
      </c>
      <c r="M3" s="187" t="s">
        <v>104</v>
      </c>
      <c r="N3" s="190" t="s">
        <v>76</v>
      </c>
    </row>
    <row r="4" spans="1:14">
      <c r="A4" s="285" t="s">
        <v>446</v>
      </c>
      <c r="B4" s="230">
        <f>+B5+B6+B7+B8</f>
        <v>5216.500927</v>
      </c>
      <c r="C4" s="230">
        <f t="shared" ref="C4:M4" si="0">+C5+C6+C7+C8</f>
        <v>4995.8004780000001</v>
      </c>
      <c r="D4" s="230">
        <f t="shared" si="0"/>
        <v>5349.5928660000009</v>
      </c>
      <c r="E4" s="230">
        <f t="shared" si="0"/>
        <v>4238.9497239999992</v>
      </c>
      <c r="F4" s="230">
        <f t="shared" si="0"/>
        <v>4292.3678199999995</v>
      </c>
      <c r="G4" s="230">
        <f t="shared" si="0"/>
        <v>4207.6235750000005</v>
      </c>
      <c r="H4" s="230">
        <f t="shared" si="0"/>
        <v>4126.8209569999999</v>
      </c>
      <c r="I4" s="230">
        <f t="shared" si="0"/>
        <v>4308.674219999999</v>
      </c>
      <c r="J4" s="230">
        <f t="shared" si="0"/>
        <v>4171.2146140000004</v>
      </c>
      <c r="K4" s="230">
        <f t="shared" si="0"/>
        <v>4729.9559910000007</v>
      </c>
      <c r="L4" s="230">
        <f t="shared" si="0"/>
        <v>4992.5109009999987</v>
      </c>
      <c r="M4" s="230">
        <f t="shared" si="0"/>
        <v>5007.9639459999999</v>
      </c>
      <c r="N4" s="230">
        <f>SUM(B4:M4)</f>
        <v>55637.976018999994</v>
      </c>
    </row>
    <row r="5" spans="1:14">
      <c r="A5" s="219" t="s">
        <v>455</v>
      </c>
      <c r="B5" s="296">
        <v>603.68728199999998</v>
      </c>
      <c r="C5" s="296">
        <v>571.14330599999994</v>
      </c>
      <c r="D5" s="296">
        <v>669.83699000000001</v>
      </c>
      <c r="E5" s="296">
        <v>599.7859739999999</v>
      </c>
      <c r="F5" s="296">
        <v>683.34133799999995</v>
      </c>
      <c r="G5" s="296">
        <v>696.82921199999998</v>
      </c>
      <c r="H5" s="296">
        <v>685.79914899999994</v>
      </c>
      <c r="I5" s="296">
        <v>697.50707899999998</v>
      </c>
      <c r="J5" s="296">
        <v>657.00301000000002</v>
      </c>
      <c r="K5" s="296">
        <v>715.39290300000005</v>
      </c>
      <c r="L5" s="296">
        <v>701.50456200000008</v>
      </c>
      <c r="M5" s="296">
        <v>616.01459399999976</v>
      </c>
      <c r="N5" s="296">
        <v>7897.8453989999998</v>
      </c>
    </row>
    <row r="6" spans="1:14">
      <c r="A6" s="188" t="s">
        <v>456</v>
      </c>
      <c r="B6" s="215">
        <v>2164.5021540000002</v>
      </c>
      <c r="C6" s="215">
        <v>2040.4774160000002</v>
      </c>
      <c r="D6" s="215">
        <v>2191.1312200000002</v>
      </c>
      <c r="E6" s="215">
        <v>1967.1725120000001</v>
      </c>
      <c r="F6" s="215">
        <v>2061.6456619999999</v>
      </c>
      <c r="G6" s="215">
        <v>2042.3191120000001</v>
      </c>
      <c r="H6" s="215">
        <v>1939.014124</v>
      </c>
      <c r="I6" s="215">
        <v>2082.2062490000012</v>
      </c>
      <c r="J6" s="215">
        <v>1985.457361</v>
      </c>
      <c r="K6" s="215">
        <v>2158.8827620000002</v>
      </c>
      <c r="L6" s="215">
        <v>2135.8642179999988</v>
      </c>
      <c r="M6" s="215">
        <v>1857.948461</v>
      </c>
      <c r="N6" s="300">
        <v>24626.621250999993</v>
      </c>
    </row>
    <row r="7" spans="1:14">
      <c r="A7" s="188" t="s">
        <v>457</v>
      </c>
      <c r="B7" s="215">
        <v>843.28192643733098</v>
      </c>
      <c r="C7" s="215">
        <v>789.60331608486001</v>
      </c>
      <c r="D7" s="215">
        <v>810.62451229493297</v>
      </c>
      <c r="E7" s="215">
        <v>590.16787826676</v>
      </c>
      <c r="F7" s="215">
        <v>573.812010802126</v>
      </c>
      <c r="G7" s="215">
        <v>541.03876924262693</v>
      </c>
      <c r="H7" s="215">
        <v>543.06385875857507</v>
      </c>
      <c r="I7" s="215">
        <v>577.79998916968293</v>
      </c>
      <c r="J7" s="215">
        <v>562.95678720770502</v>
      </c>
      <c r="K7" s="215">
        <v>680.37426496887701</v>
      </c>
      <c r="L7" s="215">
        <v>755.97562461846599</v>
      </c>
      <c r="M7" s="215">
        <v>795.27484095774605</v>
      </c>
      <c r="N7" s="300">
        <v>8063.9737788096882</v>
      </c>
    </row>
    <row r="8" spans="1:14">
      <c r="A8" s="219" t="s">
        <v>458</v>
      </c>
      <c r="B8" s="296">
        <v>1605.0295645626691</v>
      </c>
      <c r="C8" s="296">
        <v>1594.5764399151401</v>
      </c>
      <c r="D8" s="296">
        <v>1678.000143705068</v>
      </c>
      <c r="E8" s="296">
        <v>1081.8233597332392</v>
      </c>
      <c r="F8" s="296">
        <v>973.56880919787409</v>
      </c>
      <c r="G8" s="296">
        <v>927.43648175737303</v>
      </c>
      <c r="H8" s="296">
        <v>958.94382524142509</v>
      </c>
      <c r="I8" s="296">
        <v>951.16090283031508</v>
      </c>
      <c r="J8" s="296">
        <v>965.79745579229507</v>
      </c>
      <c r="K8" s="296">
        <v>1175.306061031124</v>
      </c>
      <c r="L8" s="296">
        <v>1399.1664963815338</v>
      </c>
      <c r="M8" s="296">
        <v>1738.726050042254</v>
      </c>
      <c r="N8" s="296">
        <v>15049.535590190311</v>
      </c>
    </row>
    <row r="9" spans="1:14">
      <c r="A9" s="285" t="s">
        <v>539</v>
      </c>
      <c r="B9" s="230">
        <f>'4.6'!B4/1000</f>
        <v>5515.6960450000006</v>
      </c>
      <c r="C9" s="230">
        <f>'4.6'!C4/1000</f>
        <v>4808.7715139999991</v>
      </c>
      <c r="D9" s="230">
        <f>'4.6'!D4/1000</f>
        <v>4934.6926510000003</v>
      </c>
      <c r="E9" s="230">
        <f>'4.6'!E4/1000</f>
        <v>4408.6883130000006</v>
      </c>
      <c r="F9" s="230">
        <f>'4.6'!F4/1000</f>
        <v>4527.8163510000004</v>
      </c>
      <c r="G9" s="230">
        <f>'4.6'!G4/1000</f>
        <v>4206.0568359999997</v>
      </c>
      <c r="H9" s="230">
        <f>'4.6'!H4/1000</f>
        <v>4131.1188489999986</v>
      </c>
      <c r="I9" s="230">
        <f>'4.6'!I4/1000</f>
        <v>4201.0416370000012</v>
      </c>
      <c r="J9" s="230">
        <f>'4.6'!J4/1000</f>
        <v>4220.3431560000008</v>
      </c>
      <c r="K9" s="230">
        <f>'4.6'!K4/1000</f>
        <v>4679.0850119999996</v>
      </c>
      <c r="L9" s="230">
        <f>'4.6'!L4/1000</f>
        <v>4889.0949220000002</v>
      </c>
      <c r="M9" s="230">
        <f>'4.6'!M4/1000</f>
        <v>4912.1229680000006</v>
      </c>
      <c r="N9" s="230">
        <f>'4.6'!N4/1000</f>
        <v>55434.52825399999</v>
      </c>
    </row>
    <row r="10" spans="1:14">
      <c r="A10" s="219" t="s">
        <v>540</v>
      </c>
      <c r="B10" s="296">
        <f>'4.6'!B5/1000</f>
        <v>639.6169789999999</v>
      </c>
      <c r="C10" s="296">
        <f>'4.6'!C5/1000</f>
        <v>575.23922500000015</v>
      </c>
      <c r="D10" s="296">
        <f>'4.6'!D5/1000</f>
        <v>657.19121999999982</v>
      </c>
      <c r="E10" s="296">
        <f>'4.6'!E5/1000</f>
        <v>638.53437100000008</v>
      </c>
      <c r="F10" s="296">
        <f>'4.6'!F5/1000</f>
        <v>688.37448100000006</v>
      </c>
      <c r="G10" s="296">
        <f>'4.6'!G5/1000</f>
        <v>696.23876699999994</v>
      </c>
      <c r="H10" s="296">
        <f>'4.6'!H5/1000</f>
        <v>684.355681</v>
      </c>
      <c r="I10" s="296">
        <f>'4.6'!I5/1000</f>
        <v>689.38362199999995</v>
      </c>
      <c r="J10" s="296">
        <f>'4.6'!J5/1000</f>
        <v>682.79767799999991</v>
      </c>
      <c r="K10" s="296">
        <f>'4.6'!K5/1000</f>
        <v>681.345009</v>
      </c>
      <c r="L10" s="296">
        <f>'4.6'!L5/1000</f>
        <v>682.65789599999994</v>
      </c>
      <c r="M10" s="296">
        <f>'4.6'!M5/1000</f>
        <v>605.9942699999998</v>
      </c>
      <c r="N10" s="296">
        <f>'4.6'!N5/1000</f>
        <v>7921.7291989999994</v>
      </c>
    </row>
    <row r="11" spans="1:14">
      <c r="A11" s="188" t="s">
        <v>541</v>
      </c>
      <c r="B11" s="215">
        <f>'4.6'!B6/1000</f>
        <v>2203.6838630000002</v>
      </c>
      <c r="C11" s="215">
        <f>'4.6'!C6/1000</f>
        <v>1999.578677</v>
      </c>
      <c r="D11" s="215">
        <f>'4.6'!D6/1000</f>
        <v>2121.3139980000001</v>
      </c>
      <c r="E11" s="215">
        <f>'4.6'!E6/1000</f>
        <v>1970.3988020000002</v>
      </c>
      <c r="F11" s="215">
        <f>'4.6'!F6/1000</f>
        <v>2044.3276930000011</v>
      </c>
      <c r="G11" s="215">
        <f>'4.6'!G6/1000</f>
        <v>2027.9410370000001</v>
      </c>
      <c r="H11" s="215">
        <f>'4.6'!H6/1000</f>
        <v>1944.8477359999999</v>
      </c>
      <c r="I11" s="215">
        <f>'4.6'!I6/1000</f>
        <v>1977.4539180000002</v>
      </c>
      <c r="J11" s="215">
        <f>'4.6'!J6/1000</f>
        <v>1977.8008889999996</v>
      </c>
      <c r="K11" s="215">
        <f>'4.6'!K6/1000</f>
        <v>2092.5608720000009</v>
      </c>
      <c r="L11" s="215">
        <f>'4.6'!L6/1000</f>
        <v>2064.471004</v>
      </c>
      <c r="M11" s="215">
        <f>'4.6'!M6/1000</f>
        <v>1812.068812</v>
      </c>
      <c r="N11" s="300">
        <f>'4.6'!N6/1000</f>
        <v>24236.447301</v>
      </c>
    </row>
    <row r="12" spans="1:14">
      <c r="A12" s="188" t="s">
        <v>542</v>
      </c>
      <c r="B12" s="215">
        <f>'4.6'!B7/1000</f>
        <v>871.88498984667797</v>
      </c>
      <c r="C12" s="215">
        <f>'4.6'!C7/1000</f>
        <v>751.95772486139708</v>
      </c>
      <c r="D12" s="215">
        <f>'4.6'!D7/1000</f>
        <v>737.16168732744006</v>
      </c>
      <c r="E12" s="215">
        <f>'4.6'!E7/1000</f>
        <v>632.61642331430198</v>
      </c>
      <c r="F12" s="215">
        <f>'4.6'!F7/1000</f>
        <v>615.96813155041104</v>
      </c>
      <c r="G12" s="215">
        <f>'4.6'!G7/1000</f>
        <v>540.87555908857996</v>
      </c>
      <c r="H12" s="215">
        <f>'4.6'!H7/1000</f>
        <v>542.08937286902403</v>
      </c>
      <c r="I12" s="215">
        <f>'4.6'!I7/1000</f>
        <v>565.8776645135431</v>
      </c>
      <c r="J12" s="215">
        <f>'4.6'!J7/1000</f>
        <v>574.5024951911189</v>
      </c>
      <c r="K12" s="215">
        <f>'4.6'!K7/1000</f>
        <v>677.01591951007697</v>
      </c>
      <c r="L12" s="215">
        <f>'4.6'!L7/1000</f>
        <v>740.04099828909307</v>
      </c>
      <c r="M12" s="215">
        <f>'4.6'!M7/1000</f>
        <v>769.52683608791392</v>
      </c>
      <c r="N12" s="300">
        <f>'4.6'!N7/1000</f>
        <v>8019.5178024495772</v>
      </c>
    </row>
    <row r="13" spans="1:14">
      <c r="A13" s="152" t="s">
        <v>543</v>
      </c>
      <c r="B13" s="296">
        <f>'4.6'!B8/1000</f>
        <v>1800.510213153322</v>
      </c>
      <c r="C13" s="296">
        <f>'4.6'!C8/1000</f>
        <v>1481.9958871386032</v>
      </c>
      <c r="D13" s="296">
        <f>'4.6'!D8/1000</f>
        <v>1419.0257456725601</v>
      </c>
      <c r="E13" s="296">
        <f>'4.6'!E8/1000</f>
        <v>1167.1387166856989</v>
      </c>
      <c r="F13" s="296">
        <f>'4.6'!F8/1000</f>
        <v>1179.146045449588</v>
      </c>
      <c r="G13" s="296">
        <f>'4.6'!G8/1000</f>
        <v>941.00147291142002</v>
      </c>
      <c r="H13" s="296">
        <f>'4.6'!H8/1000</f>
        <v>959.82605913097507</v>
      </c>
      <c r="I13" s="296">
        <f>'4.6'!I8/1000</f>
        <v>968.32643248645786</v>
      </c>
      <c r="J13" s="296">
        <f>'4.6'!J8/1000</f>
        <v>985.24209380888192</v>
      </c>
      <c r="K13" s="296">
        <f>'4.6'!K8/1000</f>
        <v>1228.163211489921</v>
      </c>
      <c r="L13" s="296">
        <f>'4.6'!L8/1000</f>
        <v>1401.925023710907</v>
      </c>
      <c r="M13" s="296">
        <f>'4.6'!M8/1000</f>
        <v>1724.5330499120869</v>
      </c>
      <c r="N13" s="296">
        <f>'4.6'!N8/1000</f>
        <v>15256.833951550421</v>
      </c>
    </row>
    <row r="14" spans="1:14">
      <c r="A14" s="285" t="s">
        <v>423</v>
      </c>
      <c r="B14" s="230">
        <f t="shared" ref="B14:N14" si="1">B9-B4</f>
        <v>299.19511800000055</v>
      </c>
      <c r="C14" s="230">
        <f t="shared" si="1"/>
        <v>-187.028964000001</v>
      </c>
      <c r="D14" s="230">
        <f t="shared" si="1"/>
        <v>-414.90021500000057</v>
      </c>
      <c r="E14" s="230">
        <f t="shared" si="1"/>
        <v>169.73858900000141</v>
      </c>
      <c r="F14" s="230">
        <f t="shared" si="1"/>
        <v>235.44853100000091</v>
      </c>
      <c r="G14" s="230">
        <f t="shared" si="1"/>
        <v>-1.5667390000007799</v>
      </c>
      <c r="H14" s="230">
        <f t="shared" si="1"/>
        <v>4.2978919999986829</v>
      </c>
      <c r="I14" s="230">
        <f t="shared" si="1"/>
        <v>-107.63258299999779</v>
      </c>
      <c r="J14" s="230">
        <f t="shared" si="1"/>
        <v>49.12854200000038</v>
      </c>
      <c r="K14" s="230">
        <f t="shared" si="1"/>
        <v>-50.870979000001171</v>
      </c>
      <c r="L14" s="230">
        <f t="shared" si="1"/>
        <v>-103.41597899999852</v>
      </c>
      <c r="M14" s="230">
        <f t="shared" si="1"/>
        <v>-95.840977999999268</v>
      </c>
      <c r="N14" s="230">
        <f t="shared" si="1"/>
        <v>-203.44776500000444</v>
      </c>
    </row>
    <row r="15" spans="1:14">
      <c r="A15" s="219" t="s">
        <v>459</v>
      </c>
      <c r="B15" s="296">
        <f t="shared" ref="B15:N15" si="2">B10-B5</f>
        <v>35.929696999999919</v>
      </c>
      <c r="C15" s="296">
        <f t="shared" si="2"/>
        <v>4.0959190000002081</v>
      </c>
      <c r="D15" s="296">
        <f t="shared" si="2"/>
        <v>-12.645770000000198</v>
      </c>
      <c r="E15" s="296">
        <f t="shared" si="2"/>
        <v>38.748397000000182</v>
      </c>
      <c r="F15" s="296">
        <f t="shared" si="2"/>
        <v>5.0331430000001092</v>
      </c>
      <c r="G15" s="296">
        <f t="shared" si="2"/>
        <v>-0.59044500000004518</v>
      </c>
      <c r="H15" s="296">
        <f t="shared" si="2"/>
        <v>-1.4434679999999389</v>
      </c>
      <c r="I15" s="296">
        <f t="shared" si="2"/>
        <v>-8.1234570000000303</v>
      </c>
      <c r="J15" s="296">
        <f t="shared" si="2"/>
        <v>25.794667999999888</v>
      </c>
      <c r="K15" s="296">
        <f t="shared" si="2"/>
        <v>-34.047894000000042</v>
      </c>
      <c r="L15" s="296">
        <f t="shared" si="2"/>
        <v>-18.846666000000141</v>
      </c>
      <c r="M15" s="296">
        <f t="shared" si="2"/>
        <v>-10.02032399999996</v>
      </c>
      <c r="N15" s="296">
        <f t="shared" si="2"/>
        <v>23.88379999999961</v>
      </c>
    </row>
    <row r="16" spans="1:14">
      <c r="A16" s="188" t="s">
        <v>448</v>
      </c>
      <c r="B16" s="215">
        <f t="shared" ref="B16:N16" si="3">B11-B6</f>
        <v>39.181708999999955</v>
      </c>
      <c r="C16" s="215">
        <f t="shared" si="3"/>
        <v>-40.898739000000205</v>
      </c>
      <c r="D16" s="215">
        <f t="shared" si="3"/>
        <v>-69.817222000000129</v>
      </c>
      <c r="E16" s="215">
        <f t="shared" si="3"/>
        <v>3.2262900000000627</v>
      </c>
      <c r="F16" s="215">
        <f t="shared" si="3"/>
        <v>-17.317968999998811</v>
      </c>
      <c r="G16" s="215">
        <f t="shared" si="3"/>
        <v>-14.378075000000081</v>
      </c>
      <c r="H16" s="215">
        <f t="shared" si="3"/>
        <v>5.8336119999999028</v>
      </c>
      <c r="I16" s="215">
        <f t="shared" si="3"/>
        <v>-104.75233100000105</v>
      </c>
      <c r="J16" s="215">
        <f t="shared" si="3"/>
        <v>-7.656472000000349</v>
      </c>
      <c r="K16" s="215">
        <f t="shared" si="3"/>
        <v>-66.321889999999257</v>
      </c>
      <c r="L16" s="215">
        <f t="shared" si="3"/>
        <v>-71.393213999998807</v>
      </c>
      <c r="M16" s="215">
        <f t="shared" si="3"/>
        <v>-45.879648999999972</v>
      </c>
      <c r="N16" s="300">
        <f t="shared" si="3"/>
        <v>-390.17394999999306</v>
      </c>
    </row>
    <row r="17" spans="1:14">
      <c r="A17" s="188" t="s">
        <v>447</v>
      </c>
      <c r="B17" s="215">
        <f t="shared" ref="B17:N17" si="4">B12-B7</f>
        <v>28.603063409346987</v>
      </c>
      <c r="C17" s="215">
        <f t="shared" si="4"/>
        <v>-37.64559122346293</v>
      </c>
      <c r="D17" s="215">
        <f t="shared" si="4"/>
        <v>-73.462824967492907</v>
      </c>
      <c r="E17" s="215">
        <f t="shared" si="4"/>
        <v>42.448545047541984</v>
      </c>
      <c r="F17" s="215">
        <f t="shared" si="4"/>
        <v>42.156120748285048</v>
      </c>
      <c r="G17" s="215">
        <f t="shared" si="4"/>
        <v>-0.16321015404696482</v>
      </c>
      <c r="H17" s="215">
        <f t="shared" si="4"/>
        <v>-0.97448588955103332</v>
      </c>
      <c r="I17" s="215">
        <f t="shared" si="4"/>
        <v>-11.922324656139835</v>
      </c>
      <c r="J17" s="215">
        <f t="shared" si="4"/>
        <v>11.545707983413877</v>
      </c>
      <c r="K17" s="215">
        <f t="shared" si="4"/>
        <v>-3.358345458800045</v>
      </c>
      <c r="L17" s="215">
        <f t="shared" si="4"/>
        <v>-15.934626329372918</v>
      </c>
      <c r="M17" s="215">
        <f t="shared" si="4"/>
        <v>-25.74800486983213</v>
      </c>
      <c r="N17" s="300">
        <f t="shared" si="4"/>
        <v>-44.455976360110981</v>
      </c>
    </row>
    <row r="18" spans="1:14">
      <c r="A18" s="219" t="s">
        <v>460</v>
      </c>
      <c r="B18" s="296">
        <f t="shared" ref="B18:N18" si="5">B13-B8</f>
        <v>195.48064859065289</v>
      </c>
      <c r="C18" s="296">
        <f t="shared" si="5"/>
        <v>-112.58055277653693</v>
      </c>
      <c r="D18" s="296">
        <f t="shared" si="5"/>
        <v>-258.97439803250791</v>
      </c>
      <c r="E18" s="296">
        <f t="shared" si="5"/>
        <v>85.315356952459751</v>
      </c>
      <c r="F18" s="296">
        <f t="shared" si="5"/>
        <v>205.57723625171388</v>
      </c>
      <c r="G18" s="296">
        <f t="shared" si="5"/>
        <v>13.564991154046993</v>
      </c>
      <c r="H18" s="296">
        <f t="shared" si="5"/>
        <v>0.88223388954997972</v>
      </c>
      <c r="I18" s="296">
        <f t="shared" si="5"/>
        <v>17.16552965614278</v>
      </c>
      <c r="J18" s="296">
        <f t="shared" si="5"/>
        <v>19.44463801658685</v>
      </c>
      <c r="K18" s="296">
        <f t="shared" si="5"/>
        <v>52.857150458796923</v>
      </c>
      <c r="L18" s="296">
        <f t="shared" si="5"/>
        <v>2.7585273293732371</v>
      </c>
      <c r="M18" s="296">
        <f t="shared" si="5"/>
        <v>-14.193000130167093</v>
      </c>
      <c r="N18" s="296">
        <f t="shared" si="5"/>
        <v>207.29836136010999</v>
      </c>
    </row>
    <row r="19" spans="1:14">
      <c r="A19" s="285" t="s">
        <v>423</v>
      </c>
      <c r="B19" s="318">
        <f t="shared" ref="B19:N19" si="6">B14/B4</f>
        <v>5.735551899385305E-2</v>
      </c>
      <c r="C19" s="318">
        <f t="shared" si="6"/>
        <v>-3.7437236499660104E-2</v>
      </c>
      <c r="D19" s="318">
        <f t="shared" si="6"/>
        <v>-7.7557344155468388E-2</v>
      </c>
      <c r="E19" s="318">
        <f t="shared" si="6"/>
        <v>4.0042604902572665E-2</v>
      </c>
      <c r="F19" s="318">
        <f t="shared" si="6"/>
        <v>5.4852832020346506E-2</v>
      </c>
      <c r="G19" s="318">
        <f t="shared" si="6"/>
        <v>-3.7235721591392115E-4</v>
      </c>
      <c r="H19" s="318">
        <f t="shared" si="6"/>
        <v>1.0414534686096592E-3</v>
      </c>
      <c r="I19" s="318">
        <f t="shared" si="6"/>
        <v>-2.4980441199380775E-2</v>
      </c>
      <c r="J19" s="318">
        <f t="shared" si="6"/>
        <v>1.1777994312521934E-2</v>
      </c>
      <c r="K19" s="318">
        <f t="shared" si="6"/>
        <v>-1.0755063915350744E-2</v>
      </c>
      <c r="L19" s="318">
        <f t="shared" si="6"/>
        <v>-2.0714221971810682E-2</v>
      </c>
      <c r="M19" s="318">
        <f t="shared" si="6"/>
        <v>-1.9137713257011389E-2</v>
      </c>
      <c r="N19" s="318">
        <f t="shared" si="6"/>
        <v>-3.6566349022208932E-3</v>
      </c>
    </row>
    <row r="20" spans="1:14">
      <c r="A20" s="219" t="s">
        <v>459</v>
      </c>
      <c r="B20" s="317">
        <f t="shared" ref="B20:N20" si="7">B15/B5</f>
        <v>5.9517067977588968E-2</v>
      </c>
      <c r="C20" s="317">
        <f t="shared" si="7"/>
        <v>7.1714383360035536E-3</v>
      </c>
      <c r="D20" s="317">
        <f t="shared" si="7"/>
        <v>-1.8878876784634121E-2</v>
      </c>
      <c r="E20" s="317">
        <f t="shared" si="7"/>
        <v>6.4603706454796475E-2</v>
      </c>
      <c r="F20" s="317">
        <f t="shared" si="7"/>
        <v>7.3654888415372139E-3</v>
      </c>
      <c r="G20" s="317">
        <f t="shared" si="7"/>
        <v>-8.4733100999796372E-4</v>
      </c>
      <c r="H20" s="317">
        <f t="shared" si="7"/>
        <v>-2.1047970125141393E-3</v>
      </c>
      <c r="I20" s="317">
        <f t="shared" si="7"/>
        <v>-1.1646415132655637E-2</v>
      </c>
      <c r="J20" s="317">
        <f t="shared" si="7"/>
        <v>3.9261110843312401E-2</v>
      </c>
      <c r="K20" s="317">
        <f t="shared" si="7"/>
        <v>-4.7593278962120261E-2</v>
      </c>
      <c r="L20" s="317">
        <f t="shared" si="7"/>
        <v>-2.6866063345715119E-2</v>
      </c>
      <c r="M20" s="317">
        <f t="shared" si="7"/>
        <v>-1.6266374364500791E-2</v>
      </c>
      <c r="N20" s="317">
        <f t="shared" si="7"/>
        <v>3.024090596028089E-3</v>
      </c>
    </row>
    <row r="21" spans="1:14">
      <c r="A21" s="188" t="s">
        <v>448</v>
      </c>
      <c r="B21" s="320">
        <f t="shared" ref="B21:N21" si="8">B16/B6</f>
        <v>1.8101949645830638E-2</v>
      </c>
      <c r="C21" s="320">
        <f t="shared" si="8"/>
        <v>-2.0043710692066882E-2</v>
      </c>
      <c r="D21" s="320">
        <f t="shared" si="8"/>
        <v>-3.1863551284710426E-2</v>
      </c>
      <c r="E21" s="320">
        <f t="shared" si="8"/>
        <v>1.6400646004960354E-3</v>
      </c>
      <c r="F21" s="320">
        <f t="shared" si="8"/>
        <v>-8.4000705451967288E-3</v>
      </c>
      <c r="G21" s="320">
        <f t="shared" si="8"/>
        <v>-7.0400726877201548E-3</v>
      </c>
      <c r="H21" s="320">
        <f t="shared" si="8"/>
        <v>3.0085453879859941E-3</v>
      </c>
      <c r="I21" s="320">
        <f t="shared" si="8"/>
        <v>-5.0308335713769622E-2</v>
      </c>
      <c r="J21" s="320">
        <f t="shared" si="8"/>
        <v>-3.8562762164502354E-3</v>
      </c>
      <c r="K21" s="320">
        <f t="shared" si="8"/>
        <v>-3.0720468553168824E-2</v>
      </c>
      <c r="L21" s="320">
        <f t="shared" si="8"/>
        <v>-3.3425914156121159E-2</v>
      </c>
      <c r="M21" s="320">
        <f t="shared" si="8"/>
        <v>-2.4693714579846988E-2</v>
      </c>
      <c r="N21" s="316">
        <f t="shared" si="8"/>
        <v>-1.5843584307536691E-2</v>
      </c>
    </row>
    <row r="22" spans="1:14">
      <c r="A22" s="188" t="s">
        <v>447</v>
      </c>
      <c r="B22" s="320">
        <f t="shared" ref="B22:N22" si="9">B17/B7</f>
        <v>3.3918743557315695E-2</v>
      </c>
      <c r="C22" s="320">
        <f t="shared" si="9"/>
        <v>-4.7676587036289873E-2</v>
      </c>
      <c r="D22" s="320">
        <f t="shared" si="9"/>
        <v>-9.0624973527527145E-2</v>
      </c>
      <c r="E22" s="320">
        <f t="shared" si="9"/>
        <v>7.1926220675051625E-2</v>
      </c>
      <c r="F22" s="320">
        <f t="shared" si="9"/>
        <v>7.3466779981400943E-2</v>
      </c>
      <c r="G22" s="320">
        <f t="shared" si="9"/>
        <v>-3.0166073731728051E-4</v>
      </c>
      <c r="H22" s="320">
        <f t="shared" si="9"/>
        <v>-1.794422283557359E-3</v>
      </c>
      <c r="I22" s="320">
        <f t="shared" si="9"/>
        <v>-2.0633999445504658E-2</v>
      </c>
      <c r="J22" s="320">
        <f t="shared" si="9"/>
        <v>2.0509048377729291E-2</v>
      </c>
      <c r="K22" s="320">
        <f t="shared" si="9"/>
        <v>-4.9360265837710207E-3</v>
      </c>
      <c r="L22" s="320">
        <f t="shared" si="9"/>
        <v>-2.1078227670918593E-2</v>
      </c>
      <c r="M22" s="320">
        <f t="shared" si="9"/>
        <v>-3.2376234659735895E-2</v>
      </c>
      <c r="N22" s="316">
        <f t="shared" si="9"/>
        <v>-5.5129118198438713E-3</v>
      </c>
    </row>
    <row r="23" spans="1:14">
      <c r="A23" s="219" t="s">
        <v>460</v>
      </c>
      <c r="B23" s="317">
        <f t="shared" ref="B23:N23" si="10">B18/B8</f>
        <v>0.12179255317575197</v>
      </c>
      <c r="C23" s="317">
        <f t="shared" si="10"/>
        <v>-7.0602167421041431E-2</v>
      </c>
      <c r="D23" s="317">
        <f t="shared" si="10"/>
        <v>-0.15433514651595065</v>
      </c>
      <c r="E23" s="317">
        <f t="shared" si="10"/>
        <v>7.8862557537579148E-2</v>
      </c>
      <c r="F23" s="317">
        <f t="shared" si="10"/>
        <v>0.21115840432592486</v>
      </c>
      <c r="G23" s="317">
        <f t="shared" si="10"/>
        <v>1.4626329048802433E-2</v>
      </c>
      <c r="H23" s="317">
        <f t="shared" si="10"/>
        <v>9.2000580881561778E-4</v>
      </c>
      <c r="I23" s="317">
        <f t="shared" si="10"/>
        <v>1.8046925189065588E-2</v>
      </c>
      <c r="J23" s="317">
        <f t="shared" si="10"/>
        <v>2.0133246261904242E-2</v>
      </c>
      <c r="K23" s="317">
        <f t="shared" si="10"/>
        <v>4.4973094423102086E-2</v>
      </c>
      <c r="L23" s="317">
        <f t="shared" si="10"/>
        <v>1.9715504455740085E-3</v>
      </c>
      <c r="M23" s="317">
        <f t="shared" si="10"/>
        <v>-8.1628731161083011E-3</v>
      </c>
      <c r="N23" s="317">
        <f t="shared" si="10"/>
        <v>1.3774402546696032E-2</v>
      </c>
    </row>
    <row r="24" spans="1:14">
      <c r="A24" s="19"/>
      <c r="B24" s="17"/>
      <c r="N24" s="12" t="s">
        <v>391</v>
      </c>
    </row>
    <row r="25" spans="1:14">
      <c r="A25" s="19"/>
      <c r="B25" s="17"/>
      <c r="N25" s="12"/>
    </row>
    <row r="26" spans="1:14">
      <c r="A26" s="19"/>
      <c r="B26" s="17"/>
      <c r="N26" s="12"/>
    </row>
    <row r="27" spans="1:14" s="29" customFormat="1">
      <c r="A27" s="114"/>
      <c r="B27" s="115"/>
      <c r="N27" s="40"/>
    </row>
    <row r="28" spans="1:14" s="29" customFormat="1">
      <c r="A28" s="114"/>
      <c r="B28" s="115"/>
      <c r="N28" s="40"/>
    </row>
    <row r="29" spans="1:14" s="29" customFormat="1">
      <c r="A29" s="114"/>
      <c r="B29" s="115"/>
      <c r="N29" s="40"/>
    </row>
    <row r="30" spans="1:14" s="29" customFormat="1">
      <c r="A30" s="114"/>
      <c r="B30" s="115"/>
      <c r="N30" s="40"/>
    </row>
    <row r="31" spans="1:14" s="29" customFormat="1">
      <c r="A31" s="114"/>
      <c r="B31" s="115"/>
      <c r="N31" s="40"/>
    </row>
    <row r="32" spans="1:14" s="29" customFormat="1">
      <c r="A32" s="28" t="s">
        <v>423</v>
      </c>
      <c r="B32" s="112" t="s">
        <v>93</v>
      </c>
      <c r="C32" s="112" t="s">
        <v>94</v>
      </c>
      <c r="D32" s="112" t="s">
        <v>95</v>
      </c>
      <c r="E32" s="112" t="s">
        <v>96</v>
      </c>
      <c r="F32" s="112" t="s">
        <v>97</v>
      </c>
      <c r="G32" s="112" t="s">
        <v>98</v>
      </c>
      <c r="H32" s="112" t="s">
        <v>99</v>
      </c>
      <c r="I32" s="112" t="s">
        <v>100</v>
      </c>
      <c r="J32" s="112" t="s">
        <v>101</v>
      </c>
      <c r="K32" s="112" t="s">
        <v>102</v>
      </c>
      <c r="L32" s="112" t="s">
        <v>103</v>
      </c>
      <c r="M32" s="40" t="s">
        <v>104</v>
      </c>
    </row>
    <row r="33" spans="1:14" s="29" customFormat="1">
      <c r="A33" s="28" t="s">
        <v>13</v>
      </c>
      <c r="B33" s="117">
        <f t="shared" ref="B33:M33" si="11">B20</f>
        <v>5.9517067977588968E-2</v>
      </c>
      <c r="C33" s="117">
        <f t="shared" si="11"/>
        <v>7.1714383360035536E-3</v>
      </c>
      <c r="D33" s="117">
        <f t="shared" si="11"/>
        <v>-1.8878876784634121E-2</v>
      </c>
      <c r="E33" s="117">
        <f t="shared" si="11"/>
        <v>6.4603706454796475E-2</v>
      </c>
      <c r="F33" s="117">
        <f t="shared" si="11"/>
        <v>7.3654888415372139E-3</v>
      </c>
      <c r="G33" s="117">
        <f t="shared" si="11"/>
        <v>-8.4733100999796372E-4</v>
      </c>
      <c r="H33" s="117">
        <f t="shared" si="11"/>
        <v>-2.1047970125141393E-3</v>
      </c>
      <c r="I33" s="117">
        <f t="shared" si="11"/>
        <v>-1.1646415132655637E-2</v>
      </c>
      <c r="J33" s="117">
        <f t="shared" si="11"/>
        <v>3.9261110843312401E-2</v>
      </c>
      <c r="K33" s="117">
        <f t="shared" si="11"/>
        <v>-4.7593278962120261E-2</v>
      </c>
      <c r="L33" s="117">
        <f t="shared" si="11"/>
        <v>-2.6866063345715119E-2</v>
      </c>
      <c r="M33" s="117">
        <f t="shared" si="11"/>
        <v>-1.6266374364500791E-2</v>
      </c>
      <c r="N33" s="40"/>
    </row>
    <row r="34" spans="1:14" s="29" customFormat="1">
      <c r="A34" s="28" t="s">
        <v>14</v>
      </c>
      <c r="B34" s="117">
        <f t="shared" ref="B34:M34" si="12">B21</f>
        <v>1.8101949645830638E-2</v>
      </c>
      <c r="C34" s="117">
        <f t="shared" si="12"/>
        <v>-2.0043710692066882E-2</v>
      </c>
      <c r="D34" s="117">
        <f t="shared" si="12"/>
        <v>-3.1863551284710426E-2</v>
      </c>
      <c r="E34" s="117">
        <f t="shared" si="12"/>
        <v>1.6400646004960354E-3</v>
      </c>
      <c r="F34" s="117">
        <f t="shared" si="12"/>
        <v>-8.4000705451967288E-3</v>
      </c>
      <c r="G34" s="117">
        <f t="shared" si="12"/>
        <v>-7.0400726877201548E-3</v>
      </c>
      <c r="H34" s="117">
        <f t="shared" si="12"/>
        <v>3.0085453879859941E-3</v>
      </c>
      <c r="I34" s="117">
        <f t="shared" si="12"/>
        <v>-5.0308335713769622E-2</v>
      </c>
      <c r="J34" s="117">
        <f t="shared" si="12"/>
        <v>-3.8562762164502354E-3</v>
      </c>
      <c r="K34" s="117">
        <f t="shared" si="12"/>
        <v>-3.0720468553168824E-2</v>
      </c>
      <c r="L34" s="117">
        <f t="shared" si="12"/>
        <v>-3.3425914156121159E-2</v>
      </c>
      <c r="M34" s="117">
        <f t="shared" si="12"/>
        <v>-2.4693714579846988E-2</v>
      </c>
      <c r="N34" s="40"/>
    </row>
    <row r="35" spans="1:14" s="29" customFormat="1">
      <c r="A35" s="28" t="s">
        <v>179</v>
      </c>
      <c r="B35" s="117">
        <f t="shared" ref="B35:M35" si="13">B22</f>
        <v>3.3918743557315695E-2</v>
      </c>
      <c r="C35" s="117">
        <f t="shared" si="13"/>
        <v>-4.7676587036289873E-2</v>
      </c>
      <c r="D35" s="117">
        <f t="shared" si="13"/>
        <v>-9.0624973527527145E-2</v>
      </c>
      <c r="E35" s="117">
        <f t="shared" si="13"/>
        <v>7.1926220675051625E-2</v>
      </c>
      <c r="F35" s="117">
        <f t="shared" si="13"/>
        <v>7.3466779981400943E-2</v>
      </c>
      <c r="G35" s="117">
        <f t="shared" si="13"/>
        <v>-3.0166073731728051E-4</v>
      </c>
      <c r="H35" s="117">
        <f t="shared" si="13"/>
        <v>-1.794422283557359E-3</v>
      </c>
      <c r="I35" s="117">
        <f t="shared" si="13"/>
        <v>-2.0633999445504658E-2</v>
      </c>
      <c r="J35" s="117">
        <f t="shared" si="13"/>
        <v>2.0509048377729291E-2</v>
      </c>
      <c r="K35" s="117">
        <f t="shared" si="13"/>
        <v>-4.9360265837710207E-3</v>
      </c>
      <c r="L35" s="117">
        <f t="shared" si="13"/>
        <v>-2.1078227670918593E-2</v>
      </c>
      <c r="M35" s="117">
        <f t="shared" si="13"/>
        <v>-3.2376234659735895E-2</v>
      </c>
      <c r="N35" s="40"/>
    </row>
    <row r="36" spans="1:14" s="29" customFormat="1">
      <c r="A36" s="28" t="s">
        <v>177</v>
      </c>
      <c r="B36" s="117">
        <f t="shared" ref="B36:M36" si="14">B23</f>
        <v>0.12179255317575197</v>
      </c>
      <c r="C36" s="117">
        <f t="shared" si="14"/>
        <v>-7.0602167421041431E-2</v>
      </c>
      <c r="D36" s="117">
        <f t="shared" si="14"/>
        <v>-0.15433514651595065</v>
      </c>
      <c r="E36" s="117">
        <f t="shared" si="14"/>
        <v>7.8862557537579148E-2</v>
      </c>
      <c r="F36" s="117">
        <f t="shared" si="14"/>
        <v>0.21115840432592486</v>
      </c>
      <c r="G36" s="117">
        <f t="shared" si="14"/>
        <v>1.4626329048802433E-2</v>
      </c>
      <c r="H36" s="117">
        <f t="shared" si="14"/>
        <v>9.2000580881561778E-4</v>
      </c>
      <c r="I36" s="117">
        <f t="shared" si="14"/>
        <v>1.8046925189065588E-2</v>
      </c>
      <c r="J36" s="117">
        <f t="shared" si="14"/>
        <v>2.0133246261904242E-2</v>
      </c>
      <c r="K36" s="117">
        <f t="shared" si="14"/>
        <v>4.4973094423102086E-2</v>
      </c>
      <c r="L36" s="117">
        <f t="shared" si="14"/>
        <v>1.9715504455740085E-3</v>
      </c>
      <c r="M36" s="117">
        <f t="shared" si="14"/>
        <v>-8.1628731161083011E-3</v>
      </c>
      <c r="N36" s="40"/>
    </row>
    <row r="37" spans="1:14" s="29" customFormat="1">
      <c r="A37" s="129">
        <f>N1-1</f>
        <v>2018</v>
      </c>
      <c r="B37" s="112" t="s">
        <v>93</v>
      </c>
      <c r="C37" s="112" t="s">
        <v>94</v>
      </c>
      <c r="D37" s="112" t="s">
        <v>95</v>
      </c>
      <c r="E37" s="112" t="s">
        <v>96</v>
      </c>
      <c r="F37" s="112" t="s">
        <v>97</v>
      </c>
      <c r="G37" s="112" t="s">
        <v>98</v>
      </c>
      <c r="H37" s="112" t="s">
        <v>99</v>
      </c>
      <c r="I37" s="112" t="s">
        <v>100</v>
      </c>
      <c r="J37" s="112" t="s">
        <v>101</v>
      </c>
      <c r="K37" s="112" t="s">
        <v>102</v>
      </c>
      <c r="L37" s="112" t="s">
        <v>103</v>
      </c>
      <c r="M37" s="40" t="s">
        <v>104</v>
      </c>
      <c r="N37" s="40"/>
    </row>
    <row r="38" spans="1:14" s="29" customFormat="1">
      <c r="A38" s="28" t="s">
        <v>451</v>
      </c>
      <c r="B38" s="113">
        <v>668.42579100000012</v>
      </c>
      <c r="C38" s="113">
        <v>595.37965699999995</v>
      </c>
      <c r="D38" s="113">
        <v>674.24629400000003</v>
      </c>
      <c r="E38" s="113">
        <v>637.58504099999993</v>
      </c>
      <c r="F38" s="113">
        <v>671.86205100000006</v>
      </c>
      <c r="G38" s="113">
        <v>694.82981200000006</v>
      </c>
      <c r="H38" s="113">
        <v>679.44400399999995</v>
      </c>
      <c r="I38" s="113">
        <v>641.13100300000008</v>
      </c>
      <c r="J38" s="113">
        <v>669.92020500000001</v>
      </c>
      <c r="K38" s="113">
        <v>683.69557299999997</v>
      </c>
      <c r="L38" s="113">
        <v>629.29491299999995</v>
      </c>
      <c r="M38" s="113">
        <v>575.95879600000012</v>
      </c>
      <c r="N38" s="40"/>
    </row>
    <row r="39" spans="1:14" s="29" customFormat="1">
      <c r="A39" s="28" t="s">
        <v>452</v>
      </c>
      <c r="B39" s="113">
        <v>2185.704557</v>
      </c>
      <c r="C39" s="113">
        <v>1962.966482</v>
      </c>
      <c r="D39" s="113">
        <v>2117.4682900000003</v>
      </c>
      <c r="E39" s="113">
        <v>1908.3959219999999</v>
      </c>
      <c r="F39" s="113">
        <v>2015.8748439999999</v>
      </c>
      <c r="G39" s="113">
        <v>2014.9272820000001</v>
      </c>
      <c r="H39" s="113">
        <v>1857.7906929999999</v>
      </c>
      <c r="I39" s="113">
        <v>2003.6866049999996</v>
      </c>
      <c r="J39" s="113">
        <v>1960.460536</v>
      </c>
      <c r="K39" s="113">
        <v>2115.5616919999993</v>
      </c>
      <c r="L39" s="113">
        <v>2122.7390189999996</v>
      </c>
      <c r="M39" s="113">
        <v>1906.1844640000002</v>
      </c>
      <c r="N39" s="40"/>
    </row>
    <row r="40" spans="1:14" s="29" customFormat="1">
      <c r="A40" s="28" t="s">
        <v>453</v>
      </c>
      <c r="B40" s="113">
        <v>916.58492284885097</v>
      </c>
      <c r="C40" s="113">
        <v>749.308349453304</v>
      </c>
      <c r="D40" s="113">
        <v>748.52904134001199</v>
      </c>
      <c r="E40" s="113">
        <v>642.29966787614694</v>
      </c>
      <c r="F40" s="113">
        <v>592.48639464953703</v>
      </c>
      <c r="G40" s="113">
        <v>555.52492532132283</v>
      </c>
      <c r="H40" s="113">
        <v>534.98927414553896</v>
      </c>
      <c r="I40" s="113">
        <v>567.30213150712302</v>
      </c>
      <c r="J40" s="113">
        <v>583.55299847819799</v>
      </c>
      <c r="K40" s="113">
        <v>676.14108498543999</v>
      </c>
      <c r="L40" s="113">
        <v>743.52575324625195</v>
      </c>
      <c r="M40" s="113">
        <v>798.80130552621699</v>
      </c>
      <c r="N40" s="40"/>
    </row>
    <row r="41" spans="1:14" s="29" customFormat="1">
      <c r="A41" s="28" t="s">
        <v>454</v>
      </c>
      <c r="B41" s="113">
        <v>1902.08670315115</v>
      </c>
      <c r="C41" s="113">
        <v>1504.7441365466959</v>
      </c>
      <c r="D41" s="113">
        <v>1338.8559826599878</v>
      </c>
      <c r="E41" s="113">
        <v>1246.944507123854</v>
      </c>
      <c r="F41" s="113">
        <v>1056.809248350464</v>
      </c>
      <c r="G41" s="113">
        <v>899.53329867867592</v>
      </c>
      <c r="H41" s="113">
        <v>943.16489285446096</v>
      </c>
      <c r="I41" s="113">
        <v>938.35730949287904</v>
      </c>
      <c r="J41" s="113">
        <v>1041.096903521802</v>
      </c>
      <c r="K41" s="113">
        <v>1208.4202000145622</v>
      </c>
      <c r="L41" s="113">
        <v>1431.1443567537451</v>
      </c>
      <c r="M41" s="113">
        <v>1700.112534473787</v>
      </c>
      <c r="N41" s="40"/>
    </row>
    <row r="42" spans="1:14" s="29" customFormat="1">
      <c r="A42" s="28" t="s">
        <v>455</v>
      </c>
      <c r="B42" s="116">
        <f>B10</f>
        <v>639.6169789999999</v>
      </c>
      <c r="C42" s="116">
        <f t="shared" ref="C42:M42" si="15">C10</f>
        <v>575.23922500000015</v>
      </c>
      <c r="D42" s="116">
        <f t="shared" si="15"/>
        <v>657.19121999999982</v>
      </c>
      <c r="E42" s="116">
        <f t="shared" si="15"/>
        <v>638.53437100000008</v>
      </c>
      <c r="F42" s="116">
        <f t="shared" si="15"/>
        <v>688.37448100000006</v>
      </c>
      <c r="G42" s="116">
        <f t="shared" si="15"/>
        <v>696.23876699999994</v>
      </c>
      <c r="H42" s="116">
        <f t="shared" si="15"/>
        <v>684.355681</v>
      </c>
      <c r="I42" s="116">
        <f t="shared" si="15"/>
        <v>689.38362199999995</v>
      </c>
      <c r="J42" s="116">
        <f t="shared" si="15"/>
        <v>682.79767799999991</v>
      </c>
      <c r="K42" s="116">
        <f t="shared" si="15"/>
        <v>681.345009</v>
      </c>
      <c r="L42" s="116">
        <f t="shared" si="15"/>
        <v>682.65789599999994</v>
      </c>
      <c r="M42" s="116">
        <f t="shared" si="15"/>
        <v>605.9942699999998</v>
      </c>
      <c r="N42" s="40"/>
    </row>
    <row r="43" spans="1:14" s="29" customFormat="1">
      <c r="A43" s="28" t="s">
        <v>456</v>
      </c>
      <c r="B43" s="116">
        <f t="shared" ref="B43:M45" si="16">B11</f>
        <v>2203.6838630000002</v>
      </c>
      <c r="C43" s="116">
        <f t="shared" si="16"/>
        <v>1999.578677</v>
      </c>
      <c r="D43" s="116">
        <f t="shared" si="16"/>
        <v>2121.3139980000001</v>
      </c>
      <c r="E43" s="116">
        <f t="shared" si="16"/>
        <v>1970.3988020000002</v>
      </c>
      <c r="F43" s="116">
        <f t="shared" si="16"/>
        <v>2044.3276930000011</v>
      </c>
      <c r="G43" s="116">
        <f t="shared" si="16"/>
        <v>2027.9410370000001</v>
      </c>
      <c r="H43" s="116">
        <f t="shared" si="16"/>
        <v>1944.8477359999999</v>
      </c>
      <c r="I43" s="116">
        <f t="shared" si="16"/>
        <v>1977.4539180000002</v>
      </c>
      <c r="J43" s="116">
        <f t="shared" si="16"/>
        <v>1977.8008889999996</v>
      </c>
      <c r="K43" s="116">
        <f t="shared" si="16"/>
        <v>2092.5608720000009</v>
      </c>
      <c r="L43" s="116">
        <f t="shared" si="16"/>
        <v>2064.471004</v>
      </c>
      <c r="M43" s="116">
        <f t="shared" si="16"/>
        <v>1812.068812</v>
      </c>
      <c r="N43" s="40"/>
    </row>
    <row r="44" spans="1:14" s="29" customFormat="1">
      <c r="A44" s="28" t="s">
        <v>457</v>
      </c>
      <c r="B44" s="116">
        <f t="shared" si="16"/>
        <v>871.88498984667797</v>
      </c>
      <c r="C44" s="116">
        <f t="shared" si="16"/>
        <v>751.95772486139708</v>
      </c>
      <c r="D44" s="116">
        <f t="shared" si="16"/>
        <v>737.16168732744006</v>
      </c>
      <c r="E44" s="116">
        <f t="shared" si="16"/>
        <v>632.61642331430198</v>
      </c>
      <c r="F44" s="116">
        <f t="shared" si="16"/>
        <v>615.96813155041104</v>
      </c>
      <c r="G44" s="116">
        <f t="shared" si="16"/>
        <v>540.87555908857996</v>
      </c>
      <c r="H44" s="116">
        <f t="shared" si="16"/>
        <v>542.08937286902403</v>
      </c>
      <c r="I44" s="116">
        <f t="shared" si="16"/>
        <v>565.8776645135431</v>
      </c>
      <c r="J44" s="116">
        <f t="shared" si="16"/>
        <v>574.5024951911189</v>
      </c>
      <c r="K44" s="116">
        <f t="shared" si="16"/>
        <v>677.01591951007697</v>
      </c>
      <c r="L44" s="116">
        <f t="shared" si="16"/>
        <v>740.04099828909307</v>
      </c>
      <c r="M44" s="116">
        <f t="shared" si="16"/>
        <v>769.52683608791392</v>
      </c>
      <c r="N44" s="40"/>
    </row>
    <row r="45" spans="1:14" s="29" customFormat="1">
      <c r="A45" s="28" t="s">
        <v>458</v>
      </c>
      <c r="B45" s="116">
        <f t="shared" si="16"/>
        <v>1800.510213153322</v>
      </c>
      <c r="C45" s="116">
        <f t="shared" si="16"/>
        <v>1481.9958871386032</v>
      </c>
      <c r="D45" s="116">
        <f t="shared" si="16"/>
        <v>1419.0257456725601</v>
      </c>
      <c r="E45" s="116">
        <f t="shared" si="16"/>
        <v>1167.1387166856989</v>
      </c>
      <c r="F45" s="116">
        <f t="shared" si="16"/>
        <v>1179.146045449588</v>
      </c>
      <c r="G45" s="116">
        <f t="shared" si="16"/>
        <v>941.00147291142002</v>
      </c>
      <c r="H45" s="116">
        <f t="shared" si="16"/>
        <v>959.82605913097507</v>
      </c>
      <c r="I45" s="116">
        <f t="shared" si="16"/>
        <v>968.32643248645786</v>
      </c>
      <c r="J45" s="116">
        <f t="shared" si="16"/>
        <v>985.24209380888192</v>
      </c>
      <c r="K45" s="116">
        <f t="shared" si="16"/>
        <v>1228.163211489921</v>
      </c>
      <c r="L45" s="116">
        <f t="shared" si="16"/>
        <v>1401.925023710907</v>
      </c>
      <c r="M45" s="116">
        <f t="shared" si="16"/>
        <v>1724.5330499120869</v>
      </c>
      <c r="N45" s="40"/>
    </row>
    <row r="46" spans="1:14">
      <c r="A46" s="19"/>
      <c r="N46" s="12"/>
    </row>
    <row r="47" spans="1:14">
      <c r="A47" s="19"/>
      <c r="B47" s="17"/>
    </row>
    <row r="49" spans="1:1">
      <c r="A49" s="17"/>
    </row>
  </sheetData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&amp;C&amp;"-,Obyčejné"&amp;9&amp;P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4"/>
  <dimension ref="A1:L49"/>
  <sheetViews>
    <sheetView showGridLines="0" zoomScaleNormal="100" zoomScaleSheetLayoutView="100" workbookViewId="0"/>
  </sheetViews>
  <sheetFormatPr defaultRowHeight="12"/>
  <cols>
    <col min="1" max="1" width="25.42578125" style="4" customWidth="1"/>
    <col min="2" max="2" width="21.42578125" style="4" customWidth="1"/>
    <col min="3" max="4" width="24.85546875" style="4" customWidth="1"/>
    <col min="5" max="5" width="21.42578125" style="4" customWidth="1"/>
    <col min="6" max="6" width="24.85546875" style="4" customWidth="1"/>
    <col min="7" max="7" width="15.140625" style="4" customWidth="1"/>
    <col min="8" max="8" width="9.140625" style="4" customWidth="1"/>
    <col min="9" max="16384" width="9.140625" style="4"/>
  </cols>
  <sheetData>
    <row r="1" spans="1:7" ht="18.75">
      <c r="A1" s="441" t="s">
        <v>619</v>
      </c>
      <c r="F1" s="159" t="str">
        <f>'3.1'!N1</f>
        <v>2019</v>
      </c>
    </row>
    <row r="2" spans="1:7" ht="15.75">
      <c r="A2" s="443" t="s">
        <v>620</v>
      </c>
      <c r="B2" s="55"/>
      <c r="C2" s="55"/>
      <c r="D2" s="55"/>
      <c r="E2" s="55"/>
    </row>
    <row r="3" spans="1:7" ht="6" customHeight="1">
      <c r="A3" s="55"/>
      <c r="B3" s="55"/>
      <c r="C3" s="55"/>
      <c r="D3" s="55"/>
      <c r="E3" s="55"/>
      <c r="F3" s="55"/>
    </row>
    <row r="4" spans="1:7" ht="24">
      <c r="A4" s="250"/>
      <c r="B4" s="250" t="s">
        <v>37</v>
      </c>
      <c r="C4" s="250" t="s">
        <v>317</v>
      </c>
      <c r="D4" s="250" t="s">
        <v>318</v>
      </c>
      <c r="E4" s="250" t="s">
        <v>7</v>
      </c>
      <c r="F4" s="250" t="s">
        <v>81</v>
      </c>
      <c r="G4" s="42"/>
    </row>
    <row r="5" spans="1:7" ht="13.5">
      <c r="A5" s="232"/>
      <c r="B5" s="236" t="s">
        <v>4</v>
      </c>
      <c r="C5" s="236" t="s">
        <v>4</v>
      </c>
      <c r="D5" s="236" t="s">
        <v>4</v>
      </c>
      <c r="E5" s="236" t="s">
        <v>4</v>
      </c>
      <c r="F5" s="236" t="s">
        <v>225</v>
      </c>
      <c r="G5" s="42"/>
    </row>
    <row r="6" spans="1:7" s="44" customFormat="1" ht="14.25" customHeight="1">
      <c r="A6" s="200" t="s">
        <v>38</v>
      </c>
      <c r="B6" s="256">
        <v>30246.208839999996</v>
      </c>
      <c r="C6" s="256">
        <v>1663.9778100000001</v>
      </c>
      <c r="D6" s="256">
        <v>2.8797999999999999</v>
      </c>
      <c r="E6" s="256">
        <v>28582.231029999995</v>
      </c>
      <c r="F6" s="256">
        <v>4290</v>
      </c>
      <c r="G6" s="104"/>
    </row>
    <row r="7" spans="1:7" s="44" customFormat="1" ht="14.25" customHeight="1">
      <c r="A7" s="200" t="s">
        <v>39</v>
      </c>
      <c r="B7" s="256">
        <f>SUM(B8:B19)</f>
        <v>41386.690842000025</v>
      </c>
      <c r="C7" s="256">
        <f>SUM(C8:C19)</f>
        <v>3832.3754530000001</v>
      </c>
      <c r="D7" s="256">
        <f>SUM(D8:D19)</f>
        <v>1101.5153969999992</v>
      </c>
      <c r="E7" s="256">
        <f>SUM(E8:E19)</f>
        <v>37554.31538900001</v>
      </c>
      <c r="F7" s="256">
        <v>10729.868999999997</v>
      </c>
      <c r="G7" s="104"/>
    </row>
    <row r="8" spans="1:7">
      <c r="A8" s="152" t="s">
        <v>198</v>
      </c>
      <c r="B8" s="166">
        <v>2396.6915459999996</v>
      </c>
      <c r="C8" s="166">
        <v>175.16274599999994</v>
      </c>
      <c r="D8" s="166">
        <v>78.021853000000007</v>
      </c>
      <c r="E8" s="166">
        <v>2221.5287999999996</v>
      </c>
      <c r="F8" s="235"/>
      <c r="G8" s="42"/>
    </row>
    <row r="9" spans="1:7">
      <c r="A9" s="240" t="s">
        <v>197</v>
      </c>
      <c r="B9" s="216">
        <v>12.567109</v>
      </c>
      <c r="C9" s="216">
        <v>0.76862799999999998</v>
      </c>
      <c r="D9" s="216">
        <v>1.1657600000000001</v>
      </c>
      <c r="E9" s="216">
        <v>11.798481000000001</v>
      </c>
      <c r="F9" s="442"/>
      <c r="G9" s="42"/>
    </row>
    <row r="10" spans="1:7">
      <c r="A10" s="240" t="s">
        <v>196</v>
      </c>
      <c r="B10" s="216">
        <v>2149.0284099999994</v>
      </c>
      <c r="C10" s="216">
        <v>166.56600999999998</v>
      </c>
      <c r="D10" s="216">
        <v>171.87685599999992</v>
      </c>
      <c r="E10" s="216">
        <v>1982.4623999999994</v>
      </c>
      <c r="F10" s="442"/>
      <c r="G10" s="42"/>
    </row>
    <row r="11" spans="1:7">
      <c r="A11" s="240" t="s">
        <v>195</v>
      </c>
      <c r="B11" s="216">
        <v>35172.045832000025</v>
      </c>
      <c r="C11" s="216">
        <v>3344.6899090000002</v>
      </c>
      <c r="D11" s="216">
        <v>708.78994999999918</v>
      </c>
      <c r="E11" s="216">
        <v>31827.355923000025</v>
      </c>
      <c r="F11" s="442"/>
      <c r="G11" s="42"/>
    </row>
    <row r="12" spans="1:7">
      <c r="A12" s="240" t="s">
        <v>194</v>
      </c>
      <c r="B12" s="216">
        <v>0</v>
      </c>
      <c r="C12" s="216">
        <v>0</v>
      </c>
      <c r="D12" s="216">
        <v>0</v>
      </c>
      <c r="E12" s="216">
        <v>0</v>
      </c>
      <c r="F12" s="442"/>
      <c r="G12" s="42"/>
    </row>
    <row r="13" spans="1:7">
      <c r="A13" s="240" t="s">
        <v>193</v>
      </c>
      <c r="B13" s="216">
        <v>62.106785000000009</v>
      </c>
      <c r="C13" s="216">
        <v>10.329412</v>
      </c>
      <c r="D13" s="216">
        <v>4.5521069999999986</v>
      </c>
      <c r="E13" s="216">
        <v>51.777373000000011</v>
      </c>
      <c r="F13" s="442"/>
      <c r="G13" s="42"/>
    </row>
    <row r="14" spans="1:7">
      <c r="A14" s="240" t="s">
        <v>192</v>
      </c>
      <c r="B14" s="216">
        <v>17.431836999999998</v>
      </c>
      <c r="C14" s="216">
        <v>0.50270100000000006</v>
      </c>
      <c r="D14" s="216">
        <v>2.2902900000000002</v>
      </c>
      <c r="E14" s="216">
        <v>16.929136</v>
      </c>
      <c r="F14" s="442"/>
      <c r="G14" s="42"/>
    </row>
    <row r="15" spans="1:7">
      <c r="A15" s="240" t="s">
        <v>191</v>
      </c>
      <c r="B15" s="216">
        <v>186.87068599999998</v>
      </c>
      <c r="C15" s="216">
        <v>23.950130999999988</v>
      </c>
      <c r="D15" s="216">
        <v>32.608518000000004</v>
      </c>
      <c r="E15" s="216">
        <v>162.92055499999998</v>
      </c>
      <c r="F15" s="442"/>
      <c r="G15" s="42"/>
    </row>
    <row r="16" spans="1:7">
      <c r="A16" s="240" t="s">
        <v>190</v>
      </c>
      <c r="B16" s="216">
        <v>785.09120300000109</v>
      </c>
      <c r="C16" s="216">
        <v>78.330965999999975</v>
      </c>
      <c r="D16" s="216">
        <v>61.333781000000016</v>
      </c>
      <c r="E16" s="216">
        <v>706.7602370000011</v>
      </c>
      <c r="F16" s="442"/>
      <c r="G16" s="42"/>
    </row>
    <row r="17" spans="1:12">
      <c r="A17" s="240" t="s">
        <v>32</v>
      </c>
      <c r="B17" s="216">
        <v>0</v>
      </c>
      <c r="C17" s="216">
        <v>0</v>
      </c>
      <c r="D17" s="216">
        <v>0</v>
      </c>
      <c r="E17" s="216">
        <v>0</v>
      </c>
      <c r="F17" s="442"/>
      <c r="G17" s="42"/>
    </row>
    <row r="18" spans="1:12">
      <c r="A18" s="240" t="s">
        <v>189</v>
      </c>
      <c r="B18" s="216">
        <v>28.816810000000007</v>
      </c>
      <c r="C18" s="216">
        <v>3.4600859999999996</v>
      </c>
      <c r="D18" s="216">
        <v>0.92827000000000015</v>
      </c>
      <c r="E18" s="216">
        <v>25.356724000000007</v>
      </c>
      <c r="F18" s="442"/>
      <c r="G18" s="42"/>
    </row>
    <row r="19" spans="1:12">
      <c r="A19" s="152" t="s">
        <v>188</v>
      </c>
      <c r="B19" s="166">
        <v>576.04062399999975</v>
      </c>
      <c r="C19" s="166">
        <v>28.614863999999997</v>
      </c>
      <c r="D19" s="166">
        <v>39.948011999999991</v>
      </c>
      <c r="E19" s="166">
        <v>547.42575999999974</v>
      </c>
      <c r="F19" s="225"/>
      <c r="G19" s="42"/>
    </row>
    <row r="20" spans="1:12" s="15" customFormat="1" ht="11.25">
      <c r="F20" s="9" t="s">
        <v>393</v>
      </c>
    </row>
    <row r="21" spans="1:12">
      <c r="A21" s="53"/>
      <c r="B21" s="53">
        <v>2010</v>
      </c>
      <c r="C21" s="53">
        <v>2011</v>
      </c>
      <c r="D21" s="53">
        <v>2012</v>
      </c>
      <c r="E21" s="53">
        <v>2013</v>
      </c>
      <c r="F21" s="53">
        <v>2014</v>
      </c>
      <c r="G21" s="53">
        <v>2015</v>
      </c>
      <c r="H21" s="53">
        <v>2016</v>
      </c>
      <c r="I21" s="53">
        <v>2017</v>
      </c>
      <c r="J21" s="53">
        <v>2018</v>
      </c>
      <c r="K21" s="53">
        <v>2019</v>
      </c>
    </row>
    <row r="22" spans="1:12">
      <c r="A22" s="53" t="s">
        <v>198</v>
      </c>
      <c r="B22" s="53">
        <v>0</v>
      </c>
      <c r="C22" s="53">
        <v>0</v>
      </c>
      <c r="D22" s="53">
        <v>0</v>
      </c>
      <c r="E22" s="53">
        <v>0</v>
      </c>
      <c r="F22" s="53">
        <v>1992.7230399999994</v>
      </c>
      <c r="G22" s="53">
        <v>2079.0740199999987</v>
      </c>
      <c r="H22" s="53">
        <v>2052.2539450000013</v>
      </c>
      <c r="I22" s="53">
        <v>2208.7524259999991</v>
      </c>
      <c r="J22" s="53">
        <v>2118.0956870000009</v>
      </c>
      <c r="K22" s="53">
        <v>2396.6915459999996</v>
      </c>
      <c r="L22" s="131"/>
    </row>
    <row r="23" spans="1:12">
      <c r="A23" s="53" t="s">
        <v>197</v>
      </c>
      <c r="B23" s="53">
        <v>0</v>
      </c>
      <c r="C23" s="53">
        <v>0</v>
      </c>
      <c r="D23" s="53">
        <v>0</v>
      </c>
      <c r="E23" s="53">
        <v>0</v>
      </c>
      <c r="F23" s="53">
        <v>6.9179599999999999</v>
      </c>
      <c r="G23" s="53">
        <v>9.6688799999999997</v>
      </c>
      <c r="H23" s="53">
        <v>10.779804999999998</v>
      </c>
      <c r="I23" s="53">
        <v>12.567809</v>
      </c>
      <c r="J23" s="53">
        <v>11.908016999999997</v>
      </c>
      <c r="K23" s="53">
        <v>12.567109</v>
      </c>
      <c r="L23" s="131"/>
    </row>
    <row r="24" spans="1:12">
      <c r="A24" s="53" t="s">
        <v>196</v>
      </c>
      <c r="B24" s="53">
        <v>0</v>
      </c>
      <c r="C24" s="53">
        <v>0</v>
      </c>
      <c r="D24" s="53">
        <v>0</v>
      </c>
      <c r="E24" s="53">
        <v>0</v>
      </c>
      <c r="F24" s="53">
        <v>4889.8065399999978</v>
      </c>
      <c r="G24" s="53">
        <v>5165.638719999999</v>
      </c>
      <c r="H24" s="53">
        <v>5719.850639999996</v>
      </c>
      <c r="I24" s="53">
        <v>4453.0348240000021</v>
      </c>
      <c r="J24" s="53">
        <v>3454.5004139999992</v>
      </c>
      <c r="K24" s="53">
        <v>2149.0284099999994</v>
      </c>
      <c r="L24" s="131"/>
    </row>
    <row r="25" spans="1:12">
      <c r="A25" s="53" t="s">
        <v>195</v>
      </c>
      <c r="B25" s="53">
        <v>0</v>
      </c>
      <c r="C25" s="53">
        <v>0</v>
      </c>
      <c r="D25" s="53">
        <v>0</v>
      </c>
      <c r="E25" s="53">
        <v>0</v>
      </c>
      <c r="F25" s="53">
        <v>35832.172599999969</v>
      </c>
      <c r="G25" s="53">
        <v>35944.483260000052</v>
      </c>
      <c r="H25" s="53">
        <v>36228.083022999956</v>
      </c>
      <c r="I25" s="53">
        <v>36978.071257000018</v>
      </c>
      <c r="J25" s="53">
        <v>37733.792682000058</v>
      </c>
      <c r="K25" s="53">
        <v>35172.045832000025</v>
      </c>
      <c r="L25" s="131"/>
    </row>
    <row r="26" spans="1:12">
      <c r="A26" s="53" t="s">
        <v>194</v>
      </c>
      <c r="B26" s="53">
        <v>0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131"/>
    </row>
    <row r="27" spans="1:12">
      <c r="A27" s="53" t="s">
        <v>193</v>
      </c>
      <c r="B27" s="53">
        <v>0</v>
      </c>
      <c r="C27" s="53">
        <v>0</v>
      </c>
      <c r="D27" s="53">
        <v>0</v>
      </c>
      <c r="E27" s="53">
        <v>0</v>
      </c>
      <c r="F27" s="53">
        <v>33.414000000000001</v>
      </c>
      <c r="G27" s="53">
        <v>31.775639999999996</v>
      </c>
      <c r="H27" s="53">
        <v>45.296569999999996</v>
      </c>
      <c r="I27" s="53">
        <v>45.116604999999986</v>
      </c>
      <c r="J27" s="53">
        <v>63.59628</v>
      </c>
      <c r="K27" s="53">
        <v>62.106785000000009</v>
      </c>
      <c r="L27" s="131"/>
    </row>
    <row r="28" spans="1:12">
      <c r="A28" s="53" t="s">
        <v>192</v>
      </c>
      <c r="B28" s="53">
        <v>0</v>
      </c>
      <c r="C28" s="53">
        <v>0</v>
      </c>
      <c r="D28" s="53">
        <v>0</v>
      </c>
      <c r="E28" s="53">
        <v>0</v>
      </c>
      <c r="F28" s="53">
        <v>10.505319999999999</v>
      </c>
      <c r="G28" s="53">
        <v>15.704539999999998</v>
      </c>
      <c r="H28" s="53">
        <v>23.864750999999998</v>
      </c>
      <c r="I28" s="53">
        <v>20.526962000000001</v>
      </c>
      <c r="J28" s="53">
        <v>19.426521000000001</v>
      </c>
      <c r="K28" s="53">
        <v>17.431836999999998</v>
      </c>
      <c r="L28" s="131"/>
    </row>
    <row r="29" spans="1:12">
      <c r="A29" s="53" t="s">
        <v>191</v>
      </c>
      <c r="B29" s="53">
        <v>0</v>
      </c>
      <c r="C29" s="53">
        <v>0</v>
      </c>
      <c r="D29" s="53">
        <v>0</v>
      </c>
      <c r="E29" s="53">
        <v>0</v>
      </c>
      <c r="F29" s="53">
        <v>154.83791999999988</v>
      </c>
      <c r="G29" s="53">
        <v>162.50556999999992</v>
      </c>
      <c r="H29" s="53">
        <v>176.82091099999997</v>
      </c>
      <c r="I29" s="53">
        <v>202.05449500000003</v>
      </c>
      <c r="J29" s="53">
        <v>176.97561300000004</v>
      </c>
      <c r="K29" s="53">
        <v>186.87068599999998</v>
      </c>
      <c r="L29" s="131"/>
    </row>
    <row r="30" spans="1:12">
      <c r="A30" s="53" t="s">
        <v>190</v>
      </c>
      <c r="B30" s="53">
        <v>0</v>
      </c>
      <c r="C30" s="53">
        <v>0</v>
      </c>
      <c r="D30" s="53">
        <v>0</v>
      </c>
      <c r="E30" s="53">
        <v>0</v>
      </c>
      <c r="F30" s="53">
        <v>947.96109000000069</v>
      </c>
      <c r="G30" s="53">
        <v>831.1158700000002</v>
      </c>
      <c r="H30" s="53">
        <v>784.0688199999995</v>
      </c>
      <c r="I30" s="53">
        <v>841.87353299999984</v>
      </c>
      <c r="J30" s="53">
        <v>879.69597099999942</v>
      </c>
      <c r="K30" s="53">
        <v>785.09120300000109</v>
      </c>
      <c r="L30" s="131"/>
    </row>
    <row r="31" spans="1:12">
      <c r="A31" s="53" t="s">
        <v>32</v>
      </c>
      <c r="B31" s="53">
        <v>0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131"/>
    </row>
    <row r="32" spans="1:12">
      <c r="A32" s="53" t="s">
        <v>189</v>
      </c>
      <c r="B32" s="53">
        <v>0</v>
      </c>
      <c r="C32" s="53">
        <v>0</v>
      </c>
      <c r="D32" s="53">
        <v>0</v>
      </c>
      <c r="E32" s="53">
        <v>0</v>
      </c>
      <c r="F32" s="53">
        <v>34.981389999999969</v>
      </c>
      <c r="G32" s="53">
        <v>37.128279999999982</v>
      </c>
      <c r="H32" s="53">
        <v>31.241092999999996</v>
      </c>
      <c r="I32" s="53">
        <v>40.484080999999982</v>
      </c>
      <c r="J32" s="53">
        <v>22.189334000000002</v>
      </c>
      <c r="K32" s="53">
        <v>28.816810000000007</v>
      </c>
      <c r="L32" s="131"/>
    </row>
    <row r="33" spans="1:12">
      <c r="A33" s="53" t="s">
        <v>188</v>
      </c>
      <c r="B33" s="53">
        <v>0</v>
      </c>
      <c r="C33" s="53">
        <v>0</v>
      </c>
      <c r="D33" s="53">
        <v>0</v>
      </c>
      <c r="E33" s="53">
        <v>0</v>
      </c>
      <c r="F33" s="53">
        <v>515.95992000000001</v>
      </c>
      <c r="G33" s="53">
        <v>542.06642999999997</v>
      </c>
      <c r="H33" s="53">
        <v>631.81109200000049</v>
      </c>
      <c r="I33" s="53">
        <v>629.19819600000039</v>
      </c>
      <c r="J33" s="53">
        <v>590.57395500000007</v>
      </c>
      <c r="K33" s="53">
        <v>576.04062399999975</v>
      </c>
      <c r="L33" s="131"/>
    </row>
    <row r="34" spans="1:12">
      <c r="A34" s="53" t="s">
        <v>371</v>
      </c>
      <c r="B34" s="53">
        <v>49979.7</v>
      </c>
      <c r="C34" s="53">
        <v>49973.017663658815</v>
      </c>
      <c r="D34" s="53">
        <v>47261.007437886903</v>
      </c>
      <c r="E34" s="53">
        <v>44737</v>
      </c>
      <c r="F34" s="53">
        <v>44419.279779999961</v>
      </c>
      <c r="G34" s="53">
        <v>44819.161210000049</v>
      </c>
      <c r="H34" s="53">
        <v>45704.070649999958</v>
      </c>
      <c r="I34" s="53">
        <v>45431.68018800002</v>
      </c>
      <c r="J34" s="53">
        <v>45070.754474000059</v>
      </c>
      <c r="K34" s="53">
        <v>41386.690842000025</v>
      </c>
      <c r="L34" s="131"/>
    </row>
    <row r="35" spans="1:12">
      <c r="G35" s="131"/>
      <c r="H35" s="131"/>
      <c r="I35" s="131"/>
      <c r="J35" s="131"/>
      <c r="K35" s="131"/>
      <c r="L35" s="131"/>
    </row>
    <row r="36" spans="1:12">
      <c r="G36" s="131"/>
      <c r="H36" s="131"/>
      <c r="I36" s="131"/>
      <c r="J36" s="131"/>
      <c r="K36" s="131"/>
      <c r="L36" s="131"/>
    </row>
    <row r="37" spans="1:12">
      <c r="G37" s="131"/>
      <c r="H37" s="131"/>
      <c r="I37" s="131"/>
      <c r="J37" s="131"/>
      <c r="K37" s="131"/>
      <c r="L37" s="131"/>
    </row>
    <row r="38" spans="1:12">
      <c r="G38" s="131"/>
      <c r="H38" s="131"/>
      <c r="I38" s="131"/>
      <c r="J38" s="131"/>
      <c r="K38" s="131"/>
    </row>
    <row r="39" spans="1:12">
      <c r="G39" s="131"/>
      <c r="H39" s="131"/>
      <c r="I39" s="131"/>
      <c r="J39" s="131"/>
      <c r="K39" s="131"/>
    </row>
    <row r="40" spans="1:12">
      <c r="G40" s="131"/>
      <c r="H40" s="131"/>
      <c r="I40" s="131"/>
      <c r="J40" s="131"/>
      <c r="K40" s="131"/>
    </row>
    <row r="41" spans="1:12">
      <c r="G41" s="131"/>
      <c r="H41" s="131"/>
      <c r="I41" s="131"/>
      <c r="J41" s="131"/>
      <c r="K41" s="131"/>
    </row>
    <row r="42" spans="1:12">
      <c r="G42" s="131"/>
      <c r="H42" s="131"/>
      <c r="I42" s="131"/>
      <c r="J42" s="131"/>
      <c r="K42" s="131"/>
    </row>
    <row r="43" spans="1:12">
      <c r="G43" s="131"/>
      <c r="H43" s="131"/>
      <c r="I43" s="131"/>
      <c r="J43" s="131"/>
      <c r="K43" s="131"/>
    </row>
    <row r="44" spans="1:12" ht="10.5" customHeight="1"/>
    <row r="45" spans="1:12" ht="12" customHeight="1"/>
    <row r="46" spans="1:12" ht="12" customHeight="1"/>
    <row r="47" spans="1:12" ht="12" customHeight="1"/>
    <row r="48" spans="1:12" ht="12" customHeight="1"/>
    <row r="49" ht="12" customHeight="1"/>
  </sheetData>
  <phoneticPr fontId="33" type="noConversion"/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&amp;C&amp;"-,Obyčejné"&amp;9&amp;P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35"/>
  <dimension ref="A1:K46"/>
  <sheetViews>
    <sheetView showGridLines="0" zoomScaleNormal="100" zoomScaleSheetLayoutView="100" workbookViewId="0"/>
  </sheetViews>
  <sheetFormatPr defaultRowHeight="12"/>
  <cols>
    <col min="1" max="1" width="25.7109375" style="4" customWidth="1"/>
    <col min="2" max="2" width="21.42578125" style="4" customWidth="1"/>
    <col min="3" max="4" width="24.85546875" style="4" customWidth="1"/>
    <col min="5" max="5" width="21" style="4" customWidth="1"/>
    <col min="6" max="6" width="24.85546875" style="4" customWidth="1"/>
    <col min="7" max="7" width="15.140625" style="4" customWidth="1"/>
    <col min="8" max="8" width="9.140625" style="4" customWidth="1"/>
    <col min="9" max="16384" width="9.140625" style="4"/>
  </cols>
  <sheetData>
    <row r="1" spans="1:7" ht="15.75">
      <c r="A1" s="298" t="s">
        <v>621</v>
      </c>
      <c r="B1" s="55"/>
      <c r="C1" s="55"/>
      <c r="D1" s="55"/>
      <c r="E1" s="55"/>
      <c r="F1" s="159" t="str">
        <f>'3.1'!N1</f>
        <v>2019</v>
      </c>
    </row>
    <row r="2" spans="1:7" ht="6" customHeight="1">
      <c r="A2" s="55"/>
      <c r="B2" s="55"/>
      <c r="C2" s="55"/>
      <c r="D2" s="55"/>
      <c r="E2" s="55"/>
      <c r="F2" s="55"/>
    </row>
    <row r="3" spans="1:7" ht="24">
      <c r="A3" s="250"/>
      <c r="B3" s="250" t="s">
        <v>37</v>
      </c>
      <c r="C3" s="250" t="s">
        <v>317</v>
      </c>
      <c r="D3" s="250" t="s">
        <v>318</v>
      </c>
      <c r="E3" s="250" t="s">
        <v>7</v>
      </c>
      <c r="F3" s="250" t="s">
        <v>81</v>
      </c>
      <c r="G3" s="42"/>
    </row>
    <row r="4" spans="1:7" ht="13.5">
      <c r="A4" s="232"/>
      <c r="B4" s="236" t="s">
        <v>4</v>
      </c>
      <c r="C4" s="236" t="s">
        <v>4</v>
      </c>
      <c r="D4" s="236" t="s">
        <v>4</v>
      </c>
      <c r="E4" s="236" t="s">
        <v>4</v>
      </c>
      <c r="F4" s="236" t="s">
        <v>225</v>
      </c>
      <c r="G4" s="42"/>
    </row>
    <row r="5" spans="1:7" s="44" customFormat="1" ht="14.25" customHeight="1">
      <c r="A5" s="194" t="s">
        <v>132</v>
      </c>
      <c r="B5" s="256">
        <f>SUM(B6:B17)</f>
        <v>5518.5206710000002</v>
      </c>
      <c r="C5" s="256">
        <f>SUM(C6:C17)</f>
        <v>64.479355999999996</v>
      </c>
      <c r="D5" s="256">
        <f>SUM(D6:D17)</f>
        <v>6.4424239999999999</v>
      </c>
      <c r="E5" s="256">
        <f>SUM(E6:E17)</f>
        <v>5454.0413150000004</v>
      </c>
      <c r="F5" s="256">
        <v>1363.5</v>
      </c>
      <c r="G5" s="104"/>
    </row>
    <row r="6" spans="1:7">
      <c r="A6" s="152" t="s">
        <v>198</v>
      </c>
      <c r="B6" s="166">
        <v>0</v>
      </c>
      <c r="C6" s="166">
        <v>0</v>
      </c>
      <c r="D6" s="166">
        <v>0</v>
      </c>
      <c r="E6" s="166">
        <v>0</v>
      </c>
      <c r="F6" s="235"/>
      <c r="G6" s="42"/>
    </row>
    <row r="7" spans="1:7">
      <c r="A7" s="240" t="s">
        <v>197</v>
      </c>
      <c r="B7" s="216">
        <v>0</v>
      </c>
      <c r="C7" s="216">
        <v>0</v>
      </c>
      <c r="D7" s="216">
        <v>0</v>
      </c>
      <c r="E7" s="216">
        <v>0</v>
      </c>
      <c r="F7" s="442"/>
      <c r="G7" s="42"/>
    </row>
    <row r="8" spans="1:7">
      <c r="A8" s="240" t="s">
        <v>196</v>
      </c>
      <c r="B8" s="216">
        <v>0</v>
      </c>
      <c r="C8" s="216">
        <v>0</v>
      </c>
      <c r="D8" s="216">
        <v>0</v>
      </c>
      <c r="E8" s="216">
        <v>0</v>
      </c>
      <c r="F8" s="442"/>
      <c r="G8" s="42"/>
    </row>
    <row r="9" spans="1:7">
      <c r="A9" s="240" t="s">
        <v>195</v>
      </c>
      <c r="B9" s="216">
        <v>0</v>
      </c>
      <c r="C9" s="216">
        <v>0</v>
      </c>
      <c r="D9" s="216">
        <v>0</v>
      </c>
      <c r="E9" s="216">
        <v>0</v>
      </c>
      <c r="F9" s="442"/>
      <c r="G9" s="42"/>
    </row>
    <row r="10" spans="1:7">
      <c r="A10" s="240" t="s">
        <v>194</v>
      </c>
      <c r="B10" s="216">
        <v>0</v>
      </c>
      <c r="C10" s="216">
        <v>0</v>
      </c>
      <c r="D10" s="216">
        <v>0</v>
      </c>
      <c r="E10" s="216">
        <v>0</v>
      </c>
      <c r="F10" s="442"/>
      <c r="G10" s="42"/>
    </row>
    <row r="11" spans="1:7">
      <c r="A11" s="240" t="s">
        <v>193</v>
      </c>
      <c r="B11" s="216">
        <v>0</v>
      </c>
      <c r="C11" s="216">
        <v>0</v>
      </c>
      <c r="D11" s="216">
        <v>0</v>
      </c>
      <c r="E11" s="216">
        <v>0</v>
      </c>
      <c r="F11" s="442"/>
      <c r="G11" s="42"/>
    </row>
    <row r="12" spans="1:7">
      <c r="A12" s="240" t="s">
        <v>192</v>
      </c>
      <c r="B12" s="216">
        <v>0</v>
      </c>
      <c r="C12" s="216">
        <v>0</v>
      </c>
      <c r="D12" s="216">
        <v>0</v>
      </c>
      <c r="E12" s="216">
        <v>0</v>
      </c>
      <c r="F12" s="442"/>
      <c r="G12" s="42"/>
    </row>
    <row r="13" spans="1:7">
      <c r="A13" s="240" t="s">
        <v>191</v>
      </c>
      <c r="B13" s="216">
        <v>0</v>
      </c>
      <c r="C13" s="216">
        <v>0</v>
      </c>
      <c r="D13" s="216">
        <v>0</v>
      </c>
      <c r="E13" s="216">
        <v>0</v>
      </c>
      <c r="F13" s="442"/>
      <c r="G13" s="42"/>
    </row>
    <row r="14" spans="1:7">
      <c r="A14" s="240" t="s">
        <v>190</v>
      </c>
      <c r="B14" s="216">
        <v>1480.9555699999999</v>
      </c>
      <c r="C14" s="216">
        <v>14.005150000000004</v>
      </c>
      <c r="D14" s="216">
        <v>0.50436000000000003</v>
      </c>
      <c r="E14" s="216">
        <v>1466.9504199999999</v>
      </c>
      <c r="F14" s="442"/>
      <c r="G14" s="42"/>
    </row>
    <row r="15" spans="1:7">
      <c r="A15" s="240" t="s">
        <v>32</v>
      </c>
      <c r="B15" s="216">
        <v>0</v>
      </c>
      <c r="C15" s="216">
        <v>0</v>
      </c>
      <c r="D15" s="216">
        <v>0</v>
      </c>
      <c r="E15" s="216">
        <v>0</v>
      </c>
      <c r="F15" s="442"/>
      <c r="G15" s="42"/>
    </row>
    <row r="16" spans="1:7">
      <c r="A16" s="240" t="s">
        <v>189</v>
      </c>
      <c r="B16" s="216">
        <v>0</v>
      </c>
      <c r="C16" s="216">
        <v>0</v>
      </c>
      <c r="D16" s="216">
        <v>0</v>
      </c>
      <c r="E16" s="216">
        <v>0</v>
      </c>
      <c r="F16" s="442"/>
      <c r="G16" s="42"/>
    </row>
    <row r="17" spans="1:11">
      <c r="A17" s="152" t="s">
        <v>188</v>
      </c>
      <c r="B17" s="166">
        <v>4037.5651010000006</v>
      </c>
      <c r="C17" s="166">
        <v>50.474205999999995</v>
      </c>
      <c r="D17" s="166">
        <v>5.9380639999999998</v>
      </c>
      <c r="E17" s="166">
        <v>3987.0908950000007</v>
      </c>
      <c r="F17" s="225"/>
      <c r="G17" s="42"/>
    </row>
    <row r="18" spans="1:11" s="15" customFormat="1" ht="11.25">
      <c r="F18" s="9" t="s">
        <v>393</v>
      </c>
    </row>
    <row r="19" spans="1:11">
      <c r="A19" s="53"/>
      <c r="B19" s="53">
        <v>2010</v>
      </c>
      <c r="C19" s="53">
        <v>2011</v>
      </c>
      <c r="D19" s="53">
        <v>2012</v>
      </c>
      <c r="E19" s="53">
        <v>2013</v>
      </c>
      <c r="F19" s="53">
        <v>2014</v>
      </c>
      <c r="G19" s="53">
        <v>2015</v>
      </c>
      <c r="H19" s="53">
        <v>2016</v>
      </c>
      <c r="I19" s="53">
        <v>2017</v>
      </c>
      <c r="J19" s="53">
        <v>2018</v>
      </c>
      <c r="K19" s="53">
        <v>2019</v>
      </c>
    </row>
    <row r="20" spans="1:11">
      <c r="A20" s="53" t="s">
        <v>198</v>
      </c>
      <c r="B20" s="53">
        <v>0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</row>
    <row r="21" spans="1:11">
      <c r="A21" s="53" t="s">
        <v>197</v>
      </c>
      <c r="B21" s="53"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</row>
    <row r="22" spans="1:11">
      <c r="A22" s="53" t="s">
        <v>196</v>
      </c>
      <c r="B22" s="53">
        <v>0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</row>
    <row r="23" spans="1:11">
      <c r="A23" s="53" t="s">
        <v>195</v>
      </c>
      <c r="B23" s="53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</row>
    <row r="24" spans="1:11">
      <c r="A24" s="53" t="s">
        <v>194</v>
      </c>
      <c r="B24" s="53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</row>
    <row r="25" spans="1:11">
      <c r="A25" s="53" t="s">
        <v>193</v>
      </c>
      <c r="B25" s="53">
        <v>0</v>
      </c>
      <c r="C25" s="53">
        <v>0</v>
      </c>
      <c r="D25" s="53">
        <v>0</v>
      </c>
      <c r="E25" s="53">
        <v>0</v>
      </c>
      <c r="F25" s="53">
        <v>1.13141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</row>
    <row r="26" spans="1:11">
      <c r="A26" s="53" t="s">
        <v>192</v>
      </c>
      <c r="B26" s="53">
        <v>0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</row>
    <row r="27" spans="1:11">
      <c r="A27" s="53" t="s">
        <v>191</v>
      </c>
      <c r="B27" s="53">
        <v>0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</row>
    <row r="28" spans="1:11">
      <c r="A28" s="53" t="s">
        <v>190</v>
      </c>
      <c r="B28" s="53">
        <v>0</v>
      </c>
      <c r="C28" s="53">
        <v>0</v>
      </c>
      <c r="D28" s="53">
        <v>0</v>
      </c>
      <c r="E28" s="53">
        <v>0</v>
      </c>
      <c r="F28" s="53">
        <v>1998.1867900000002</v>
      </c>
      <c r="G28" s="53">
        <v>1995.0726800000004</v>
      </c>
      <c r="H28" s="53">
        <v>1994.4568400000001</v>
      </c>
      <c r="I28" s="53">
        <v>1773.43984</v>
      </c>
      <c r="J28" s="53">
        <v>1630.4139599999999</v>
      </c>
      <c r="K28" s="53">
        <v>1480.9555699999999</v>
      </c>
    </row>
    <row r="29" spans="1:11">
      <c r="A29" s="53" t="s">
        <v>32</v>
      </c>
      <c r="B29" s="53">
        <v>0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</row>
    <row r="30" spans="1:11">
      <c r="A30" s="53" t="s">
        <v>189</v>
      </c>
      <c r="B30" s="53">
        <v>0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</row>
    <row r="31" spans="1:11">
      <c r="A31" s="53" t="s">
        <v>188</v>
      </c>
      <c r="B31" s="53">
        <v>0</v>
      </c>
      <c r="C31" s="53">
        <v>0</v>
      </c>
      <c r="D31" s="53">
        <v>0</v>
      </c>
      <c r="E31" s="53">
        <v>0</v>
      </c>
      <c r="F31" s="53">
        <v>205.35669999999999</v>
      </c>
      <c r="G31" s="53">
        <v>752.85042000000033</v>
      </c>
      <c r="H31" s="53">
        <v>2054.786838</v>
      </c>
      <c r="I31" s="53">
        <v>1948.9655940000002</v>
      </c>
      <c r="J31" s="53">
        <v>2060.4579100000001</v>
      </c>
      <c r="K31" s="53">
        <v>4037.5651010000006</v>
      </c>
    </row>
    <row r="32" spans="1:11">
      <c r="A32" s="53" t="s">
        <v>371</v>
      </c>
      <c r="B32" s="53">
        <v>2349.6</v>
      </c>
      <c r="C32" s="53">
        <v>2344.4</v>
      </c>
      <c r="D32" s="53">
        <v>2200.4</v>
      </c>
      <c r="E32" s="53">
        <v>2092.8000000000002</v>
      </c>
      <c r="F32" s="53"/>
      <c r="G32" s="53"/>
      <c r="H32" s="53"/>
      <c r="I32" s="53"/>
      <c r="J32" s="53"/>
      <c r="K32" s="53"/>
    </row>
    <row r="33" spans="1:7">
      <c r="G33" s="131"/>
    </row>
    <row r="34" spans="1:7">
      <c r="G34" s="131"/>
    </row>
    <row r="35" spans="1:7">
      <c r="G35" s="131"/>
    </row>
    <row r="36" spans="1:7">
      <c r="G36" s="131"/>
    </row>
    <row r="37" spans="1:7">
      <c r="G37" s="131"/>
    </row>
    <row r="38" spans="1:7">
      <c r="G38" s="131"/>
    </row>
    <row r="39" spans="1:7">
      <c r="G39" s="131"/>
    </row>
    <row r="40" spans="1:7">
      <c r="G40" s="131"/>
    </row>
    <row r="41" spans="1:7">
      <c r="G41" s="131"/>
    </row>
    <row r="42" spans="1:7">
      <c r="G42" s="131"/>
    </row>
    <row r="43" spans="1:7">
      <c r="G43" s="138"/>
    </row>
    <row r="44" spans="1:7">
      <c r="A44" s="53">
        <v>0</v>
      </c>
      <c r="B44" s="53">
        <v>0</v>
      </c>
      <c r="C44" s="53">
        <v>0</v>
      </c>
      <c r="D44" s="53">
        <v>0</v>
      </c>
      <c r="E44" s="53">
        <v>0</v>
      </c>
      <c r="G44" s="97"/>
    </row>
    <row r="45" spans="1:7">
      <c r="A45" s="53">
        <v>205.35669999999999</v>
      </c>
      <c r="B45" s="53">
        <v>752.85042000000033</v>
      </c>
      <c r="C45" s="53">
        <v>2054.786838</v>
      </c>
      <c r="D45" s="53">
        <v>1948.9655940000002</v>
      </c>
      <c r="E45" s="53">
        <v>4037.5651010000006</v>
      </c>
    </row>
    <row r="46" spans="1:7" ht="0.75" customHeight="1">
      <c r="A46" s="53">
        <v>2204.6749</v>
      </c>
      <c r="B46" s="53">
        <v>2747.9231000000009</v>
      </c>
      <c r="C46" s="53">
        <v>4049.2436779999998</v>
      </c>
      <c r="D46" s="53">
        <v>3722.4054340000002</v>
      </c>
      <c r="E46" s="53">
        <v>5518.5206710000002</v>
      </c>
    </row>
  </sheetData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&amp;C&amp;"-,Obyčejné"&amp;9&amp;P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36"/>
  <dimension ref="A1:L48"/>
  <sheetViews>
    <sheetView showGridLines="0" zoomScaleNormal="100" zoomScaleSheetLayoutView="100" workbookViewId="0"/>
  </sheetViews>
  <sheetFormatPr defaultRowHeight="12"/>
  <cols>
    <col min="1" max="1" width="26.7109375" style="4" customWidth="1"/>
    <col min="2" max="2" width="20.5703125" style="4" customWidth="1"/>
    <col min="3" max="4" width="24.85546875" style="4" customWidth="1"/>
    <col min="5" max="5" width="21.42578125" style="4" customWidth="1"/>
    <col min="6" max="6" width="24.28515625" style="4" customWidth="1"/>
    <col min="7" max="7" width="15.140625" style="4" customWidth="1"/>
    <col min="8" max="8" width="9.140625" style="4" customWidth="1"/>
    <col min="9" max="16384" width="9.140625" style="4"/>
  </cols>
  <sheetData>
    <row r="1" spans="1:7" ht="15.75">
      <c r="A1" s="298" t="s">
        <v>622</v>
      </c>
      <c r="B1" s="55"/>
      <c r="C1" s="55"/>
      <c r="D1" s="55"/>
      <c r="E1" s="55"/>
      <c r="F1" s="159" t="str">
        <f>'3.1'!N1</f>
        <v>2019</v>
      </c>
    </row>
    <row r="2" spans="1:7" ht="6" customHeight="1">
      <c r="A2" s="55"/>
      <c r="B2" s="55"/>
      <c r="C2" s="55"/>
      <c r="D2" s="55"/>
      <c r="E2" s="55"/>
      <c r="F2" s="55"/>
    </row>
    <row r="3" spans="1:7" ht="24">
      <c r="A3" s="250"/>
      <c r="B3" s="250" t="s">
        <v>37</v>
      </c>
      <c r="C3" s="250" t="s">
        <v>317</v>
      </c>
      <c r="D3" s="250" t="s">
        <v>318</v>
      </c>
      <c r="E3" s="250" t="s">
        <v>7</v>
      </c>
      <c r="F3" s="250" t="s">
        <v>81</v>
      </c>
      <c r="G3" s="42"/>
    </row>
    <row r="4" spans="1:7" ht="13.5">
      <c r="A4" s="232"/>
      <c r="B4" s="236" t="s">
        <v>4</v>
      </c>
      <c r="C4" s="236" t="s">
        <v>4</v>
      </c>
      <c r="D4" s="236" t="s">
        <v>4</v>
      </c>
      <c r="E4" s="236" t="s">
        <v>4</v>
      </c>
      <c r="F4" s="236" t="s">
        <v>225</v>
      </c>
      <c r="G4" s="42"/>
    </row>
    <row r="5" spans="1:7" s="44" customFormat="1" ht="14.25" customHeight="1">
      <c r="A5" s="439" t="s">
        <v>40</v>
      </c>
      <c r="B5" s="256">
        <f>SUM(B6:B17)</f>
        <v>3676.6971499999986</v>
      </c>
      <c r="C5" s="256">
        <f>SUM(C6:C17)</f>
        <v>222.53494000000001</v>
      </c>
      <c r="D5" s="256">
        <f>SUM(D6:D17)</f>
        <v>35.60580700000002</v>
      </c>
      <c r="E5" s="256">
        <f>SUM(E6:E17)</f>
        <v>3454.1622099999986</v>
      </c>
      <c r="F5" s="256">
        <v>937.70399999999779</v>
      </c>
      <c r="G5" s="104"/>
    </row>
    <row r="6" spans="1:7">
      <c r="A6" s="152" t="s">
        <v>198</v>
      </c>
      <c r="B6" s="166">
        <v>2.0420480000000008</v>
      </c>
      <c r="C6" s="166">
        <v>0.30935600000000002</v>
      </c>
      <c r="D6" s="166">
        <v>0.31129299999999999</v>
      </c>
      <c r="E6" s="166">
        <v>1.7326920000000008</v>
      </c>
      <c r="F6" s="235"/>
      <c r="G6" s="42"/>
    </row>
    <row r="7" spans="1:7">
      <c r="A7" s="240" t="s">
        <v>197</v>
      </c>
      <c r="B7" s="216">
        <v>2514.5051969999945</v>
      </c>
      <c r="C7" s="216">
        <v>187.27121700000032</v>
      </c>
      <c r="D7" s="216">
        <v>22.013898999999991</v>
      </c>
      <c r="E7" s="216">
        <v>2327.2339799999941</v>
      </c>
      <c r="F7" s="442"/>
      <c r="G7" s="42"/>
    </row>
    <row r="8" spans="1:7">
      <c r="A8" s="240" t="s">
        <v>196</v>
      </c>
      <c r="B8" s="216">
        <v>0</v>
      </c>
      <c r="C8" s="216">
        <v>0</v>
      </c>
      <c r="D8" s="216">
        <v>0</v>
      </c>
      <c r="E8" s="216">
        <v>0</v>
      </c>
      <c r="F8" s="442"/>
      <c r="G8" s="42"/>
    </row>
    <row r="9" spans="1:7">
      <c r="A9" s="240" t="s">
        <v>195</v>
      </c>
      <c r="B9" s="216">
        <v>0</v>
      </c>
      <c r="C9" s="216">
        <v>0</v>
      </c>
      <c r="D9" s="216">
        <v>0</v>
      </c>
      <c r="E9" s="216">
        <v>0</v>
      </c>
      <c r="F9" s="442"/>
      <c r="G9" s="42"/>
    </row>
    <row r="10" spans="1:7">
      <c r="A10" s="240" t="s">
        <v>194</v>
      </c>
      <c r="B10" s="216">
        <v>0</v>
      </c>
      <c r="C10" s="216">
        <v>0</v>
      </c>
      <c r="D10" s="216">
        <v>0</v>
      </c>
      <c r="E10" s="216">
        <v>0</v>
      </c>
      <c r="F10" s="442"/>
      <c r="G10" s="42"/>
    </row>
    <row r="11" spans="1:7">
      <c r="A11" s="240" t="s">
        <v>193</v>
      </c>
      <c r="B11" s="216">
        <v>0</v>
      </c>
      <c r="C11" s="216">
        <v>0</v>
      </c>
      <c r="D11" s="216">
        <v>0</v>
      </c>
      <c r="E11" s="216">
        <v>0</v>
      </c>
      <c r="F11" s="442"/>
      <c r="G11" s="42"/>
    </row>
    <row r="12" spans="1:7">
      <c r="A12" s="240" t="s">
        <v>192</v>
      </c>
      <c r="B12" s="216">
        <v>1.0939999999999999E-3</v>
      </c>
      <c r="C12" s="216">
        <v>0</v>
      </c>
      <c r="D12" s="216">
        <v>0</v>
      </c>
      <c r="E12" s="216">
        <v>1.0939999999999999E-3</v>
      </c>
      <c r="F12" s="442"/>
      <c r="G12" s="42"/>
    </row>
    <row r="13" spans="1:7">
      <c r="A13" s="240" t="s">
        <v>191</v>
      </c>
      <c r="B13" s="216">
        <v>0</v>
      </c>
      <c r="C13" s="216">
        <v>0</v>
      </c>
      <c r="D13" s="216">
        <v>0</v>
      </c>
      <c r="E13" s="216">
        <v>0</v>
      </c>
      <c r="F13" s="442"/>
      <c r="G13" s="42"/>
    </row>
    <row r="14" spans="1:7">
      <c r="A14" s="240" t="s">
        <v>190</v>
      </c>
      <c r="B14" s="216">
        <v>248.62818399999992</v>
      </c>
      <c r="C14" s="216">
        <v>10.726051000000004</v>
      </c>
      <c r="D14" s="216">
        <v>0.12837700000000002</v>
      </c>
      <c r="E14" s="216">
        <v>237.90213299999991</v>
      </c>
      <c r="F14" s="442"/>
      <c r="G14" s="42"/>
    </row>
    <row r="15" spans="1:7">
      <c r="A15" s="240" t="s">
        <v>32</v>
      </c>
      <c r="B15" s="216">
        <v>1.0303399999999998</v>
      </c>
      <c r="C15" s="216">
        <v>8.1320000000000021E-3</v>
      </c>
      <c r="D15" s="216">
        <v>0</v>
      </c>
      <c r="E15" s="216">
        <v>1.0222079999999998</v>
      </c>
      <c r="F15" s="442"/>
      <c r="G15" s="42"/>
    </row>
    <row r="16" spans="1:7">
      <c r="A16" s="240" t="s">
        <v>189</v>
      </c>
      <c r="B16" s="216">
        <v>9.5877760000000034</v>
      </c>
      <c r="C16" s="216">
        <v>1.4864919999999999</v>
      </c>
      <c r="D16" s="216">
        <v>9.4709000000000002E-2</v>
      </c>
      <c r="E16" s="216">
        <v>8.1012840000000033</v>
      </c>
      <c r="F16" s="442"/>
      <c r="G16" s="42"/>
    </row>
    <row r="17" spans="1:12">
      <c r="A17" s="152" t="s">
        <v>188</v>
      </c>
      <c r="B17" s="168">
        <v>900.90251100000444</v>
      </c>
      <c r="C17" s="168">
        <v>22.733691999999685</v>
      </c>
      <c r="D17" s="168">
        <v>13.057529000000025</v>
      </c>
      <c r="E17" s="168">
        <v>878.16881900000476</v>
      </c>
      <c r="F17" s="438"/>
      <c r="G17" s="42"/>
    </row>
    <row r="18" spans="1:12" s="15" customFormat="1" ht="11.25">
      <c r="F18" s="9" t="s">
        <v>393</v>
      </c>
    </row>
    <row r="19" spans="1:12">
      <c r="A19" s="53"/>
      <c r="B19" s="53">
        <v>2010</v>
      </c>
      <c r="C19" s="53">
        <v>2011</v>
      </c>
      <c r="D19" s="53">
        <v>2012</v>
      </c>
      <c r="E19" s="53">
        <v>2013</v>
      </c>
      <c r="F19" s="53">
        <v>2014</v>
      </c>
      <c r="G19" s="53">
        <v>2015</v>
      </c>
      <c r="H19" s="53">
        <v>2016</v>
      </c>
      <c r="I19" s="53">
        <v>2017</v>
      </c>
      <c r="J19" s="53">
        <v>2018</v>
      </c>
      <c r="K19" s="53">
        <v>2019</v>
      </c>
    </row>
    <row r="20" spans="1:12">
      <c r="A20" s="53" t="s">
        <v>198</v>
      </c>
      <c r="B20" s="53">
        <v>0</v>
      </c>
      <c r="C20" s="53">
        <v>0</v>
      </c>
      <c r="D20" s="53">
        <v>0</v>
      </c>
      <c r="E20" s="53">
        <v>0</v>
      </c>
      <c r="F20" s="53">
        <v>14.489239999999999</v>
      </c>
      <c r="G20" s="53">
        <v>12.044630000000005</v>
      </c>
      <c r="H20" s="53">
        <v>16.639448999999995</v>
      </c>
      <c r="I20" s="53">
        <v>4.8640529999999975</v>
      </c>
      <c r="J20" s="53">
        <v>2.7662300000000011</v>
      </c>
      <c r="K20" s="53">
        <v>2.0420480000000008</v>
      </c>
      <c r="L20" s="131"/>
    </row>
    <row r="21" spans="1:12">
      <c r="A21" s="53" t="s">
        <v>197</v>
      </c>
      <c r="B21" s="53">
        <v>0</v>
      </c>
      <c r="C21" s="53">
        <v>0</v>
      </c>
      <c r="D21" s="53">
        <v>0</v>
      </c>
      <c r="E21" s="53">
        <v>0</v>
      </c>
      <c r="F21" s="53">
        <v>2566.6037330000063</v>
      </c>
      <c r="G21" s="53">
        <v>2605.1437599999881</v>
      </c>
      <c r="H21" s="53">
        <v>2590.4902220000017</v>
      </c>
      <c r="I21" s="53">
        <v>2626.8729050000011</v>
      </c>
      <c r="J21" s="53">
        <v>2596.0127089999969</v>
      </c>
      <c r="K21" s="53">
        <v>2514.5051969999945</v>
      </c>
      <c r="L21" s="131"/>
    </row>
    <row r="22" spans="1:12">
      <c r="A22" s="53" t="s">
        <v>196</v>
      </c>
      <c r="B22" s="53">
        <v>0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131"/>
    </row>
    <row r="23" spans="1:12">
      <c r="A23" s="53" t="s">
        <v>195</v>
      </c>
      <c r="B23" s="53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131"/>
    </row>
    <row r="24" spans="1:12">
      <c r="A24" s="53" t="s">
        <v>194</v>
      </c>
      <c r="B24" s="53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131"/>
    </row>
    <row r="25" spans="1:12">
      <c r="A25" s="53" t="s">
        <v>193</v>
      </c>
      <c r="B25" s="53">
        <v>0</v>
      </c>
      <c r="C25" s="53">
        <v>0</v>
      </c>
      <c r="D25" s="53">
        <v>0</v>
      </c>
      <c r="E25" s="53">
        <v>0</v>
      </c>
      <c r="F25" s="53">
        <v>3.3140000000000003E-2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131"/>
    </row>
    <row r="26" spans="1:12">
      <c r="A26" s="53" t="s">
        <v>192</v>
      </c>
      <c r="B26" s="53">
        <v>0</v>
      </c>
      <c r="C26" s="53">
        <v>0</v>
      </c>
      <c r="D26" s="53">
        <v>0</v>
      </c>
      <c r="E26" s="53">
        <v>0</v>
      </c>
      <c r="F26" s="53">
        <v>1.7139999999999999E-2</v>
      </c>
      <c r="G26" s="53">
        <v>0</v>
      </c>
      <c r="H26" s="53">
        <v>0</v>
      </c>
      <c r="I26" s="53">
        <v>0</v>
      </c>
      <c r="J26" s="53">
        <v>0</v>
      </c>
      <c r="K26" s="53">
        <v>1.0939999999999999E-3</v>
      </c>
      <c r="L26" s="131"/>
    </row>
    <row r="27" spans="1:12">
      <c r="A27" s="53" t="s">
        <v>191</v>
      </c>
      <c r="B27" s="53">
        <v>0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131"/>
    </row>
    <row r="28" spans="1:12">
      <c r="A28" s="53" t="s">
        <v>190</v>
      </c>
      <c r="B28" s="53">
        <v>0</v>
      </c>
      <c r="C28" s="53">
        <v>0</v>
      </c>
      <c r="D28" s="53">
        <v>0</v>
      </c>
      <c r="E28" s="53">
        <v>0</v>
      </c>
      <c r="F28" s="53">
        <v>267.69918000000007</v>
      </c>
      <c r="G28" s="53">
        <v>262.58914999999996</v>
      </c>
      <c r="H28" s="53">
        <v>257.16206999999997</v>
      </c>
      <c r="I28" s="53">
        <v>264.43442600000003</v>
      </c>
      <c r="J28" s="53">
        <v>241.39862800000003</v>
      </c>
      <c r="K28" s="53">
        <v>248.62818399999992</v>
      </c>
      <c r="L28" s="131"/>
    </row>
    <row r="29" spans="1:12">
      <c r="A29" s="53" t="s">
        <v>32</v>
      </c>
      <c r="B29" s="53">
        <v>0</v>
      </c>
      <c r="C29" s="53">
        <v>0</v>
      </c>
      <c r="D29" s="53">
        <v>0</v>
      </c>
      <c r="E29" s="53">
        <v>0</v>
      </c>
      <c r="F29" s="53">
        <v>0.47998000000000002</v>
      </c>
      <c r="G29" s="53">
        <v>0.65700000000000003</v>
      </c>
      <c r="H29" s="53">
        <v>0.77049999999999996</v>
      </c>
      <c r="I29" s="53">
        <v>0.23902899999999999</v>
      </c>
      <c r="J29" s="53">
        <v>0.54568900000000009</v>
      </c>
      <c r="K29" s="53">
        <v>1.0303399999999998</v>
      </c>
      <c r="L29" s="131"/>
    </row>
    <row r="30" spans="1:12">
      <c r="A30" s="53" t="s">
        <v>189</v>
      </c>
      <c r="B30" s="53">
        <v>0</v>
      </c>
      <c r="C30" s="53">
        <v>0</v>
      </c>
      <c r="D30" s="53">
        <v>0</v>
      </c>
      <c r="E30" s="53">
        <v>0</v>
      </c>
      <c r="F30" s="53">
        <v>10.793759999999997</v>
      </c>
      <c r="G30" s="53">
        <v>10.05199</v>
      </c>
      <c r="H30" s="53">
        <v>13.240353000000002</v>
      </c>
      <c r="I30" s="53">
        <v>13.435371999999996</v>
      </c>
      <c r="J30" s="53">
        <v>12.642494999999991</v>
      </c>
      <c r="K30" s="53">
        <v>9.5877760000000034</v>
      </c>
      <c r="L30" s="131"/>
    </row>
    <row r="31" spans="1:12">
      <c r="A31" s="53" t="s">
        <v>188</v>
      </c>
      <c r="B31" s="53">
        <v>0</v>
      </c>
      <c r="C31" s="53">
        <v>0</v>
      </c>
      <c r="D31" s="53">
        <v>0</v>
      </c>
      <c r="E31" s="53">
        <v>0</v>
      </c>
      <c r="F31" s="53">
        <v>634.32539000000065</v>
      </c>
      <c r="G31" s="53">
        <v>682.68397000000004</v>
      </c>
      <c r="H31" s="53">
        <v>735.59491599999797</v>
      </c>
      <c r="I31" s="53">
        <v>809.78220400000021</v>
      </c>
      <c r="J31" s="53">
        <v>837.04720299999917</v>
      </c>
      <c r="K31" s="53">
        <v>900.90251100000444</v>
      </c>
      <c r="L31" s="131"/>
    </row>
    <row r="32" spans="1:12">
      <c r="A32" s="53" t="s">
        <v>371</v>
      </c>
      <c r="B32" s="53">
        <v>1250.8</v>
      </c>
      <c r="C32" s="53">
        <v>1610.7</v>
      </c>
      <c r="D32" s="53">
        <v>2234.6999999999998</v>
      </c>
      <c r="E32" s="53">
        <v>3179.6</v>
      </c>
      <c r="F32" s="53">
        <v>3493.9615830000066</v>
      </c>
      <c r="G32" s="53">
        <v>3572.5134999999877</v>
      </c>
      <c r="H32" s="53">
        <v>3613.8975099999998</v>
      </c>
      <c r="I32" s="53">
        <v>3719.627989000001</v>
      </c>
      <c r="J32" s="53">
        <v>3690.4129539999963</v>
      </c>
      <c r="K32" s="53">
        <v>3676.6971499999986</v>
      </c>
      <c r="L32" s="131"/>
    </row>
    <row r="33" spans="1:12">
      <c r="A33" s="131"/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</row>
    <row r="34" spans="1:12">
      <c r="A34" s="131"/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</row>
    <row r="35" spans="1:12">
      <c r="A35" s="131"/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</row>
    <row r="36" spans="1:12">
      <c r="A36" s="131"/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</row>
    <row r="37" spans="1:12">
      <c r="A37" s="131"/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</row>
    <row r="38" spans="1:12">
      <c r="A38" s="131"/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</row>
    <row r="39" spans="1:12">
      <c r="A39" s="131"/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</row>
    <row r="40" spans="1:12">
      <c r="A40" s="131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</row>
    <row r="41" spans="1:12">
      <c r="A41" s="131"/>
      <c r="B41" s="131"/>
      <c r="C41" s="131"/>
      <c r="D41" s="131"/>
      <c r="E41" s="131"/>
      <c r="F41" s="131"/>
      <c r="G41" s="131"/>
    </row>
    <row r="42" spans="1:12">
      <c r="A42" s="131"/>
      <c r="B42" s="131"/>
      <c r="C42" s="131"/>
      <c r="D42" s="131"/>
      <c r="E42" s="131"/>
      <c r="F42" s="131"/>
      <c r="G42" s="131"/>
      <c r="H42" s="131"/>
    </row>
    <row r="43" spans="1:12">
      <c r="A43" s="131"/>
      <c r="B43" s="131"/>
      <c r="C43" s="131"/>
      <c r="D43" s="131"/>
      <c r="E43" s="131"/>
      <c r="F43" s="131"/>
      <c r="G43" s="138"/>
      <c r="H43" s="131"/>
    </row>
    <row r="44" spans="1:12" ht="12" customHeight="1">
      <c r="A44" s="131"/>
      <c r="B44" s="131"/>
      <c r="C44" s="131"/>
      <c r="D44" s="131"/>
      <c r="E44" s="131"/>
      <c r="F44" s="131"/>
      <c r="G44" s="139"/>
      <c r="H44" s="131"/>
    </row>
    <row r="45" spans="1:12" ht="12" customHeight="1">
      <c r="A45" s="131"/>
      <c r="B45" s="131"/>
      <c r="C45" s="131"/>
      <c r="D45" s="131"/>
      <c r="E45" s="131"/>
      <c r="F45" s="131"/>
      <c r="G45" s="131"/>
      <c r="H45" s="131"/>
    </row>
    <row r="46" spans="1:12" ht="12" customHeight="1">
      <c r="A46" s="131"/>
      <c r="B46" s="131"/>
      <c r="C46" s="131"/>
      <c r="D46" s="131"/>
      <c r="E46" s="131"/>
      <c r="F46" s="131"/>
      <c r="G46" s="131"/>
      <c r="H46" s="131"/>
    </row>
    <row r="47" spans="1:12" s="131" customFormat="1" ht="12" customHeight="1"/>
    <row r="48" spans="1:12">
      <c r="A48" s="131"/>
      <c r="B48" s="131"/>
      <c r="C48" s="131"/>
      <c r="D48" s="131"/>
      <c r="E48" s="131"/>
      <c r="F48" s="131"/>
      <c r="G48" s="131"/>
      <c r="H48" s="131"/>
    </row>
  </sheetData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&amp;C&amp;"-,Obyčejné"&amp;9&amp;P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5"/>
  <dimension ref="A1:O41"/>
  <sheetViews>
    <sheetView showGridLines="0" zoomScaleNormal="100" zoomScaleSheetLayoutView="100" workbookViewId="0"/>
  </sheetViews>
  <sheetFormatPr defaultRowHeight="12.75"/>
  <cols>
    <col min="1" max="1" width="31.85546875" style="2" customWidth="1"/>
    <col min="2" max="3" width="15.5703125" style="2" customWidth="1"/>
    <col min="4" max="4" width="16.28515625" style="2" customWidth="1"/>
    <col min="5" max="5" width="15.5703125" style="2" customWidth="1"/>
    <col min="6" max="6" width="16.7109375" style="2" customWidth="1"/>
    <col min="7" max="8" width="15.5703125" style="2" customWidth="1"/>
    <col min="9" max="9" width="15.85546875" style="2" customWidth="1"/>
    <col min="10" max="10" width="15" style="2" customWidth="1"/>
    <col min="11" max="11" width="12.7109375" style="2" customWidth="1"/>
    <col min="12" max="12" width="11.7109375" style="2" customWidth="1"/>
    <col min="13" max="16384" width="9.140625" style="2"/>
  </cols>
  <sheetData>
    <row r="1" spans="1:15" s="10" customFormat="1" ht="15.75">
      <c r="A1" s="298" t="s">
        <v>623</v>
      </c>
      <c r="B1" s="7"/>
      <c r="C1" s="7"/>
      <c r="D1" s="7"/>
      <c r="E1" s="7"/>
      <c r="F1" s="7"/>
      <c r="G1" s="7"/>
      <c r="H1" s="159" t="str">
        <f>'3.1'!N1</f>
        <v>2019</v>
      </c>
    </row>
    <row r="2" spans="1:15" s="10" customFormat="1" ht="6" customHeight="1">
      <c r="B2" s="7"/>
      <c r="C2" s="7"/>
      <c r="D2" s="7"/>
      <c r="E2" s="7"/>
      <c r="F2" s="7"/>
      <c r="G2" s="7"/>
      <c r="H2" s="7"/>
    </row>
    <row r="3" spans="1:15" s="10" customFormat="1" ht="46.5" customHeight="1">
      <c r="A3" s="511"/>
      <c r="B3" s="437" t="s">
        <v>228</v>
      </c>
      <c r="C3" s="437" t="s">
        <v>229</v>
      </c>
      <c r="D3" s="250" t="s">
        <v>317</v>
      </c>
      <c r="E3" s="437" t="s">
        <v>230</v>
      </c>
      <c r="F3" s="437" t="s">
        <v>231</v>
      </c>
      <c r="G3" s="7"/>
      <c r="H3" s="7"/>
    </row>
    <row r="4" spans="1:15" s="10" customFormat="1" ht="13.5">
      <c r="A4" s="512"/>
      <c r="B4" s="236" t="s">
        <v>225</v>
      </c>
      <c r="C4" s="236" t="s">
        <v>6</v>
      </c>
      <c r="D4" s="236" t="s">
        <v>6</v>
      </c>
      <c r="E4" s="236" t="s">
        <v>6</v>
      </c>
      <c r="F4" s="236" t="s">
        <v>6</v>
      </c>
      <c r="G4" s="7"/>
      <c r="H4" s="7"/>
    </row>
    <row r="5" spans="1:15" s="10" customFormat="1" ht="14.25">
      <c r="A5" s="436" t="s">
        <v>411</v>
      </c>
      <c r="B5" s="435">
        <f>SUM(B6:B8)</f>
        <v>1093.7100900000005</v>
      </c>
      <c r="C5" s="435">
        <f>SUM(C6:C8)</f>
        <v>2008028.7030000014</v>
      </c>
      <c r="D5" s="435">
        <f>SUM(D6:D8)</f>
        <v>16099.669000000134</v>
      </c>
      <c r="E5" s="435">
        <f>SUM(E6:E8)</f>
        <v>1991929.0340000011</v>
      </c>
      <c r="F5" s="435">
        <f>SUM(F6:F8)</f>
        <v>1909107.5479999972</v>
      </c>
      <c r="G5" s="7"/>
      <c r="H5" s="7"/>
    </row>
    <row r="6" spans="1:15" s="10" customFormat="1">
      <c r="A6" s="193" t="s">
        <v>131</v>
      </c>
      <c r="B6" s="158">
        <v>156.94209000000058</v>
      </c>
      <c r="C6" s="158">
        <v>461387.65400000074</v>
      </c>
      <c r="D6" s="158">
        <v>5368.1990000001333</v>
      </c>
      <c r="E6" s="158">
        <v>456019.4550000006</v>
      </c>
      <c r="F6" s="158">
        <v>418235.7049999974</v>
      </c>
      <c r="G6" s="7"/>
      <c r="H6" s="7"/>
    </row>
    <row r="7" spans="1:15" s="10" customFormat="1">
      <c r="A7" s="241" t="s">
        <v>237</v>
      </c>
      <c r="B7" s="273">
        <v>183.988</v>
      </c>
      <c r="C7" s="273">
        <v>561637.49200000078</v>
      </c>
      <c r="D7" s="273">
        <v>6673.4930000000013</v>
      </c>
      <c r="E7" s="273">
        <v>554963.99900000077</v>
      </c>
      <c r="F7" s="227">
        <v>528545.79300000006</v>
      </c>
      <c r="G7" s="7"/>
      <c r="H7" s="7"/>
    </row>
    <row r="8" spans="1:15" s="10" customFormat="1">
      <c r="A8" s="193" t="s">
        <v>242</v>
      </c>
      <c r="B8" s="158">
        <v>752.78</v>
      </c>
      <c r="C8" s="158">
        <v>985003.5569999998</v>
      </c>
      <c r="D8" s="158">
        <v>4057.9770000000003</v>
      </c>
      <c r="E8" s="158">
        <v>980945.57999999984</v>
      </c>
      <c r="F8" s="158">
        <v>962326.04999999958</v>
      </c>
      <c r="G8" s="7"/>
      <c r="H8" s="7"/>
    </row>
    <row r="9" spans="1:15" s="10" customFormat="1">
      <c r="A9" s="50" t="s">
        <v>414</v>
      </c>
      <c r="B9" s="7"/>
      <c r="C9" s="7"/>
      <c r="D9" s="7"/>
      <c r="E9" s="7"/>
      <c r="F9" s="12" t="s">
        <v>394</v>
      </c>
      <c r="G9" s="7"/>
      <c r="H9" s="7"/>
    </row>
    <row r="10" spans="1:15" s="10" customFormat="1" ht="12.75" customHeight="1">
      <c r="A10" s="7"/>
      <c r="B10" s="93"/>
      <c r="C10" s="7"/>
      <c r="D10" s="7"/>
      <c r="E10" s="7"/>
      <c r="F10" s="14"/>
      <c r="G10" s="7"/>
      <c r="H10" s="7"/>
    </row>
    <row r="11" spans="1:15" s="10" customFormat="1" ht="36">
      <c r="A11" s="511"/>
      <c r="B11" s="437" t="s">
        <v>228</v>
      </c>
      <c r="C11" s="437" t="s">
        <v>229</v>
      </c>
      <c r="D11" s="437" t="s">
        <v>245</v>
      </c>
      <c r="E11" s="437" t="s">
        <v>230</v>
      </c>
      <c r="F11" s="437" t="s">
        <v>231</v>
      </c>
      <c r="G11" s="7"/>
      <c r="H11" s="7"/>
    </row>
    <row r="12" spans="1:15" s="10" customFormat="1" ht="13.5">
      <c r="A12" s="512"/>
      <c r="B12" s="236" t="s">
        <v>225</v>
      </c>
      <c r="C12" s="236" t="s">
        <v>6</v>
      </c>
      <c r="D12" s="236" t="s">
        <v>6</v>
      </c>
      <c r="E12" s="236" t="s">
        <v>6</v>
      </c>
      <c r="F12" s="236" t="s">
        <v>6</v>
      </c>
      <c r="G12" s="7"/>
      <c r="H12" s="7"/>
      <c r="K12" s="145"/>
    </row>
    <row r="13" spans="1:15" s="10" customFormat="1">
      <c r="A13" s="434" t="s">
        <v>342</v>
      </c>
      <c r="B13" s="290">
        <v>1171.5</v>
      </c>
      <c r="C13" s="290">
        <v>1166657.2389999998</v>
      </c>
      <c r="D13" s="290">
        <v>1507799.52</v>
      </c>
      <c r="E13" s="290">
        <v>1151536.9989999998</v>
      </c>
      <c r="F13" s="290">
        <v>1177709.2290000001</v>
      </c>
      <c r="G13" s="7"/>
      <c r="H13" s="7"/>
    </row>
    <row r="14" spans="1:15" s="10" customFormat="1" ht="10.5" customHeight="1">
      <c r="A14" s="8"/>
      <c r="B14" s="6"/>
      <c r="C14" s="6"/>
      <c r="D14" s="6"/>
      <c r="E14" s="6"/>
      <c r="F14" s="12" t="s">
        <v>393</v>
      </c>
      <c r="G14" s="7"/>
      <c r="H14" s="7"/>
    </row>
    <row r="15" spans="1:15">
      <c r="A15" s="144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</row>
    <row r="16" spans="1:15">
      <c r="A16" s="144" t="s">
        <v>549</v>
      </c>
      <c r="B16" s="144">
        <v>2010</v>
      </c>
      <c r="C16" s="144">
        <v>2011</v>
      </c>
      <c r="D16" s="144">
        <v>2012</v>
      </c>
      <c r="E16" s="144">
        <v>2013</v>
      </c>
      <c r="F16" s="144">
        <v>2014</v>
      </c>
      <c r="G16" s="144">
        <v>2015</v>
      </c>
      <c r="H16" s="144">
        <v>2016</v>
      </c>
      <c r="I16" s="144">
        <v>2017</v>
      </c>
      <c r="J16" s="144">
        <v>2018</v>
      </c>
      <c r="K16" s="144">
        <v>2019</v>
      </c>
      <c r="L16" s="144"/>
      <c r="M16" s="140"/>
      <c r="N16" s="140"/>
      <c r="O16" s="140"/>
    </row>
    <row r="17" spans="1:15">
      <c r="A17" s="144" t="s">
        <v>131</v>
      </c>
      <c r="B17" s="144">
        <v>0</v>
      </c>
      <c r="C17" s="144">
        <v>0</v>
      </c>
      <c r="D17" s="144">
        <v>0</v>
      </c>
      <c r="E17" s="144">
        <v>0</v>
      </c>
      <c r="F17" s="144">
        <v>150.34520000000057</v>
      </c>
      <c r="G17" s="144">
        <v>154.16550000000069</v>
      </c>
      <c r="H17" s="144">
        <v>155.91910000000078</v>
      </c>
      <c r="I17" s="144">
        <v>156.7001000000009</v>
      </c>
      <c r="J17" s="144">
        <v>155.75060000000087</v>
      </c>
      <c r="K17" s="144">
        <v>156.94209000000058</v>
      </c>
      <c r="L17" s="144"/>
      <c r="M17" s="140"/>
      <c r="N17" s="140"/>
      <c r="O17" s="140"/>
    </row>
    <row r="18" spans="1:15">
      <c r="A18" s="144" t="s">
        <v>237</v>
      </c>
      <c r="B18" s="144">
        <v>0</v>
      </c>
      <c r="C18" s="144">
        <v>0</v>
      </c>
      <c r="D18" s="144">
        <v>0</v>
      </c>
      <c r="E18" s="144">
        <v>0</v>
      </c>
      <c r="F18" s="144">
        <v>177.22499999999997</v>
      </c>
      <c r="G18" s="144">
        <v>180.58800000000002</v>
      </c>
      <c r="H18" s="144">
        <v>181.48800000000006</v>
      </c>
      <c r="I18" s="144">
        <v>183.23399999999995</v>
      </c>
      <c r="J18" s="144">
        <v>183.98799999999994</v>
      </c>
      <c r="K18" s="144">
        <v>183.988</v>
      </c>
      <c r="L18" s="144"/>
      <c r="M18" s="140"/>
      <c r="N18" s="140"/>
      <c r="O18" s="140"/>
    </row>
    <row r="19" spans="1:15">
      <c r="A19" s="144" t="s">
        <v>242</v>
      </c>
      <c r="B19" s="144">
        <v>0</v>
      </c>
      <c r="C19" s="144">
        <v>0</v>
      </c>
      <c r="D19" s="144">
        <v>0</v>
      </c>
      <c r="E19" s="144">
        <v>0</v>
      </c>
      <c r="F19" s="144">
        <v>752.78</v>
      </c>
      <c r="G19" s="144">
        <v>752.78</v>
      </c>
      <c r="H19" s="144">
        <v>752.78</v>
      </c>
      <c r="I19" s="144">
        <v>752.78</v>
      </c>
      <c r="J19" s="144">
        <v>752.78</v>
      </c>
      <c r="K19" s="144">
        <v>752.78</v>
      </c>
      <c r="L19" s="144"/>
      <c r="M19" s="140"/>
      <c r="N19" s="140"/>
      <c r="O19" s="140"/>
    </row>
    <row r="20" spans="1:15">
      <c r="A20" s="53" t="s">
        <v>372</v>
      </c>
      <c r="B20" s="144">
        <v>1056.0999999999999</v>
      </c>
      <c r="C20" s="144">
        <v>1054.5999999999999</v>
      </c>
      <c r="D20" s="144">
        <v>1069.1999999999998</v>
      </c>
      <c r="E20" s="144">
        <v>1082.6999999999998</v>
      </c>
      <c r="F20" s="144">
        <v>1080.3502000000005</v>
      </c>
      <c r="G20" s="144">
        <v>1087.5335000000007</v>
      </c>
      <c r="H20" s="144">
        <v>1090.1871000000008</v>
      </c>
      <c r="I20" s="144">
        <v>1092.7141000000008</v>
      </c>
      <c r="J20" s="144">
        <v>1092.5186000000008</v>
      </c>
      <c r="K20" s="144">
        <v>1093.7100900000005</v>
      </c>
      <c r="L20" s="144"/>
      <c r="M20" s="140"/>
      <c r="N20" s="140"/>
      <c r="O20" s="140"/>
    </row>
    <row r="21" spans="1:15">
      <c r="A21" s="144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0"/>
      <c r="N21" s="140"/>
      <c r="O21" s="140"/>
    </row>
    <row r="22" spans="1:15">
      <c r="A22" s="144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0"/>
      <c r="N22" s="140"/>
      <c r="O22" s="140"/>
    </row>
    <row r="23" spans="1:15">
      <c r="A23" s="144" t="s">
        <v>550</v>
      </c>
      <c r="B23" s="144">
        <v>2010</v>
      </c>
      <c r="C23" s="144">
        <v>2011</v>
      </c>
      <c r="D23" s="144">
        <v>2012</v>
      </c>
      <c r="E23" s="144">
        <v>2013</v>
      </c>
      <c r="F23" s="144">
        <v>2014</v>
      </c>
      <c r="G23" s="144">
        <v>2015</v>
      </c>
      <c r="H23" s="144">
        <v>2016</v>
      </c>
      <c r="I23" s="144">
        <v>2017</v>
      </c>
      <c r="J23" s="144">
        <v>2018</v>
      </c>
      <c r="K23" s="144">
        <v>2019</v>
      </c>
      <c r="L23" s="144"/>
      <c r="M23" s="140"/>
      <c r="N23" s="140"/>
      <c r="O23" s="140"/>
    </row>
    <row r="24" spans="1:15">
      <c r="A24" s="144" t="s">
        <v>131</v>
      </c>
      <c r="B24" s="144">
        <v>0</v>
      </c>
      <c r="C24" s="144">
        <v>0</v>
      </c>
      <c r="D24" s="144">
        <v>0</v>
      </c>
      <c r="E24" s="144">
        <v>0</v>
      </c>
      <c r="F24" s="144">
        <v>465.48191800000075</v>
      </c>
      <c r="G24" s="144">
        <v>445.8878729999999</v>
      </c>
      <c r="H24" s="144">
        <v>482.56343499999781</v>
      </c>
      <c r="I24" s="144">
        <v>511.32626599999804</v>
      </c>
      <c r="J24" s="144">
        <v>389.64137900000048</v>
      </c>
      <c r="K24" s="144">
        <v>461.38765400000074</v>
      </c>
      <c r="L24" s="144"/>
      <c r="M24" s="140"/>
      <c r="N24" s="140"/>
      <c r="O24" s="140"/>
    </row>
    <row r="25" spans="1:15">
      <c r="A25" s="144" t="s">
        <v>237</v>
      </c>
      <c r="B25" s="144">
        <v>0</v>
      </c>
      <c r="C25" s="144">
        <v>0</v>
      </c>
      <c r="D25" s="144">
        <v>0</v>
      </c>
      <c r="E25" s="144">
        <v>0</v>
      </c>
      <c r="F25" s="144">
        <v>546.19163700000013</v>
      </c>
      <c r="G25" s="144">
        <v>555.90920700000061</v>
      </c>
      <c r="H25" s="144">
        <v>570.53690200000017</v>
      </c>
      <c r="I25" s="144">
        <v>551.1532050000003</v>
      </c>
      <c r="J25" s="144">
        <v>484.00795200000027</v>
      </c>
      <c r="K25" s="144">
        <v>561.63749200000075</v>
      </c>
      <c r="L25" s="144"/>
      <c r="M25" s="140"/>
      <c r="N25" s="140"/>
      <c r="O25" s="140"/>
    </row>
    <row r="26" spans="1:15">
      <c r="A26" s="144" t="s">
        <v>242</v>
      </c>
      <c r="B26" s="144">
        <v>0</v>
      </c>
      <c r="C26" s="144">
        <v>0</v>
      </c>
      <c r="D26" s="144">
        <v>0</v>
      </c>
      <c r="E26" s="144">
        <v>0</v>
      </c>
      <c r="F26" s="144">
        <v>897.54893600000037</v>
      </c>
      <c r="G26" s="144">
        <v>793.01001000000019</v>
      </c>
      <c r="H26" s="144">
        <v>947.38790899999992</v>
      </c>
      <c r="I26" s="144">
        <v>806.98529300000007</v>
      </c>
      <c r="J26" s="144">
        <v>753.70135299999993</v>
      </c>
      <c r="K26" s="144">
        <v>985.00355699999977</v>
      </c>
      <c r="L26" s="144"/>
      <c r="M26" s="140"/>
      <c r="N26" s="140"/>
      <c r="O26" s="140"/>
    </row>
    <row r="27" spans="1:15">
      <c r="A27" s="53" t="s">
        <v>372</v>
      </c>
      <c r="B27" s="144">
        <v>2789.4292639999999</v>
      </c>
      <c r="C27" s="144">
        <v>2134.13170101789</v>
      </c>
      <c r="D27" s="144">
        <v>2231.5493615839096</v>
      </c>
      <c r="E27" s="144">
        <v>2856.3917619999997</v>
      </c>
      <c r="F27" s="144">
        <v>1909.2224910000014</v>
      </c>
      <c r="G27" s="144">
        <v>1794.8070900000007</v>
      </c>
      <c r="H27" s="144">
        <v>2000.4882459999978</v>
      </c>
      <c r="I27" s="144">
        <v>1869.4647639999982</v>
      </c>
      <c r="J27" s="144">
        <v>1627.3506840000007</v>
      </c>
      <c r="K27" s="144">
        <v>2008.0287030000013</v>
      </c>
      <c r="L27" s="144"/>
      <c r="M27" s="140"/>
      <c r="N27" s="140"/>
      <c r="O27" s="140"/>
    </row>
    <row r="28" spans="1:15">
      <c r="A28" s="144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0"/>
      <c r="N28" s="140"/>
      <c r="O28" s="140"/>
    </row>
    <row r="29" spans="1:15" ht="12.75" customHeight="1">
      <c r="A29" s="140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</row>
    <row r="30" spans="1:15">
      <c r="A30" s="140"/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</row>
    <row r="31" spans="1:15">
      <c r="A31" s="140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</row>
    <row r="32" spans="1:15">
      <c r="A32" s="140"/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</row>
    <row r="33" spans="1:15">
      <c r="A33" s="140"/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</row>
    <row r="34" spans="1:15" ht="12.75" customHeight="1">
      <c r="A34" s="140"/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</row>
    <row r="35" spans="1:15">
      <c r="A35" s="140"/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</row>
    <row r="36" spans="1:15">
      <c r="A36" s="140"/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</row>
    <row r="37" spans="1:15" ht="12.75" customHeight="1">
      <c r="A37" s="140"/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</row>
    <row r="38" spans="1:15">
      <c r="A38" s="140"/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</row>
    <row r="39" spans="1:15" ht="12.75" customHeight="1">
      <c r="A39" s="140"/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</row>
    <row r="40" spans="1:15">
      <c r="A40" s="140"/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</row>
    <row r="41" spans="1:15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</row>
  </sheetData>
  <mergeCells count="2">
    <mergeCell ref="A3:A4"/>
    <mergeCell ref="A11:A12"/>
  </mergeCells>
  <phoneticPr fontId="33" type="noConversion"/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&amp;C&amp;"-,Obyčejné"&amp;9&amp;P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7"/>
  <dimension ref="A1:L35"/>
  <sheetViews>
    <sheetView showGridLines="0" zoomScaleNormal="100" workbookViewId="0"/>
  </sheetViews>
  <sheetFormatPr defaultRowHeight="12.75"/>
  <cols>
    <col min="1" max="1" width="16.28515625" style="2" customWidth="1"/>
    <col min="2" max="2" width="12.5703125" style="2" customWidth="1"/>
    <col min="3" max="4" width="13.42578125" style="2" customWidth="1"/>
    <col min="5" max="5" width="18.5703125" style="2" customWidth="1"/>
    <col min="6" max="6" width="14.7109375" style="2" customWidth="1"/>
    <col min="7" max="7" width="15.42578125" style="2" customWidth="1"/>
    <col min="8" max="8" width="14.7109375" style="2" customWidth="1"/>
    <col min="9" max="10" width="9.140625" style="2"/>
    <col min="11" max="11" width="6.5703125" style="2" customWidth="1"/>
    <col min="12" max="25" width="9.140625" style="2"/>
    <col min="26" max="26" width="14.42578125" style="2" customWidth="1"/>
    <col min="27" max="16384" width="9.140625" style="2"/>
  </cols>
  <sheetData>
    <row r="1" spans="1:12" ht="15.75">
      <c r="A1" s="201" t="s">
        <v>624</v>
      </c>
      <c r="K1" s="433" t="str">
        <f>'3.1'!N1</f>
        <v>2019</v>
      </c>
    </row>
    <row r="2" spans="1:12" ht="6" customHeight="1"/>
    <row r="3" spans="1:12" s="4" customFormat="1" ht="36">
      <c r="A3" s="513"/>
      <c r="B3" s="513"/>
      <c r="C3" s="437" t="s">
        <v>228</v>
      </c>
      <c r="D3" s="437" t="s">
        <v>229</v>
      </c>
      <c r="E3" s="250" t="s">
        <v>317</v>
      </c>
      <c r="F3" s="437" t="s">
        <v>230</v>
      </c>
      <c r="G3" s="437" t="s">
        <v>231</v>
      </c>
    </row>
    <row r="4" spans="1:12" s="4" customFormat="1" ht="13.5">
      <c r="A4" s="514"/>
      <c r="B4" s="514"/>
      <c r="C4" s="236" t="s">
        <v>225</v>
      </c>
      <c r="D4" s="236" t="s">
        <v>6</v>
      </c>
      <c r="E4" s="236" t="s">
        <v>6</v>
      </c>
      <c r="F4" s="236" t="s">
        <v>6</v>
      </c>
      <c r="G4" s="236" t="s">
        <v>6</v>
      </c>
    </row>
    <row r="5" spans="1:12" s="4" customFormat="1" ht="14.25">
      <c r="A5" s="518" t="s">
        <v>412</v>
      </c>
      <c r="B5" s="518"/>
      <c r="C5" s="290">
        <f>SUM(C6:C9)</f>
        <v>339.41440000000011</v>
      </c>
      <c r="D5" s="290">
        <f>SUM(D6:D9)</f>
        <v>700013.86000000103</v>
      </c>
      <c r="E5" s="290">
        <f>SUM(E6:E9)</f>
        <v>9046.5600000000013</v>
      </c>
      <c r="F5" s="290">
        <f>SUM(F6:F9)</f>
        <v>690967.30000000098</v>
      </c>
      <c r="G5" s="290">
        <f>SUM(G6:G9)</f>
        <v>690892.54399999999</v>
      </c>
    </row>
    <row r="6" spans="1:12" s="4" customFormat="1" ht="12">
      <c r="A6" s="515" t="s">
        <v>9</v>
      </c>
      <c r="B6" s="515"/>
      <c r="C6" s="158">
        <v>2.7843999999999998</v>
      </c>
      <c r="D6" s="158">
        <v>1934.1450000000004</v>
      </c>
      <c r="E6" s="158">
        <v>51.993000000000002</v>
      </c>
      <c r="F6" s="158">
        <v>1882.1520000000005</v>
      </c>
      <c r="G6" s="158">
        <v>1861.2439999999997</v>
      </c>
    </row>
    <row r="7" spans="1:12" s="4" customFormat="1" ht="12">
      <c r="A7" s="516" t="s">
        <v>243</v>
      </c>
      <c r="B7" s="517"/>
      <c r="C7" s="273">
        <v>5.76</v>
      </c>
      <c r="D7" s="273">
        <v>9507.3530000000028</v>
      </c>
      <c r="E7" s="273">
        <v>131.518</v>
      </c>
      <c r="F7" s="273">
        <v>9375.8350000000028</v>
      </c>
      <c r="G7" s="227">
        <v>9344.6520000000037</v>
      </c>
    </row>
    <row r="8" spans="1:12" s="4" customFormat="1" ht="12">
      <c r="A8" s="516" t="s">
        <v>244</v>
      </c>
      <c r="B8" s="517"/>
      <c r="C8" s="273">
        <v>57.879999999999995</v>
      </c>
      <c r="D8" s="273">
        <v>124609.18200000003</v>
      </c>
      <c r="E8" s="273">
        <v>1098.6590000000006</v>
      </c>
      <c r="F8" s="273">
        <v>123510.52300000003</v>
      </c>
      <c r="G8" s="227">
        <v>123516.57700000002</v>
      </c>
    </row>
    <row r="9" spans="1:12" s="4" customFormat="1" ht="12">
      <c r="A9" s="515" t="s">
        <v>10</v>
      </c>
      <c r="B9" s="515"/>
      <c r="C9" s="158">
        <v>272.99000000000012</v>
      </c>
      <c r="D9" s="158">
        <v>563963.18000000098</v>
      </c>
      <c r="E9" s="158">
        <v>7764.3900000000012</v>
      </c>
      <c r="F9" s="158">
        <v>556198.79000000097</v>
      </c>
      <c r="G9" s="158">
        <v>556170.071</v>
      </c>
    </row>
    <row r="10" spans="1:12" s="4" customFormat="1">
      <c r="A10" s="50" t="s">
        <v>414</v>
      </c>
      <c r="G10" s="12" t="s">
        <v>143</v>
      </c>
    </row>
    <row r="12" spans="1:12">
      <c r="A12" s="140"/>
      <c r="B12" s="140"/>
      <c r="C12" s="140"/>
      <c r="D12" s="140"/>
      <c r="E12" s="140"/>
      <c r="F12" s="140"/>
      <c r="G12" s="140"/>
      <c r="H12" s="140"/>
      <c r="I12" s="140"/>
      <c r="J12" s="140"/>
    </row>
    <row r="13" spans="1:12">
      <c r="A13" s="144"/>
      <c r="B13" s="144">
        <v>2010</v>
      </c>
      <c r="C13" s="144">
        <v>2011</v>
      </c>
      <c r="D13" s="144">
        <v>2012</v>
      </c>
      <c r="E13" s="144">
        <v>2013</v>
      </c>
      <c r="F13" s="144">
        <v>2014</v>
      </c>
      <c r="G13" s="144">
        <v>2015</v>
      </c>
      <c r="H13" s="144">
        <v>2016</v>
      </c>
      <c r="I13" s="144">
        <v>2017</v>
      </c>
      <c r="J13" s="144">
        <v>2018</v>
      </c>
      <c r="K13" s="144">
        <v>2019</v>
      </c>
      <c r="L13" s="140"/>
    </row>
    <row r="14" spans="1:12">
      <c r="A14" s="144" t="s">
        <v>9</v>
      </c>
      <c r="B14" s="144">
        <v>0</v>
      </c>
      <c r="C14" s="144">
        <v>0</v>
      </c>
      <c r="D14" s="144">
        <v>0</v>
      </c>
      <c r="E14" s="144">
        <v>0</v>
      </c>
      <c r="F14" s="144">
        <v>2.8648999999999991</v>
      </c>
      <c r="G14" s="144">
        <v>2.9598999999999993</v>
      </c>
      <c r="H14" s="144">
        <v>2.8148999999999993</v>
      </c>
      <c r="I14" s="144">
        <v>2.9148999999999985</v>
      </c>
      <c r="J14" s="144">
        <v>2.8</v>
      </c>
      <c r="K14" s="144">
        <v>2.7843999999999998</v>
      </c>
      <c r="L14" s="140"/>
    </row>
    <row r="15" spans="1:12">
      <c r="A15" s="144" t="s">
        <v>243</v>
      </c>
      <c r="B15" s="144">
        <v>0</v>
      </c>
      <c r="C15" s="144">
        <v>0</v>
      </c>
      <c r="D15" s="144">
        <v>0</v>
      </c>
      <c r="E15" s="144">
        <v>0</v>
      </c>
      <c r="F15" s="144">
        <v>5.7600000000000007</v>
      </c>
      <c r="G15" s="144">
        <v>5.7600000000000007</v>
      </c>
      <c r="H15" s="144">
        <v>5.7600000000000007</v>
      </c>
      <c r="I15" s="144">
        <v>5.76</v>
      </c>
      <c r="J15" s="144">
        <v>5.8</v>
      </c>
      <c r="K15" s="144">
        <v>5.76</v>
      </c>
      <c r="L15" s="140"/>
    </row>
    <row r="16" spans="1:12">
      <c r="A16" s="144" t="s">
        <v>244</v>
      </c>
      <c r="B16" s="144">
        <v>0</v>
      </c>
      <c r="C16" s="144">
        <v>0</v>
      </c>
      <c r="D16" s="144">
        <v>0</v>
      </c>
      <c r="E16" s="144">
        <v>0</v>
      </c>
      <c r="F16" s="144">
        <v>59.88</v>
      </c>
      <c r="G16" s="144">
        <v>58.38</v>
      </c>
      <c r="H16" s="144">
        <v>59.88</v>
      </c>
      <c r="I16" s="144">
        <v>59.879999999999995</v>
      </c>
      <c r="J16" s="144">
        <v>61.9</v>
      </c>
      <c r="K16" s="144">
        <v>57.879999999999995</v>
      </c>
      <c r="L16" s="140"/>
    </row>
    <row r="17" spans="1:12" ht="14.25" customHeight="1">
      <c r="A17" s="144" t="s">
        <v>10</v>
      </c>
      <c r="B17" s="144">
        <v>0</v>
      </c>
      <c r="C17" s="144">
        <v>0</v>
      </c>
      <c r="D17" s="144">
        <v>0</v>
      </c>
      <c r="E17" s="144">
        <v>0</v>
      </c>
      <c r="F17" s="144">
        <v>209.54999999999998</v>
      </c>
      <c r="G17" s="144">
        <v>213.54999999999998</v>
      </c>
      <c r="H17" s="144">
        <v>213.54999999999998</v>
      </c>
      <c r="I17" s="144">
        <v>239.65000000000012</v>
      </c>
      <c r="J17" s="144">
        <v>246.3</v>
      </c>
      <c r="K17" s="144">
        <v>272.99000000000012</v>
      </c>
      <c r="L17" s="140"/>
    </row>
    <row r="18" spans="1:12">
      <c r="A18" s="53" t="s">
        <v>372</v>
      </c>
      <c r="B18" s="144">
        <v>217.8</v>
      </c>
      <c r="C18" s="144">
        <v>218.9</v>
      </c>
      <c r="D18" s="144">
        <v>262.96019999446298</v>
      </c>
      <c r="E18" s="144">
        <v>270</v>
      </c>
      <c r="F18" s="144">
        <v>278.05489999999998</v>
      </c>
      <c r="G18" s="144">
        <v>280.6499</v>
      </c>
      <c r="H18" s="144">
        <v>282.00490000000002</v>
      </c>
      <c r="I18" s="144">
        <v>308.20490000000012</v>
      </c>
      <c r="J18" s="144">
        <v>316.7</v>
      </c>
      <c r="K18" s="144">
        <v>339.41440000000011</v>
      </c>
      <c r="L18" s="140"/>
    </row>
    <row r="19" spans="1:12">
      <c r="A19" s="144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0"/>
    </row>
    <row r="20" spans="1:12">
      <c r="A20" s="144"/>
      <c r="B20" s="144">
        <v>2010</v>
      </c>
      <c r="C20" s="144">
        <v>2011</v>
      </c>
      <c r="D20" s="144">
        <v>2012</v>
      </c>
      <c r="E20" s="144">
        <v>2013</v>
      </c>
      <c r="F20" s="144">
        <v>2014</v>
      </c>
      <c r="G20" s="144">
        <v>2015</v>
      </c>
      <c r="H20" s="144">
        <v>2016</v>
      </c>
      <c r="I20" s="144">
        <v>2017</v>
      </c>
      <c r="J20" s="144">
        <v>2018</v>
      </c>
      <c r="K20" s="144">
        <v>2019</v>
      </c>
      <c r="L20" s="140"/>
    </row>
    <row r="21" spans="1:12">
      <c r="A21" s="144" t="s">
        <v>9</v>
      </c>
      <c r="B21" s="144">
        <v>0</v>
      </c>
      <c r="C21" s="144">
        <v>0</v>
      </c>
      <c r="D21" s="144">
        <v>0</v>
      </c>
      <c r="E21" s="144">
        <v>0</v>
      </c>
      <c r="F21" s="144">
        <v>1714.4950000000008</v>
      </c>
      <c r="G21" s="144">
        <v>1876.0329999999997</v>
      </c>
      <c r="H21" s="144">
        <v>1523.4890000000007</v>
      </c>
      <c r="I21" s="144">
        <v>1951.3919999999998</v>
      </c>
      <c r="J21" s="144">
        <v>1805.3449999999987</v>
      </c>
      <c r="K21" s="144">
        <v>1934.1450000000004</v>
      </c>
      <c r="L21" s="140"/>
    </row>
    <row r="22" spans="1:12">
      <c r="A22" s="144" t="s">
        <v>243</v>
      </c>
      <c r="B22" s="144">
        <v>0</v>
      </c>
      <c r="C22" s="144">
        <v>0</v>
      </c>
      <c r="D22" s="144">
        <v>0</v>
      </c>
      <c r="E22" s="144">
        <v>0</v>
      </c>
      <c r="F22" s="144">
        <v>8419.8009999999958</v>
      </c>
      <c r="G22" s="144">
        <v>9417.8200000000015</v>
      </c>
      <c r="H22" s="144">
        <v>7972.7270000000008</v>
      </c>
      <c r="I22" s="144">
        <v>9409.8489999999983</v>
      </c>
      <c r="J22" s="144">
        <v>9129.6790000000019</v>
      </c>
      <c r="K22" s="144">
        <v>9507.3530000000028</v>
      </c>
      <c r="L22" s="140"/>
    </row>
    <row r="23" spans="1:12">
      <c r="A23" s="144" t="s">
        <v>244</v>
      </c>
      <c r="B23" s="144">
        <v>0</v>
      </c>
      <c r="C23" s="144">
        <v>0</v>
      </c>
      <c r="D23" s="144">
        <v>0</v>
      </c>
      <c r="E23" s="144">
        <v>0</v>
      </c>
      <c r="F23" s="144">
        <v>98789.523000000016</v>
      </c>
      <c r="G23" s="144">
        <v>125418.12</v>
      </c>
      <c r="H23" s="144">
        <v>107328.681</v>
      </c>
      <c r="I23" s="144">
        <v>126994.19900000002</v>
      </c>
      <c r="J23" s="144">
        <v>120615.17800000003</v>
      </c>
      <c r="K23" s="144">
        <v>124609.18200000003</v>
      </c>
      <c r="L23" s="140"/>
    </row>
    <row r="24" spans="1:12">
      <c r="A24" s="144" t="s">
        <v>10</v>
      </c>
      <c r="B24" s="144">
        <v>0</v>
      </c>
      <c r="C24" s="144">
        <v>0</v>
      </c>
      <c r="D24" s="144">
        <v>0</v>
      </c>
      <c r="E24" s="144">
        <v>0</v>
      </c>
      <c r="F24" s="144">
        <v>367620.5749999996</v>
      </c>
      <c r="G24" s="144">
        <v>435899.59500000015</v>
      </c>
      <c r="H24" s="144">
        <v>380132.28399999999</v>
      </c>
      <c r="I24" s="144">
        <v>452682.90100000013</v>
      </c>
      <c r="J24" s="144">
        <v>477779.50699999958</v>
      </c>
      <c r="K24" s="144">
        <v>563963.18000000098</v>
      </c>
      <c r="L24" s="140"/>
    </row>
    <row r="25" spans="1:12">
      <c r="A25" s="53" t="s">
        <v>372</v>
      </c>
      <c r="B25" s="144">
        <v>335500</v>
      </c>
      <c r="C25" s="144">
        <v>396832.79189143766</v>
      </c>
      <c r="D25" s="144">
        <v>417322.82571972773</v>
      </c>
      <c r="E25" s="144">
        <v>478300</v>
      </c>
      <c r="F25" s="144">
        <v>476544.39400000003</v>
      </c>
      <c r="G25" s="144">
        <v>572611.56800000009</v>
      </c>
      <c r="H25" s="144">
        <v>496957.18099999998</v>
      </c>
      <c r="I25" s="144">
        <v>591038.34100000013</v>
      </c>
      <c r="J25" s="144">
        <v>609329.70899999957</v>
      </c>
      <c r="K25" s="144">
        <v>700013.86000000103</v>
      </c>
      <c r="L25" s="140"/>
    </row>
    <row r="26" spans="1:12">
      <c r="A26" s="140"/>
      <c r="B26" s="140"/>
      <c r="C26" s="140"/>
      <c r="D26" s="140"/>
      <c r="E26" s="140"/>
      <c r="F26" s="140"/>
      <c r="G26" s="140"/>
      <c r="H26" s="140"/>
      <c r="I26" s="140"/>
      <c r="J26" s="140"/>
    </row>
    <row r="27" spans="1:12">
      <c r="A27" s="140"/>
      <c r="B27" s="140"/>
      <c r="C27" s="140"/>
      <c r="D27" s="140"/>
      <c r="E27" s="140"/>
      <c r="F27" s="140"/>
      <c r="G27" s="140"/>
      <c r="H27" s="140"/>
      <c r="I27" s="140"/>
      <c r="J27" s="140"/>
    </row>
    <row r="28" spans="1:12">
      <c r="A28" s="140"/>
      <c r="B28" s="140"/>
      <c r="C28" s="140"/>
      <c r="D28" s="140"/>
      <c r="E28" s="140"/>
      <c r="F28" s="140"/>
      <c r="G28" s="140"/>
      <c r="H28" s="140"/>
      <c r="I28" s="140"/>
      <c r="J28" s="140"/>
    </row>
    <row r="29" spans="1:12">
      <c r="A29" s="140"/>
      <c r="B29" s="140"/>
      <c r="C29" s="140"/>
      <c r="D29" s="140"/>
      <c r="E29" s="140"/>
      <c r="F29" s="140"/>
      <c r="G29" s="140"/>
      <c r="H29" s="140"/>
      <c r="I29" s="140"/>
      <c r="J29" s="140"/>
    </row>
    <row r="30" spans="1:12">
      <c r="A30" s="140"/>
      <c r="B30" s="140"/>
      <c r="C30" s="140"/>
      <c r="D30" s="140"/>
      <c r="E30" s="140"/>
      <c r="F30" s="140"/>
      <c r="G30" s="140"/>
      <c r="H30" s="140"/>
      <c r="I30" s="140"/>
      <c r="J30" s="140"/>
    </row>
    <row r="31" spans="1:12" ht="12.75" customHeight="1">
      <c r="A31" s="141"/>
      <c r="B31" s="140"/>
      <c r="C31" s="140"/>
      <c r="D31" s="140"/>
      <c r="E31" s="140"/>
      <c r="F31" s="140"/>
      <c r="G31" s="140"/>
      <c r="H31" s="140"/>
      <c r="I31" s="140"/>
      <c r="J31" s="140"/>
    </row>
    <row r="32" spans="1:12">
      <c r="A32" s="140"/>
      <c r="B32" s="140"/>
      <c r="C32" s="140"/>
      <c r="D32" s="140"/>
      <c r="E32" s="140"/>
      <c r="F32" s="140"/>
      <c r="G32" s="140"/>
      <c r="H32" s="140"/>
      <c r="I32" s="140"/>
      <c r="J32" s="140"/>
    </row>
    <row r="33" spans="1:10">
      <c r="A33" s="140"/>
      <c r="B33" s="140"/>
      <c r="C33" s="140"/>
      <c r="D33" s="140"/>
      <c r="E33" s="140"/>
      <c r="F33" s="140"/>
      <c r="G33" s="140"/>
      <c r="H33" s="140"/>
      <c r="I33" s="140"/>
      <c r="J33" s="140"/>
    </row>
    <row r="34" spans="1:10">
      <c r="A34" s="140"/>
      <c r="B34" s="140"/>
      <c r="C34" s="140"/>
      <c r="D34" s="140"/>
      <c r="E34" s="140"/>
      <c r="F34" s="140"/>
      <c r="G34" s="140"/>
      <c r="H34" s="140"/>
      <c r="I34" s="140"/>
      <c r="J34" s="140"/>
    </row>
    <row r="35" spans="1:10">
      <c r="A35" s="140"/>
      <c r="B35" s="140"/>
      <c r="C35" s="140"/>
      <c r="D35" s="140"/>
      <c r="E35" s="140"/>
      <c r="F35" s="140"/>
      <c r="G35" s="140"/>
      <c r="H35" s="140"/>
      <c r="I35" s="140"/>
      <c r="J35" s="140"/>
    </row>
  </sheetData>
  <mergeCells count="6">
    <mergeCell ref="A3:B4"/>
    <mergeCell ref="A6:B6"/>
    <mergeCell ref="A7:B7"/>
    <mergeCell ref="A8:B8"/>
    <mergeCell ref="A9:B9"/>
    <mergeCell ref="A5:B5"/>
  </mergeCells>
  <phoneticPr fontId="33" type="noConversion"/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&amp;C&amp;"-,Obyčejné"&amp;9&amp;P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6"/>
  <dimension ref="A1:K33"/>
  <sheetViews>
    <sheetView showGridLines="0" zoomScaleNormal="100" zoomScaleSheetLayoutView="100" workbookViewId="0"/>
  </sheetViews>
  <sheetFormatPr defaultRowHeight="12.75"/>
  <cols>
    <col min="1" max="1" width="24.28515625" style="2" customWidth="1"/>
    <col min="2" max="2" width="11.85546875" style="2" customWidth="1"/>
    <col min="3" max="3" width="14.7109375" style="2" customWidth="1"/>
    <col min="4" max="4" width="17.140625" style="2" customWidth="1"/>
    <col min="5" max="5" width="14.7109375" style="2" customWidth="1"/>
    <col min="6" max="6" width="15" style="2" customWidth="1"/>
    <col min="7" max="12" width="9.28515625" style="2" customWidth="1"/>
    <col min="13" max="16384" width="9.140625" style="2"/>
  </cols>
  <sheetData>
    <row r="1" spans="1:11" s="10" customFormat="1" ht="15.75">
      <c r="A1" s="298" t="s">
        <v>625</v>
      </c>
      <c r="K1" s="159" t="str">
        <f>'3.1'!N1</f>
        <v>2019</v>
      </c>
    </row>
    <row r="2" spans="1:11" s="10" customFormat="1" ht="6" customHeight="1"/>
    <row r="3" spans="1:11" s="7" customFormat="1" ht="36">
      <c r="A3" s="513"/>
      <c r="B3" s="437" t="s">
        <v>82</v>
      </c>
      <c r="C3" s="437" t="s">
        <v>229</v>
      </c>
      <c r="D3" s="250" t="s">
        <v>317</v>
      </c>
      <c r="E3" s="437" t="s">
        <v>230</v>
      </c>
      <c r="F3" s="437" t="s">
        <v>246</v>
      </c>
    </row>
    <row r="4" spans="1:11" s="7" customFormat="1" ht="13.5">
      <c r="A4" s="514"/>
      <c r="B4" s="432" t="s">
        <v>225</v>
      </c>
      <c r="C4" s="432" t="s">
        <v>6</v>
      </c>
      <c r="D4" s="432" t="s">
        <v>6</v>
      </c>
      <c r="E4" s="432" t="s">
        <v>6</v>
      </c>
      <c r="F4" s="432" t="s">
        <v>6</v>
      </c>
    </row>
    <row r="5" spans="1:11" s="7" customFormat="1" ht="14.25">
      <c r="A5" s="246" t="s">
        <v>413</v>
      </c>
      <c r="B5" s="290">
        <f>SUM(B6:B11)</f>
        <v>2061.4241000000011</v>
      </c>
      <c r="C5" s="290">
        <f>SUM(C6:C11)</f>
        <v>2285835.3889999948</v>
      </c>
      <c r="D5" s="290">
        <f>SUM(D6:D11)</f>
        <v>20371.256999999991</v>
      </c>
      <c r="E5" s="290">
        <f>SUM(E6:E11)</f>
        <v>2265464.1319999946</v>
      </c>
      <c r="F5" s="290">
        <f>SUM(F6:F11)</f>
        <v>2115186.7599999947</v>
      </c>
    </row>
    <row r="6" spans="1:11" s="7" customFormat="1" ht="12">
      <c r="A6" s="193" t="s">
        <v>8</v>
      </c>
      <c r="B6" s="158">
        <v>94.656150000001475</v>
      </c>
      <c r="C6" s="158">
        <v>97451.791000001191</v>
      </c>
      <c r="D6" s="158">
        <v>66.709000000000131</v>
      </c>
      <c r="E6" s="158">
        <v>97385.082000001188</v>
      </c>
      <c r="F6" s="158">
        <v>64286.612999997684</v>
      </c>
    </row>
    <row r="7" spans="1:11" s="7" customFormat="1" ht="12">
      <c r="A7" s="241" t="s">
        <v>238</v>
      </c>
      <c r="B7" s="273">
        <v>148.47299999999956</v>
      </c>
      <c r="C7" s="273">
        <v>147166.93200000006</v>
      </c>
      <c r="D7" s="273">
        <v>193.21800000000044</v>
      </c>
      <c r="E7" s="273">
        <v>146973.71400000007</v>
      </c>
      <c r="F7" s="227">
        <v>90305.034999999771</v>
      </c>
    </row>
    <row r="8" spans="1:11" s="7" customFormat="1" ht="12">
      <c r="A8" s="241" t="s">
        <v>239</v>
      </c>
      <c r="B8" s="273">
        <v>55.857810000000022</v>
      </c>
      <c r="C8" s="273">
        <v>54747.055000000044</v>
      </c>
      <c r="D8" s="273">
        <v>151.52000000000015</v>
      </c>
      <c r="E8" s="273">
        <v>54595.535000000047</v>
      </c>
      <c r="F8" s="227">
        <v>42229.722999999809</v>
      </c>
    </row>
    <row r="9" spans="1:11" s="7" customFormat="1" ht="12">
      <c r="A9" s="241" t="s">
        <v>241</v>
      </c>
      <c r="B9" s="273">
        <v>455.6561700000002</v>
      </c>
      <c r="C9" s="273">
        <v>501003.43299999868</v>
      </c>
      <c r="D9" s="273">
        <v>4639.5080000000071</v>
      </c>
      <c r="E9" s="273">
        <v>496363.92499999865</v>
      </c>
      <c r="F9" s="227">
        <v>461930.48000000045</v>
      </c>
    </row>
    <row r="10" spans="1:11" s="7" customFormat="1" ht="12">
      <c r="A10" s="241" t="s">
        <v>240</v>
      </c>
      <c r="B10" s="273">
        <v>980.54293000000007</v>
      </c>
      <c r="C10" s="273">
        <v>1113388.7659999949</v>
      </c>
      <c r="D10" s="273">
        <v>10384.208999999988</v>
      </c>
      <c r="E10" s="273">
        <v>1103004.5569999949</v>
      </c>
      <c r="F10" s="227">
        <v>1092864.6829999972</v>
      </c>
    </row>
    <row r="11" spans="1:11" s="7" customFormat="1" ht="12">
      <c r="A11" s="193" t="s">
        <v>11</v>
      </c>
      <c r="B11" s="158">
        <v>326.23803999999996</v>
      </c>
      <c r="C11" s="158">
        <v>372077.41199999984</v>
      </c>
      <c r="D11" s="158">
        <v>4936.0929999999953</v>
      </c>
      <c r="E11" s="158">
        <v>367141.31899999984</v>
      </c>
      <c r="F11" s="158">
        <v>363570.22599999997</v>
      </c>
    </row>
    <row r="12" spans="1:11" s="7" customFormat="1">
      <c r="A12" s="50" t="s">
        <v>414</v>
      </c>
      <c r="F12" s="12" t="s">
        <v>143</v>
      </c>
    </row>
    <row r="13" spans="1:11" ht="11.25" customHeight="1"/>
    <row r="14" spans="1:11">
      <c r="A14" s="140"/>
      <c r="B14" s="140"/>
      <c r="C14" s="140"/>
      <c r="D14" s="140"/>
      <c r="E14" s="140"/>
      <c r="F14" s="140"/>
      <c r="G14" s="140"/>
      <c r="H14" s="140"/>
      <c r="I14" s="140"/>
      <c r="J14" s="140"/>
      <c r="K14" s="140"/>
    </row>
    <row r="15" spans="1:11">
      <c r="A15" s="144"/>
      <c r="B15" s="144">
        <v>2010</v>
      </c>
      <c r="C15" s="144">
        <v>2011</v>
      </c>
      <c r="D15" s="144">
        <v>2012</v>
      </c>
      <c r="E15" s="144">
        <v>2013</v>
      </c>
      <c r="F15" s="144">
        <v>2014</v>
      </c>
      <c r="G15" s="144">
        <v>2015</v>
      </c>
      <c r="H15" s="144">
        <v>2016</v>
      </c>
      <c r="I15" s="144">
        <v>2017</v>
      </c>
      <c r="J15" s="144">
        <v>2018</v>
      </c>
      <c r="K15" s="144">
        <v>2019</v>
      </c>
    </row>
    <row r="16" spans="1:11">
      <c r="A16" s="144" t="s">
        <v>8</v>
      </c>
      <c r="B16" s="144">
        <v>0</v>
      </c>
      <c r="C16" s="144">
        <v>0</v>
      </c>
      <c r="D16" s="144">
        <v>0</v>
      </c>
      <c r="E16" s="144">
        <v>0</v>
      </c>
      <c r="F16" s="144">
        <v>93.994280000001581</v>
      </c>
      <c r="G16" s="144">
        <v>94.748120000001506</v>
      </c>
      <c r="H16" s="144">
        <v>94.214240000001467</v>
      </c>
      <c r="I16" s="144">
        <v>93.920120000001575</v>
      </c>
      <c r="J16" s="144">
        <v>94.473470000001413</v>
      </c>
      <c r="K16" s="144">
        <v>94.656150000001475</v>
      </c>
    </row>
    <row r="17" spans="1:11">
      <c r="A17" s="144" t="s">
        <v>238</v>
      </c>
      <c r="B17" s="144">
        <v>0</v>
      </c>
      <c r="C17" s="144">
        <v>0</v>
      </c>
      <c r="D17" s="144">
        <v>0</v>
      </c>
      <c r="E17" s="144">
        <v>0</v>
      </c>
      <c r="F17" s="144">
        <v>147.85710999999981</v>
      </c>
      <c r="G17" s="144">
        <v>148.82210999999981</v>
      </c>
      <c r="H17" s="144">
        <v>148.87716999999967</v>
      </c>
      <c r="I17" s="144">
        <v>148.50586999999967</v>
      </c>
      <c r="J17" s="144">
        <v>148.66547999999977</v>
      </c>
      <c r="K17" s="144">
        <v>148.47299999999956</v>
      </c>
    </row>
    <row r="18" spans="1:11">
      <c r="A18" s="144" t="s">
        <v>239</v>
      </c>
      <c r="B18" s="144">
        <v>0</v>
      </c>
      <c r="C18" s="144">
        <v>0</v>
      </c>
      <c r="D18" s="144">
        <v>0</v>
      </c>
      <c r="E18" s="144">
        <v>0</v>
      </c>
      <c r="F18" s="144">
        <v>51.800460000000022</v>
      </c>
      <c r="G18" s="144">
        <v>51.976850000000006</v>
      </c>
      <c r="H18" s="144">
        <v>52.007020000000054</v>
      </c>
      <c r="I18" s="144">
        <v>52.509030000000045</v>
      </c>
      <c r="J18" s="144">
        <v>52.903620000000046</v>
      </c>
      <c r="K18" s="144">
        <v>55.857810000000022</v>
      </c>
    </row>
    <row r="19" spans="1:11">
      <c r="A19" s="144" t="s">
        <v>241</v>
      </c>
      <c r="B19" s="144">
        <v>0</v>
      </c>
      <c r="C19" s="144">
        <v>0</v>
      </c>
      <c r="D19" s="144">
        <v>0</v>
      </c>
      <c r="E19" s="144">
        <v>0</v>
      </c>
      <c r="F19" s="144">
        <v>451.80544000000009</v>
      </c>
      <c r="G19" s="144">
        <v>450.29488000000003</v>
      </c>
      <c r="H19" s="144">
        <v>448.98836000000028</v>
      </c>
      <c r="I19" s="144">
        <v>448.29033000000021</v>
      </c>
      <c r="J19" s="144">
        <v>448.38310000000007</v>
      </c>
      <c r="K19" s="144">
        <v>455.6561700000002</v>
      </c>
    </row>
    <row r="20" spans="1:11">
      <c r="A20" s="144" t="s">
        <v>240</v>
      </c>
      <c r="B20" s="144">
        <v>0</v>
      </c>
      <c r="C20" s="144">
        <v>0</v>
      </c>
      <c r="D20" s="144">
        <v>0</v>
      </c>
      <c r="E20" s="144">
        <v>0</v>
      </c>
      <c r="F20" s="144">
        <v>988.96314000000064</v>
      </c>
      <c r="G20" s="144">
        <v>990.24354000000028</v>
      </c>
      <c r="H20" s="144">
        <v>990.76927000000046</v>
      </c>
      <c r="I20" s="144">
        <v>987.59739000000047</v>
      </c>
      <c r="J20" s="144">
        <v>986.74609000000021</v>
      </c>
      <c r="K20" s="144">
        <v>980.54293000000007</v>
      </c>
    </row>
    <row r="21" spans="1:11">
      <c r="A21" s="144" t="s">
        <v>11</v>
      </c>
      <c r="B21" s="144">
        <v>0</v>
      </c>
      <c r="C21" s="144">
        <v>0</v>
      </c>
      <c r="D21" s="144">
        <v>0</v>
      </c>
      <c r="E21" s="144">
        <v>0</v>
      </c>
      <c r="F21" s="144">
        <v>332.9950199999999</v>
      </c>
      <c r="G21" s="144">
        <v>338.8373499999999</v>
      </c>
      <c r="H21" s="144">
        <v>332.99501999999995</v>
      </c>
      <c r="I21" s="144">
        <v>338.63501999999994</v>
      </c>
      <c r="J21" s="144">
        <v>325.63501999999994</v>
      </c>
      <c r="K21" s="144">
        <v>326.23803999999996</v>
      </c>
    </row>
    <row r="22" spans="1:11">
      <c r="A22" s="53" t="s">
        <v>372</v>
      </c>
      <c r="B22" s="144">
        <v>1959.1</v>
      </c>
      <c r="C22" s="144">
        <v>1971</v>
      </c>
      <c r="D22" s="144">
        <v>2085.96414685531</v>
      </c>
      <c r="E22" s="144">
        <v>2132.4</v>
      </c>
      <c r="F22" s="144">
        <v>2067.4154500000959</v>
      </c>
      <c r="G22" s="144">
        <v>2074.9228500000986</v>
      </c>
      <c r="H22" s="144">
        <v>2067.8510800000017</v>
      </c>
      <c r="I22" s="144">
        <v>2069.4577600000021</v>
      </c>
      <c r="J22" s="144">
        <v>2056.8067800000017</v>
      </c>
      <c r="K22" s="144">
        <v>2061.4241000000011</v>
      </c>
    </row>
    <row r="23" spans="1:11">
      <c r="A23" s="144"/>
      <c r="B23" s="144"/>
      <c r="C23" s="144"/>
      <c r="D23" s="144"/>
      <c r="E23" s="144"/>
      <c r="F23" s="144"/>
      <c r="G23" s="144"/>
      <c r="H23" s="144"/>
      <c r="I23" s="144"/>
      <c r="J23" s="144"/>
      <c r="K23" s="144"/>
    </row>
    <row r="24" spans="1:11">
      <c r="A24" s="144"/>
      <c r="B24" s="144">
        <v>2010</v>
      </c>
      <c r="C24" s="144">
        <v>2011</v>
      </c>
      <c r="D24" s="144">
        <v>2012</v>
      </c>
      <c r="E24" s="144">
        <v>2013</v>
      </c>
      <c r="F24" s="144">
        <v>2014</v>
      </c>
      <c r="G24" s="144">
        <v>2015</v>
      </c>
      <c r="H24" s="144">
        <v>2016</v>
      </c>
      <c r="I24" s="144">
        <v>2017</v>
      </c>
      <c r="J24" s="144">
        <v>2018</v>
      </c>
      <c r="K24" s="144">
        <v>2019</v>
      </c>
    </row>
    <row r="25" spans="1:11">
      <c r="A25" s="144" t="s">
        <v>8</v>
      </c>
      <c r="B25" s="144">
        <v>0</v>
      </c>
      <c r="C25" s="144">
        <v>0</v>
      </c>
      <c r="D25" s="144">
        <v>0</v>
      </c>
      <c r="E25" s="144">
        <v>0</v>
      </c>
      <c r="F25" s="144">
        <v>91105.666999999579</v>
      </c>
      <c r="G25" s="144">
        <v>96328.642000001055</v>
      </c>
      <c r="H25" s="144">
        <v>91097.134999999907</v>
      </c>
      <c r="I25" s="144">
        <v>92582.314999999508</v>
      </c>
      <c r="J25" s="144">
        <v>99322.814000002676</v>
      </c>
      <c r="K25" s="144">
        <v>97451.791000001191</v>
      </c>
    </row>
    <row r="26" spans="1:11">
      <c r="A26" s="144" t="s">
        <v>238</v>
      </c>
      <c r="B26" s="144">
        <v>0</v>
      </c>
      <c r="C26" s="144">
        <v>0</v>
      </c>
      <c r="D26" s="144">
        <v>0</v>
      </c>
      <c r="E26" s="144">
        <v>0</v>
      </c>
      <c r="F26" s="144">
        <v>141743.16300000183</v>
      </c>
      <c r="G26" s="144">
        <v>148550.39000000025</v>
      </c>
      <c r="H26" s="144">
        <v>140656.56299999982</v>
      </c>
      <c r="I26" s="144">
        <v>142297.33700000026</v>
      </c>
      <c r="J26" s="144">
        <v>151135.59300000285</v>
      </c>
      <c r="K26" s="144">
        <v>147166.93200000006</v>
      </c>
    </row>
    <row r="27" spans="1:11">
      <c r="A27" s="144" t="s">
        <v>239</v>
      </c>
      <c r="B27" s="144">
        <v>0</v>
      </c>
      <c r="C27" s="144">
        <v>0</v>
      </c>
      <c r="D27" s="144">
        <v>0</v>
      </c>
      <c r="E27" s="144">
        <v>0</v>
      </c>
      <c r="F27" s="144">
        <v>50104.450999999972</v>
      </c>
      <c r="G27" s="144">
        <v>52808.376000000317</v>
      </c>
      <c r="H27" s="144">
        <v>49770.14799999995</v>
      </c>
      <c r="I27" s="144">
        <v>50970.728999999919</v>
      </c>
      <c r="J27" s="144">
        <v>54616.042000000009</v>
      </c>
      <c r="K27" s="144">
        <v>54747.055000000044</v>
      </c>
    </row>
    <row r="28" spans="1:11">
      <c r="A28" s="144" t="s">
        <v>241</v>
      </c>
      <c r="B28" s="144">
        <v>0</v>
      </c>
      <c r="C28" s="144">
        <v>0</v>
      </c>
      <c r="D28" s="144">
        <v>0</v>
      </c>
      <c r="E28" s="144">
        <v>0</v>
      </c>
      <c r="F28" s="144">
        <v>461351.40800000058</v>
      </c>
      <c r="G28" s="144">
        <v>488748.01499999879</v>
      </c>
      <c r="H28" s="144">
        <v>461116.29200000007</v>
      </c>
      <c r="I28" s="144">
        <v>472807.40499999968</v>
      </c>
      <c r="J28" s="144">
        <v>506030.45600000065</v>
      </c>
      <c r="K28" s="144">
        <v>501003.43299999868</v>
      </c>
    </row>
    <row r="29" spans="1:11">
      <c r="A29" s="144" t="s">
        <v>240</v>
      </c>
      <c r="B29" s="144">
        <v>0</v>
      </c>
      <c r="C29" s="144">
        <v>0</v>
      </c>
      <c r="D29" s="144">
        <v>0</v>
      </c>
      <c r="E29" s="144">
        <v>0</v>
      </c>
      <c r="F29" s="144">
        <v>1032035.7760000005</v>
      </c>
      <c r="G29" s="144">
        <v>1102263.6200000022</v>
      </c>
      <c r="H29" s="144">
        <v>1044114.791000001</v>
      </c>
      <c r="I29" s="144">
        <v>1067456.0060000021</v>
      </c>
      <c r="J29" s="144">
        <v>1137089.1699999957</v>
      </c>
      <c r="K29" s="144">
        <v>1113388.7659999949</v>
      </c>
    </row>
    <row r="30" spans="1:11">
      <c r="A30" s="144" t="s">
        <v>11</v>
      </c>
      <c r="B30" s="144">
        <v>0</v>
      </c>
      <c r="C30" s="144">
        <v>0</v>
      </c>
      <c r="D30" s="144">
        <v>0</v>
      </c>
      <c r="E30" s="144">
        <v>0</v>
      </c>
      <c r="F30" s="144">
        <v>346528.33299999987</v>
      </c>
      <c r="G30" s="144">
        <v>375147.09099999996</v>
      </c>
      <c r="H30" s="144">
        <v>344699.60799999983</v>
      </c>
      <c r="I30" s="144">
        <v>367254.25799999991</v>
      </c>
      <c r="J30" s="144">
        <v>391483.36000000051</v>
      </c>
      <c r="K30" s="144">
        <v>372077.41199999984</v>
      </c>
    </row>
    <row r="31" spans="1:11">
      <c r="A31" s="53" t="s">
        <v>372</v>
      </c>
      <c r="B31" s="144">
        <v>615700</v>
      </c>
      <c r="C31" s="144">
        <v>2117973.8562130625</v>
      </c>
      <c r="D31" s="144">
        <v>2173124.2229482713</v>
      </c>
      <c r="E31" s="144">
        <v>2070199.9999999998</v>
      </c>
      <c r="F31" s="144">
        <v>2122868.7979999962</v>
      </c>
      <c r="G31" s="144">
        <v>2263846.1340000033</v>
      </c>
      <c r="H31" s="144">
        <v>2131454.5370000009</v>
      </c>
      <c r="I31" s="144">
        <v>2193368.0500000017</v>
      </c>
      <c r="J31" s="144">
        <v>2339677.4350000024</v>
      </c>
      <c r="K31" s="144">
        <v>2285835.3889999948</v>
      </c>
    </row>
    <row r="33" spans="1:1">
      <c r="A33" s="94"/>
    </row>
  </sheetData>
  <mergeCells count="1">
    <mergeCell ref="A3:A4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&amp;C&amp;"-,Obyčejné"&amp;9&amp;P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29"/>
  <dimension ref="A1:J21"/>
  <sheetViews>
    <sheetView showGridLines="0" zoomScaleNormal="100" workbookViewId="0"/>
  </sheetViews>
  <sheetFormatPr defaultRowHeight="12"/>
  <cols>
    <col min="1" max="1" width="33.85546875" style="4" customWidth="1"/>
    <col min="2" max="2" width="13.5703125" style="4" customWidth="1"/>
    <col min="3" max="3" width="14" style="4" customWidth="1"/>
    <col min="4" max="4" width="13.5703125" style="4" customWidth="1"/>
    <col min="5" max="5" width="14" style="4" customWidth="1"/>
    <col min="6" max="6" width="13.5703125" style="4" customWidth="1"/>
    <col min="7" max="7" width="14" style="4" customWidth="1"/>
    <col min="8" max="8" width="13.5703125" style="4" customWidth="1"/>
    <col min="9" max="9" width="14" style="4" customWidth="1"/>
    <col min="10" max="16384" width="9.140625" style="4"/>
  </cols>
  <sheetData>
    <row r="1" spans="1:10" ht="15.75">
      <c r="A1" s="189" t="s">
        <v>626</v>
      </c>
      <c r="B1" s="55"/>
      <c r="C1" s="55"/>
      <c r="D1" s="55"/>
      <c r="I1" s="159" t="str">
        <f>'3.1'!N1</f>
        <v>2019</v>
      </c>
    </row>
    <row r="2" spans="1:10" ht="6" customHeight="1"/>
    <row r="3" spans="1:10" ht="16.5" customHeight="1">
      <c r="A3" s="292"/>
      <c r="B3" s="519" t="s">
        <v>226</v>
      </c>
      <c r="C3" s="519"/>
      <c r="D3" s="519" t="s">
        <v>247</v>
      </c>
      <c r="E3" s="519"/>
      <c r="F3" s="519" t="s">
        <v>227</v>
      </c>
      <c r="G3" s="519"/>
      <c r="H3" s="519" t="s">
        <v>219</v>
      </c>
      <c r="I3" s="519"/>
      <c r="J3" s="42"/>
    </row>
    <row r="4" spans="1:10" ht="24">
      <c r="A4" s="238"/>
      <c r="B4" s="424" t="s">
        <v>37</v>
      </c>
      <c r="C4" s="424" t="s">
        <v>408</v>
      </c>
      <c r="D4" s="424" t="s">
        <v>37</v>
      </c>
      <c r="E4" s="424" t="s">
        <v>408</v>
      </c>
      <c r="F4" s="424" t="s">
        <v>37</v>
      </c>
      <c r="G4" s="424" t="s">
        <v>408</v>
      </c>
      <c r="H4" s="424" t="s">
        <v>37</v>
      </c>
      <c r="I4" s="424" t="s">
        <v>408</v>
      </c>
      <c r="J4" s="42"/>
    </row>
    <row r="5" spans="1:10">
      <c r="A5" s="423"/>
      <c r="B5" s="422" t="s">
        <v>220</v>
      </c>
      <c r="C5" s="422" t="s">
        <v>403</v>
      </c>
      <c r="D5" s="422" t="s">
        <v>220</v>
      </c>
      <c r="E5" s="422" t="s">
        <v>403</v>
      </c>
      <c r="F5" s="422" t="s">
        <v>220</v>
      </c>
      <c r="G5" s="422" t="s">
        <v>403</v>
      </c>
      <c r="H5" s="422" t="s">
        <v>220</v>
      </c>
      <c r="I5" s="422" t="s">
        <v>403</v>
      </c>
      <c r="J5" s="42"/>
    </row>
    <row r="6" spans="1:10">
      <c r="A6" s="214" t="s">
        <v>343</v>
      </c>
      <c r="B6" s="290">
        <f>SUM(B7:B18)</f>
        <v>1604.7757250000004</v>
      </c>
      <c r="C6" s="290">
        <f t="shared" ref="C6:I6" si="0">SUM(C7:C18)</f>
        <v>4974.0093849999994</v>
      </c>
      <c r="D6" s="290">
        <f t="shared" si="0"/>
        <v>1303.5467329999997</v>
      </c>
      <c r="E6" s="290">
        <f t="shared" si="0"/>
        <v>7153.4385259999999</v>
      </c>
      <c r="F6" s="290">
        <f>SUM(F7:F18)</f>
        <v>6990.1869390000002</v>
      </c>
      <c r="G6" s="290">
        <f t="shared" si="0"/>
        <v>87161.895581000019</v>
      </c>
      <c r="H6" s="290">
        <f t="shared" si="0"/>
        <v>9898.5093969999998</v>
      </c>
      <c r="I6" s="290">
        <f t="shared" si="0"/>
        <v>99289.343492000015</v>
      </c>
      <c r="J6" s="42"/>
    </row>
    <row r="7" spans="1:10">
      <c r="A7" s="260" t="s">
        <v>198</v>
      </c>
      <c r="B7" s="431">
        <v>12.076902000000004</v>
      </c>
      <c r="C7" s="431">
        <v>353.67557219999998</v>
      </c>
      <c r="D7" s="431">
        <v>91.944728999999953</v>
      </c>
      <c r="E7" s="431">
        <v>1053.9406309999999</v>
      </c>
      <c r="F7" s="431">
        <v>1049.8327249999998</v>
      </c>
      <c r="G7" s="431">
        <v>11373.068062999999</v>
      </c>
      <c r="H7" s="431">
        <v>1153.8543559999998</v>
      </c>
      <c r="I7" s="431">
        <v>12780.684266199998</v>
      </c>
      <c r="J7" s="42"/>
    </row>
    <row r="8" spans="1:10">
      <c r="A8" s="286" t="s">
        <v>197</v>
      </c>
      <c r="B8" s="233">
        <v>1140.3601290000001</v>
      </c>
      <c r="C8" s="233">
        <v>1308.4291009999979</v>
      </c>
      <c r="D8" s="233">
        <v>574.62363299999993</v>
      </c>
      <c r="E8" s="233">
        <v>572.77941099999987</v>
      </c>
      <c r="F8" s="233">
        <v>33.991290999999997</v>
      </c>
      <c r="G8" s="233">
        <v>90.780221999999995</v>
      </c>
      <c r="H8" s="233">
        <v>1748.9750530000001</v>
      </c>
      <c r="I8" s="233">
        <v>1971.988733999998</v>
      </c>
      <c r="J8" s="42"/>
    </row>
    <row r="9" spans="1:10">
      <c r="A9" s="286" t="s">
        <v>196</v>
      </c>
      <c r="B9" s="233">
        <v>5.7443000000000001E-2</v>
      </c>
      <c r="C9" s="233">
        <v>2.4782389999999999</v>
      </c>
      <c r="D9" s="233">
        <v>27.842884000000002</v>
      </c>
      <c r="E9" s="233">
        <v>985.45152299999972</v>
      </c>
      <c r="F9" s="233">
        <v>761.84164100000021</v>
      </c>
      <c r="G9" s="233">
        <v>10117.745156999998</v>
      </c>
      <c r="H9" s="233">
        <v>789.74196800000016</v>
      </c>
      <c r="I9" s="233">
        <v>11105.674918999997</v>
      </c>
      <c r="J9" s="42"/>
    </row>
    <row r="10" spans="1:10">
      <c r="A10" s="286" t="s">
        <v>195</v>
      </c>
      <c r="B10" s="233">
        <v>11.162452999999999</v>
      </c>
      <c r="C10" s="233">
        <v>1047.3509669999996</v>
      </c>
      <c r="D10" s="233">
        <v>25.732575000000001</v>
      </c>
      <c r="E10" s="233">
        <v>825.16164900000001</v>
      </c>
      <c r="F10" s="233">
        <v>3965.1078990000005</v>
      </c>
      <c r="G10" s="233">
        <v>52653.657908000008</v>
      </c>
      <c r="H10" s="233">
        <v>4002.0029270000005</v>
      </c>
      <c r="I10" s="233">
        <v>54526.170524000008</v>
      </c>
      <c r="J10" s="42"/>
    </row>
    <row r="11" spans="1:10">
      <c r="A11" s="286" t="s">
        <v>194</v>
      </c>
      <c r="B11" s="233">
        <v>0</v>
      </c>
      <c r="C11" s="233">
        <v>0</v>
      </c>
      <c r="D11" s="233">
        <v>0</v>
      </c>
      <c r="E11" s="233">
        <v>0</v>
      </c>
      <c r="F11" s="233">
        <v>0</v>
      </c>
      <c r="G11" s="233">
        <v>0</v>
      </c>
      <c r="H11" s="233">
        <v>0</v>
      </c>
      <c r="I11" s="233">
        <v>0</v>
      </c>
      <c r="J11" s="42"/>
    </row>
    <row r="12" spans="1:10">
      <c r="A12" s="286" t="s">
        <v>193</v>
      </c>
      <c r="B12" s="233">
        <v>0</v>
      </c>
      <c r="C12" s="233">
        <v>0</v>
      </c>
      <c r="D12" s="233">
        <v>17.346254999999996</v>
      </c>
      <c r="E12" s="233">
        <v>541.69223199999999</v>
      </c>
      <c r="F12" s="233">
        <v>14.372</v>
      </c>
      <c r="G12" s="233">
        <v>156.011</v>
      </c>
      <c r="H12" s="233">
        <v>31.718254999999996</v>
      </c>
      <c r="I12" s="233">
        <v>697.70323199999996</v>
      </c>
      <c r="J12" s="42"/>
    </row>
    <row r="13" spans="1:10">
      <c r="A13" s="286" t="s">
        <v>192</v>
      </c>
      <c r="B13" s="233">
        <v>0</v>
      </c>
      <c r="C13" s="233">
        <v>0</v>
      </c>
      <c r="D13" s="233">
        <v>11.515000000000001</v>
      </c>
      <c r="E13" s="233">
        <v>184.66300000000001</v>
      </c>
      <c r="F13" s="233">
        <v>4.2643050000000002</v>
      </c>
      <c r="G13" s="233">
        <v>43.312124000000004</v>
      </c>
      <c r="H13" s="233">
        <v>15.779305000000001</v>
      </c>
      <c r="I13" s="233">
        <v>227.97512400000002</v>
      </c>
      <c r="J13" s="42"/>
    </row>
    <row r="14" spans="1:10">
      <c r="A14" s="286" t="s">
        <v>191</v>
      </c>
      <c r="B14" s="233">
        <v>2.0482619999999998</v>
      </c>
      <c r="C14" s="233">
        <v>8.593</v>
      </c>
      <c r="D14" s="233">
        <v>9.05044</v>
      </c>
      <c r="E14" s="233">
        <v>372.012</v>
      </c>
      <c r="F14" s="233">
        <v>86.79225000000001</v>
      </c>
      <c r="G14" s="233">
        <v>1643.3060489999998</v>
      </c>
      <c r="H14" s="233">
        <v>97.890952000000013</v>
      </c>
      <c r="I14" s="233">
        <v>2023.9110489999998</v>
      </c>
      <c r="J14" s="42"/>
    </row>
    <row r="15" spans="1:10">
      <c r="A15" s="286" t="s">
        <v>190</v>
      </c>
      <c r="B15" s="233">
        <v>4.3973559999999985</v>
      </c>
      <c r="C15" s="233">
        <v>31.142510000000009</v>
      </c>
      <c r="D15" s="233">
        <v>58.356830000000009</v>
      </c>
      <c r="E15" s="233">
        <v>215.86441300000001</v>
      </c>
      <c r="F15" s="233">
        <v>277.03955699999995</v>
      </c>
      <c r="G15" s="233">
        <v>4204.2852119999989</v>
      </c>
      <c r="H15" s="233">
        <v>339.79374299999995</v>
      </c>
      <c r="I15" s="233">
        <v>4451.2921349999988</v>
      </c>
      <c r="J15" s="42"/>
    </row>
    <row r="16" spans="1:10">
      <c r="A16" s="286" t="s">
        <v>32</v>
      </c>
      <c r="B16" s="233">
        <v>0</v>
      </c>
      <c r="C16" s="233">
        <v>0</v>
      </c>
      <c r="D16" s="233">
        <v>0</v>
      </c>
      <c r="E16" s="233">
        <v>0</v>
      </c>
      <c r="F16" s="233">
        <v>0</v>
      </c>
      <c r="G16" s="233">
        <v>0</v>
      </c>
      <c r="H16" s="233">
        <v>0</v>
      </c>
      <c r="I16" s="233">
        <v>0</v>
      </c>
      <c r="J16" s="42"/>
    </row>
    <row r="17" spans="1:10">
      <c r="A17" s="286" t="s">
        <v>189</v>
      </c>
      <c r="B17" s="233">
        <v>5.2529539999999955</v>
      </c>
      <c r="C17" s="233">
        <v>4.5510419999999989</v>
      </c>
      <c r="D17" s="233">
        <v>0.99398600000000015</v>
      </c>
      <c r="E17" s="233">
        <v>0.353516</v>
      </c>
      <c r="F17" s="233">
        <v>1.3371750000000007</v>
      </c>
      <c r="G17" s="233">
        <v>19.507342000000001</v>
      </c>
      <c r="H17" s="233">
        <v>7.5841149999999971</v>
      </c>
      <c r="I17" s="233">
        <v>24.411899999999999</v>
      </c>
      <c r="J17" s="42"/>
    </row>
    <row r="18" spans="1:10">
      <c r="A18" s="260" t="s">
        <v>188</v>
      </c>
      <c r="B18" s="431">
        <v>429.42022600000035</v>
      </c>
      <c r="C18" s="431">
        <v>2217.7889538000022</v>
      </c>
      <c r="D18" s="431">
        <v>486.14040099999971</v>
      </c>
      <c r="E18" s="431">
        <v>2401.5201510000002</v>
      </c>
      <c r="F18" s="431">
        <v>795.60809599999982</v>
      </c>
      <c r="G18" s="431">
        <v>6860.2225040000021</v>
      </c>
      <c r="H18" s="431">
        <v>1711.1687229999998</v>
      </c>
      <c r="I18" s="431">
        <v>11479.531608800004</v>
      </c>
      <c r="J18" s="42"/>
    </row>
    <row r="19" spans="1:10">
      <c r="A19" s="237" t="s">
        <v>401</v>
      </c>
      <c r="B19" s="290">
        <v>425.55499999999961</v>
      </c>
      <c r="C19" s="290"/>
      <c r="D19" s="290">
        <v>399.41599999999994</v>
      </c>
      <c r="E19" s="290"/>
      <c r="F19" s="290">
        <v>10082.045000000004</v>
      </c>
      <c r="G19" s="290"/>
      <c r="H19" s="290">
        <v>10907.016000000003</v>
      </c>
      <c r="I19" s="290"/>
    </row>
    <row r="20" spans="1:10">
      <c r="A20" s="237" t="s">
        <v>402</v>
      </c>
      <c r="B20" s="290"/>
      <c r="C20" s="290">
        <v>1013.7770000000027</v>
      </c>
      <c r="D20" s="290"/>
      <c r="E20" s="290">
        <v>1365.011999999997</v>
      </c>
      <c r="F20" s="290"/>
      <c r="G20" s="290">
        <v>18903.055999999993</v>
      </c>
      <c r="H20" s="290"/>
      <c r="I20" s="290">
        <v>21281.844999999994</v>
      </c>
    </row>
    <row r="21" spans="1:10">
      <c r="I21" s="12" t="s">
        <v>393</v>
      </c>
    </row>
  </sheetData>
  <mergeCells count="4">
    <mergeCell ref="D3:E3"/>
    <mergeCell ref="B3:C3"/>
    <mergeCell ref="F3:G3"/>
    <mergeCell ref="H3:I3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&amp;C&amp;"-,Obyčejné"&amp;9&amp;P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8"/>
  <dimension ref="A1:M42"/>
  <sheetViews>
    <sheetView showGridLines="0" zoomScaleNormal="100" zoomScaleSheetLayoutView="100" workbookViewId="0"/>
  </sheetViews>
  <sheetFormatPr defaultRowHeight="12"/>
  <cols>
    <col min="1" max="1" width="47.28515625" style="7" customWidth="1"/>
    <col min="2" max="2" width="21.7109375" style="7" customWidth="1"/>
    <col min="3" max="4" width="26.7109375" style="7" customWidth="1"/>
    <col min="5" max="5" width="21.7109375" style="7" customWidth="1"/>
    <col min="6" max="10" width="9.140625" style="7" customWidth="1"/>
    <col min="11" max="16384" width="9.140625" style="7"/>
  </cols>
  <sheetData>
    <row r="1" spans="1:13" ht="15.75">
      <c r="A1" s="298" t="s">
        <v>669</v>
      </c>
      <c r="E1" s="159" t="str">
        <f>'3.1'!N1</f>
        <v>2019</v>
      </c>
    </row>
    <row r="2" spans="1:13" ht="6" customHeight="1"/>
    <row r="3" spans="1:13" ht="24">
      <c r="A3" s="511"/>
      <c r="B3" s="437" t="s">
        <v>37</v>
      </c>
      <c r="C3" s="250" t="s">
        <v>317</v>
      </c>
      <c r="D3" s="250" t="s">
        <v>318</v>
      </c>
      <c r="E3" s="437" t="s">
        <v>7</v>
      </c>
    </row>
    <row r="4" spans="1:13">
      <c r="A4" s="512"/>
      <c r="B4" s="236" t="s">
        <v>147</v>
      </c>
      <c r="C4" s="236" t="s">
        <v>147</v>
      </c>
      <c r="D4" s="236" t="s">
        <v>147</v>
      </c>
      <c r="E4" s="236" t="s">
        <v>147</v>
      </c>
    </row>
    <row r="5" spans="1:13">
      <c r="A5" s="246" t="s">
        <v>198</v>
      </c>
      <c r="B5" s="290">
        <f>SUM(B6:B12)</f>
        <v>2398733.5939999996</v>
      </c>
      <c r="C5" s="290">
        <f>SUM(C6:C12)</f>
        <v>175472.10199999996</v>
      </c>
      <c r="D5" s="290">
        <f>SUM(D6:D12)</f>
        <v>78333.146000000008</v>
      </c>
      <c r="E5" s="290">
        <f>SUM(E6:E12)</f>
        <v>2223261.4919999996</v>
      </c>
    </row>
    <row r="6" spans="1:13">
      <c r="A6" s="219" t="s">
        <v>120</v>
      </c>
      <c r="B6" s="158">
        <v>214516.01699999999</v>
      </c>
      <c r="C6" s="158">
        <v>22549.964000000004</v>
      </c>
      <c r="D6" s="158">
        <v>8957.226999999999</v>
      </c>
      <c r="E6" s="158">
        <v>191966.05299999999</v>
      </c>
    </row>
    <row r="7" spans="1:13">
      <c r="A7" s="188" t="s">
        <v>232</v>
      </c>
      <c r="B7" s="273">
        <v>858656.6</v>
      </c>
      <c r="C7" s="273">
        <v>21631.959999999995</v>
      </c>
      <c r="D7" s="273">
        <v>38108.47</v>
      </c>
      <c r="E7" s="227">
        <v>837024.64</v>
      </c>
    </row>
    <row r="8" spans="1:13">
      <c r="A8" s="188" t="s">
        <v>121</v>
      </c>
      <c r="B8" s="273">
        <v>1198.8190000000002</v>
      </c>
      <c r="C8" s="273">
        <v>88.825000000000003</v>
      </c>
      <c r="D8" s="273">
        <v>8.3500000000000014</v>
      </c>
      <c r="E8" s="227">
        <v>1109.9940000000001</v>
      </c>
    </row>
    <row r="9" spans="1:13">
      <c r="A9" s="188" t="s">
        <v>122</v>
      </c>
      <c r="B9" s="273">
        <v>0</v>
      </c>
      <c r="C9" s="273">
        <v>0</v>
      </c>
      <c r="D9" s="273">
        <v>0</v>
      </c>
      <c r="E9" s="227">
        <v>0</v>
      </c>
    </row>
    <row r="10" spans="1:13">
      <c r="A10" s="188" t="s">
        <v>123</v>
      </c>
      <c r="B10" s="273">
        <v>146.34800000000001</v>
      </c>
      <c r="C10" s="273">
        <v>16.472000000000001</v>
      </c>
      <c r="D10" s="273">
        <v>5.8630000000000004</v>
      </c>
      <c r="E10" s="227">
        <v>129.876</v>
      </c>
    </row>
    <row r="11" spans="1:13">
      <c r="A11" s="188" t="s">
        <v>124</v>
      </c>
      <c r="B11" s="273">
        <v>1229842.0329999996</v>
      </c>
      <c r="C11" s="273">
        <v>122557.47699999996</v>
      </c>
      <c r="D11" s="273">
        <v>29973.190000000013</v>
      </c>
      <c r="E11" s="227">
        <v>1107284.5559999996</v>
      </c>
    </row>
    <row r="12" spans="1:13">
      <c r="A12" s="219" t="s">
        <v>217</v>
      </c>
      <c r="B12" s="158">
        <v>94373.777000000002</v>
      </c>
      <c r="C12" s="158">
        <v>8627.4039999999986</v>
      </c>
      <c r="D12" s="158">
        <v>1280.0459999999998</v>
      </c>
      <c r="E12" s="158">
        <v>85746.373000000007</v>
      </c>
    </row>
    <row r="13" spans="1:13">
      <c r="A13" s="58"/>
      <c r="B13" s="58"/>
      <c r="C13" s="58"/>
      <c r="D13" s="58"/>
      <c r="E13" s="12" t="s">
        <v>393</v>
      </c>
      <c r="F13" s="58"/>
      <c r="G13" s="58"/>
      <c r="H13" s="58"/>
      <c r="I13" s="58"/>
      <c r="J13" s="58"/>
      <c r="K13" s="58"/>
      <c r="L13" s="58"/>
      <c r="M13" s="58"/>
    </row>
    <row r="14" spans="1:13" s="29" customFormat="1" ht="11.25" customHeight="1">
      <c r="A14" s="58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</row>
    <row r="15" spans="1:13" s="29" customFormat="1" ht="12" customHeight="1">
      <c r="A15" s="143">
        <v>2010</v>
      </c>
      <c r="B15" s="143">
        <v>2011</v>
      </c>
      <c r="C15" s="143">
        <v>2012</v>
      </c>
      <c r="D15" s="143">
        <v>2013</v>
      </c>
      <c r="E15" s="143">
        <v>2014</v>
      </c>
      <c r="F15" s="143">
        <v>2015</v>
      </c>
      <c r="G15" s="143">
        <v>2016</v>
      </c>
      <c r="H15" s="143">
        <v>2017</v>
      </c>
      <c r="I15" s="143">
        <v>2018</v>
      </c>
      <c r="J15" s="143">
        <v>2019</v>
      </c>
      <c r="L15" s="58"/>
      <c r="M15" s="58"/>
    </row>
    <row r="16" spans="1:13" s="29" customFormat="1">
      <c r="A16" s="143">
        <v>0</v>
      </c>
      <c r="B16" s="143">
        <v>0</v>
      </c>
      <c r="C16" s="143">
        <v>0</v>
      </c>
      <c r="D16" s="143">
        <v>0</v>
      </c>
      <c r="E16" s="143">
        <v>207.72433999999998</v>
      </c>
      <c r="F16" s="143">
        <v>242.40487999999988</v>
      </c>
      <c r="G16" s="143">
        <v>243.6157299999999</v>
      </c>
      <c r="H16" s="143">
        <v>275.979781</v>
      </c>
      <c r="I16" s="143">
        <v>234.939448</v>
      </c>
      <c r="J16" s="143">
        <v>214.51601700000001</v>
      </c>
      <c r="L16" s="58"/>
      <c r="M16" s="58"/>
    </row>
    <row r="17" spans="1:13" s="29" customFormat="1">
      <c r="A17" s="143">
        <v>0</v>
      </c>
      <c r="B17" s="143">
        <v>0</v>
      </c>
      <c r="C17" s="143">
        <v>0</v>
      </c>
      <c r="D17" s="143">
        <v>0</v>
      </c>
      <c r="E17" s="143">
        <v>716.77269999999999</v>
      </c>
      <c r="F17" s="143">
        <v>687.90056999999979</v>
      </c>
      <c r="G17" s="143">
        <v>666.38020999999992</v>
      </c>
      <c r="H17" s="143">
        <v>704.59676400000001</v>
      </c>
      <c r="I17" s="143">
        <v>686.93705</v>
      </c>
      <c r="J17" s="143">
        <v>858.65660000000003</v>
      </c>
      <c r="L17" s="58"/>
      <c r="M17" s="58"/>
    </row>
    <row r="18" spans="1:13" s="29" customFormat="1">
      <c r="A18" s="143">
        <v>0</v>
      </c>
      <c r="B18" s="143">
        <v>0</v>
      </c>
      <c r="C18" s="143">
        <v>0</v>
      </c>
      <c r="D18" s="143">
        <v>0</v>
      </c>
      <c r="E18" s="143">
        <v>2.2811300000000001</v>
      </c>
      <c r="F18" s="143">
        <v>2.0832600000000001</v>
      </c>
      <c r="G18" s="143">
        <v>3.4285200000000025</v>
      </c>
      <c r="H18" s="143">
        <v>4.2398059999999989</v>
      </c>
      <c r="I18" s="143">
        <v>3.471016000000001</v>
      </c>
      <c r="J18" s="143">
        <v>1.1988190000000001</v>
      </c>
      <c r="L18" s="58"/>
      <c r="M18" s="58"/>
    </row>
    <row r="19" spans="1:13" s="29" customFormat="1">
      <c r="A19" s="143">
        <v>0</v>
      </c>
      <c r="B19" s="143">
        <v>0</v>
      </c>
      <c r="C19" s="143">
        <v>0</v>
      </c>
      <c r="D19" s="143">
        <v>0</v>
      </c>
      <c r="E19" s="143">
        <v>7.4270000000000003E-2</v>
      </c>
      <c r="F19" s="143">
        <v>1.9340000000000003E-2</v>
      </c>
      <c r="G19" s="143">
        <v>0</v>
      </c>
      <c r="H19" s="143">
        <v>0</v>
      </c>
      <c r="I19" s="143">
        <v>0</v>
      </c>
      <c r="J19" s="143">
        <v>0</v>
      </c>
      <c r="L19" s="58"/>
      <c r="M19" s="58"/>
    </row>
    <row r="20" spans="1:13" s="29" customFormat="1">
      <c r="A20" s="143">
        <v>0</v>
      </c>
      <c r="B20" s="143">
        <v>0</v>
      </c>
      <c r="C20" s="143">
        <v>0</v>
      </c>
      <c r="D20" s="143">
        <v>0</v>
      </c>
      <c r="E20" s="143">
        <v>0.59448999999999996</v>
      </c>
      <c r="F20" s="143">
        <v>0.26824999999999999</v>
      </c>
      <c r="G20" s="143">
        <v>0.15836499999999998</v>
      </c>
      <c r="H20" s="143">
        <v>5.5820999999999996E-2</v>
      </c>
      <c r="I20" s="143">
        <v>0</v>
      </c>
      <c r="J20" s="143">
        <v>0.14634800000000001</v>
      </c>
      <c r="L20" s="58"/>
      <c r="M20" s="58"/>
    </row>
    <row r="21" spans="1:13" s="29" customFormat="1">
      <c r="A21" s="143">
        <v>0</v>
      </c>
      <c r="B21" s="143">
        <v>0</v>
      </c>
      <c r="C21" s="143">
        <v>0</v>
      </c>
      <c r="D21" s="143">
        <v>0</v>
      </c>
      <c r="E21" s="143">
        <v>968.6192899999993</v>
      </c>
      <c r="F21" s="143">
        <v>1059.1286100000011</v>
      </c>
      <c r="G21" s="143">
        <v>1050.1560639999996</v>
      </c>
      <c r="H21" s="143">
        <v>1132.9999620000008</v>
      </c>
      <c r="I21" s="143">
        <v>1098.7813340000007</v>
      </c>
      <c r="J21" s="143">
        <v>1229.8420329999997</v>
      </c>
      <c r="L21" s="58"/>
      <c r="M21" s="58"/>
    </row>
    <row r="22" spans="1:13" s="29" customFormat="1">
      <c r="A22" s="143">
        <v>0</v>
      </c>
      <c r="B22" s="143">
        <v>0</v>
      </c>
      <c r="C22" s="143">
        <v>0</v>
      </c>
      <c r="D22" s="143">
        <v>0</v>
      </c>
      <c r="E22" s="143">
        <v>111.14606000000005</v>
      </c>
      <c r="F22" s="143">
        <v>99.313740000000038</v>
      </c>
      <c r="G22" s="143">
        <v>105.15450499999999</v>
      </c>
      <c r="H22" s="143">
        <v>95.744344999999967</v>
      </c>
      <c r="I22" s="143">
        <v>96.733068999999972</v>
      </c>
      <c r="J22" s="143">
        <v>94.373777000000004</v>
      </c>
      <c r="L22" s="58"/>
      <c r="M22" s="58"/>
    </row>
    <row r="23" spans="1:13" s="29" customFormat="1">
      <c r="A23" s="143">
        <v>1511.9110000000001</v>
      </c>
      <c r="B23" s="143">
        <v>1682.5628690016599</v>
      </c>
      <c r="C23" s="143">
        <v>1802.5909999999999</v>
      </c>
      <c r="D23" s="143">
        <v>1670.3268</v>
      </c>
      <c r="E23" s="143">
        <v>2007.2122799999993</v>
      </c>
      <c r="F23" s="143">
        <v>2091.1186500000008</v>
      </c>
      <c r="G23" s="143">
        <v>2068.8933939999993</v>
      </c>
      <c r="H23" s="143">
        <v>2213.6164790000003</v>
      </c>
      <c r="I23" s="143">
        <v>2120.8619170000006</v>
      </c>
      <c r="J23" s="143">
        <v>2398.7335939999994</v>
      </c>
      <c r="L23" s="58"/>
      <c r="M23" s="58"/>
    </row>
    <row r="24" spans="1:13" s="29" customFormat="1">
      <c r="A24" s="53" t="s">
        <v>372</v>
      </c>
      <c r="L24" s="58"/>
      <c r="M24" s="58"/>
    </row>
    <row r="25" spans="1:13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58"/>
      <c r="M25" s="58"/>
    </row>
    <row r="26" spans="1:13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58"/>
      <c r="M26" s="58"/>
    </row>
    <row r="27" spans="1:13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</row>
    <row r="28" spans="1:13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</row>
    <row r="29" spans="1:13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</row>
    <row r="30" spans="1:13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</row>
    <row r="31" spans="1:13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</row>
    <row r="32" spans="1:13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</row>
    <row r="33" spans="1:13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</row>
    <row r="34" spans="1:13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</row>
    <row r="35" spans="1:13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</row>
    <row r="36" spans="1:13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</row>
    <row r="37" spans="1:13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</row>
    <row r="38" spans="1:13">
      <c r="A38" s="141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</row>
    <row r="39" spans="1:13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</row>
    <row r="40" spans="1:13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</row>
    <row r="41" spans="1:13">
      <c r="A41" s="58"/>
      <c r="B41" s="58"/>
      <c r="C41" s="58"/>
      <c r="D41" s="58"/>
      <c r="E41" s="58"/>
    </row>
    <row r="42" spans="1:13">
      <c r="A42" s="58"/>
      <c r="B42" s="58"/>
      <c r="C42" s="58"/>
      <c r="D42" s="58"/>
      <c r="E42" s="58"/>
    </row>
  </sheetData>
  <mergeCells count="1">
    <mergeCell ref="A3:A4"/>
  </mergeCells>
  <phoneticPr fontId="33" type="noConversion"/>
  <pageMargins left="0.31496062992125984" right="0.31496062992125984" top="0.35433070866141736" bottom="0.35433070866141736" header="0.31496062992125984" footer="0.19685039370078741"/>
  <pageSetup paperSize="9" scale="99" orientation="landscape" r:id="rId1"/>
  <headerFooter differentFirst="1" scaleWithDoc="0">
    <oddFooter>&amp;C&amp;"-,Obyčejné"&amp;9&amp;P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37"/>
  <dimension ref="A1:J36"/>
  <sheetViews>
    <sheetView showGridLines="0" zoomScaleNormal="100" zoomScaleSheetLayoutView="100" workbookViewId="0"/>
  </sheetViews>
  <sheetFormatPr defaultRowHeight="12"/>
  <cols>
    <col min="1" max="1" width="47.28515625" style="7" customWidth="1"/>
    <col min="2" max="2" width="21.7109375" style="7" customWidth="1"/>
    <col min="3" max="4" width="26.7109375" style="7" customWidth="1"/>
    <col min="5" max="5" width="21.7109375" style="7" customWidth="1"/>
    <col min="6" max="9" width="9.140625" style="7" customWidth="1"/>
    <col min="10" max="10" width="15.7109375" style="7" customWidth="1"/>
    <col min="11" max="16384" width="9.140625" style="7"/>
  </cols>
  <sheetData>
    <row r="1" spans="1:10" ht="15.75">
      <c r="A1" s="298" t="s">
        <v>627</v>
      </c>
      <c r="E1" s="159" t="str">
        <f>'3.1'!N1</f>
        <v>2019</v>
      </c>
    </row>
    <row r="2" spans="1:10" ht="6" customHeight="1"/>
    <row r="3" spans="1:10" ht="24">
      <c r="A3" s="520"/>
      <c r="B3" s="437" t="s">
        <v>37</v>
      </c>
      <c r="C3" s="250" t="s">
        <v>317</v>
      </c>
      <c r="D3" s="250" t="s">
        <v>318</v>
      </c>
      <c r="E3" s="437" t="s">
        <v>7</v>
      </c>
    </row>
    <row r="4" spans="1:10" ht="12.75" customHeight="1">
      <c r="A4" s="521"/>
      <c r="B4" s="236" t="s">
        <v>147</v>
      </c>
      <c r="C4" s="236" t="s">
        <v>147</v>
      </c>
      <c r="D4" s="236" t="s">
        <v>147</v>
      </c>
      <c r="E4" s="236" t="s">
        <v>147</v>
      </c>
    </row>
    <row r="5" spans="1:10" ht="12.75" customHeight="1">
      <c r="A5" s="246" t="s">
        <v>197</v>
      </c>
      <c r="B5" s="290">
        <f>SUM(B6:B8)</f>
        <v>2527072.305999991</v>
      </c>
      <c r="C5" s="290">
        <f>SUM(C6:C8)</f>
        <v>188039.84500000032</v>
      </c>
      <c r="D5" s="290">
        <f>SUM(D6:D8)</f>
        <v>23179.658999999981</v>
      </c>
      <c r="E5" s="290">
        <f>SUM(E6:E8)</f>
        <v>2339032.4609999908</v>
      </c>
    </row>
    <row r="6" spans="1:10" ht="12.75" customHeight="1">
      <c r="A6" s="219" t="s">
        <v>144</v>
      </c>
      <c r="B6" s="158">
        <v>78596.818999999887</v>
      </c>
      <c r="C6" s="158">
        <v>5256.6999999999989</v>
      </c>
      <c r="D6" s="158">
        <v>0</v>
      </c>
      <c r="E6" s="158">
        <v>73340.11899999989</v>
      </c>
    </row>
    <row r="7" spans="1:10" ht="12.75" customHeight="1">
      <c r="A7" s="188" t="s">
        <v>145</v>
      </c>
      <c r="B7" s="273">
        <v>118851.70499999994</v>
      </c>
      <c r="C7" s="273">
        <v>9592.404999999997</v>
      </c>
      <c r="D7" s="273">
        <v>3980.0680000000016</v>
      </c>
      <c r="E7" s="227">
        <v>109259.29999999994</v>
      </c>
    </row>
    <row r="8" spans="1:10">
      <c r="A8" s="219" t="s">
        <v>146</v>
      </c>
      <c r="B8" s="158">
        <v>2329623.7819999913</v>
      </c>
      <c r="C8" s="158">
        <v>173190.74000000034</v>
      </c>
      <c r="D8" s="158">
        <v>19199.590999999979</v>
      </c>
      <c r="E8" s="158">
        <v>2156433.0419999911</v>
      </c>
    </row>
    <row r="9" spans="1:10">
      <c r="E9" s="12" t="s">
        <v>393</v>
      </c>
    </row>
    <row r="10" spans="1:10">
      <c r="A10" s="29"/>
      <c r="B10" s="29"/>
      <c r="C10" s="29"/>
      <c r="D10" s="29"/>
      <c r="E10" s="29"/>
      <c r="F10" s="29"/>
      <c r="G10" s="29"/>
      <c r="H10" s="29"/>
      <c r="I10" s="29"/>
      <c r="J10" s="29"/>
    </row>
    <row r="11" spans="1:10" ht="12.75">
      <c r="A11" s="144">
        <v>2010</v>
      </c>
      <c r="B11" s="144">
        <v>2011</v>
      </c>
      <c r="C11" s="144">
        <v>2012</v>
      </c>
      <c r="D11" s="144">
        <v>2013</v>
      </c>
      <c r="E11" s="144">
        <v>2014</v>
      </c>
      <c r="F11" s="144">
        <v>2015</v>
      </c>
      <c r="G11" s="144">
        <v>2016</v>
      </c>
      <c r="H11" s="144">
        <v>2017</v>
      </c>
      <c r="I11" s="144">
        <v>2018</v>
      </c>
      <c r="J11" s="144">
        <v>2019</v>
      </c>
    </row>
    <row r="12" spans="1:10" ht="12.75">
      <c r="A12" s="144">
        <v>0</v>
      </c>
      <c r="B12" s="144">
        <v>0</v>
      </c>
      <c r="C12" s="144">
        <v>0</v>
      </c>
      <c r="D12" s="144">
        <v>0</v>
      </c>
      <c r="E12" s="144">
        <v>116.06081999999992</v>
      </c>
      <c r="F12" s="144">
        <v>104.47660000000003</v>
      </c>
      <c r="G12" s="144">
        <v>109.69783800000006</v>
      </c>
      <c r="H12" s="144">
        <v>82.337625000000017</v>
      </c>
      <c r="I12" s="144">
        <v>80.555125000000061</v>
      </c>
      <c r="J12" s="144">
        <v>78.596818999999883</v>
      </c>
    </row>
    <row r="13" spans="1:10" ht="12.75">
      <c r="A13" s="144">
        <v>0</v>
      </c>
      <c r="B13" s="144">
        <v>0</v>
      </c>
      <c r="C13" s="144">
        <v>0</v>
      </c>
      <c r="D13" s="144">
        <v>0</v>
      </c>
      <c r="E13" s="144">
        <v>105.81424000000001</v>
      </c>
      <c r="F13" s="144">
        <v>100.06425999999996</v>
      </c>
      <c r="G13" s="144">
        <v>109.11268199999984</v>
      </c>
      <c r="H13" s="144">
        <v>108.76746199999995</v>
      </c>
      <c r="I13" s="144">
        <v>114.43370099999989</v>
      </c>
      <c r="J13" s="144">
        <v>118.85170499999994</v>
      </c>
    </row>
    <row r="14" spans="1:10" ht="12.75">
      <c r="A14" s="144">
        <v>0</v>
      </c>
      <c r="B14" s="144">
        <v>0</v>
      </c>
      <c r="C14" s="144">
        <v>0</v>
      </c>
      <c r="D14" s="144">
        <v>0</v>
      </c>
      <c r="E14" s="144">
        <v>2351.6466330000007</v>
      </c>
      <c r="F14" s="144">
        <v>2410.2717799999914</v>
      </c>
      <c r="G14" s="144">
        <v>2382.4595069999982</v>
      </c>
      <c r="H14" s="144">
        <v>2448.3356270000063</v>
      </c>
      <c r="I14" s="144">
        <v>2412.9318999999964</v>
      </c>
      <c r="J14" s="144">
        <v>2329.6237819999915</v>
      </c>
    </row>
    <row r="15" spans="1:10" ht="12.75">
      <c r="A15" s="144">
        <v>598.755</v>
      </c>
      <c r="B15" s="144">
        <v>932.57600000000002</v>
      </c>
      <c r="C15" s="144">
        <v>1472.1419447755629</v>
      </c>
      <c r="D15" s="144">
        <v>2241.3000000000002</v>
      </c>
      <c r="E15" s="144">
        <v>2573.5216930000011</v>
      </c>
      <c r="F15" s="144">
        <v>2614.8126399999915</v>
      </c>
      <c r="G15" s="144">
        <v>2601.2700269999982</v>
      </c>
      <c r="H15" s="144">
        <v>2639.4407140000062</v>
      </c>
      <c r="I15" s="144">
        <v>2607.9207259999962</v>
      </c>
      <c r="J15" s="144">
        <v>2527.0723059999909</v>
      </c>
    </row>
    <row r="16" spans="1:10" ht="12.75">
      <c r="A16" s="53" t="s">
        <v>372</v>
      </c>
      <c r="B16" s="144"/>
      <c r="C16" s="144"/>
      <c r="D16" s="144"/>
      <c r="E16" s="144"/>
      <c r="F16" s="144"/>
      <c r="G16" s="144"/>
      <c r="H16" s="144"/>
      <c r="I16" s="144"/>
      <c r="J16" s="29"/>
    </row>
    <row r="17" spans="1:10" ht="12.75">
      <c r="A17" s="29"/>
      <c r="B17" s="29"/>
      <c r="C17" s="29"/>
      <c r="D17" s="29"/>
      <c r="E17" s="29"/>
      <c r="F17" s="144"/>
      <c r="G17" s="144"/>
      <c r="H17" s="144"/>
      <c r="I17" s="144"/>
      <c r="J17" s="29"/>
    </row>
    <row r="18" spans="1:10" ht="12.75">
      <c r="A18" s="29"/>
      <c r="B18" s="29"/>
      <c r="C18" s="29"/>
      <c r="D18" s="29"/>
      <c r="E18" s="29"/>
      <c r="F18" s="144"/>
      <c r="G18" s="144"/>
      <c r="H18" s="144"/>
      <c r="I18" s="144"/>
      <c r="J18" s="29"/>
    </row>
    <row r="19" spans="1:10" ht="12.75">
      <c r="A19" s="58"/>
      <c r="B19" s="58"/>
      <c r="C19" s="58"/>
      <c r="D19" s="58"/>
      <c r="E19" s="58"/>
      <c r="F19" s="140"/>
      <c r="G19" s="140"/>
      <c r="H19" s="140"/>
      <c r="I19" s="140"/>
    </row>
    <row r="20" spans="1:10" ht="12.75">
      <c r="A20" s="58"/>
      <c r="B20" s="58"/>
      <c r="C20" s="58"/>
      <c r="D20" s="58"/>
      <c r="E20" s="58"/>
      <c r="F20" s="140"/>
      <c r="G20" s="140"/>
      <c r="H20" s="140"/>
      <c r="I20" s="140"/>
    </row>
    <row r="21" spans="1:10" ht="12.75">
      <c r="A21" s="58"/>
      <c r="B21" s="58"/>
      <c r="C21" s="58"/>
      <c r="D21" s="58"/>
      <c r="E21" s="58"/>
      <c r="F21" s="140"/>
      <c r="G21" s="140"/>
      <c r="H21" s="140"/>
      <c r="I21" s="140"/>
    </row>
    <row r="22" spans="1:10" ht="12.75">
      <c r="A22" s="140"/>
      <c r="B22" s="140"/>
      <c r="C22" s="140"/>
      <c r="D22" s="140"/>
      <c r="E22" s="140"/>
      <c r="F22" s="140"/>
      <c r="G22" s="140"/>
      <c r="H22" s="140"/>
      <c r="I22" s="140"/>
    </row>
    <row r="23" spans="1:10" ht="15.75" customHeight="1">
      <c r="A23" s="140"/>
      <c r="B23" s="140"/>
      <c r="C23" s="140"/>
      <c r="D23" s="140"/>
      <c r="E23" s="140"/>
      <c r="F23" s="140"/>
      <c r="G23" s="140"/>
      <c r="H23" s="140"/>
      <c r="I23" s="140"/>
    </row>
    <row r="24" spans="1:10" ht="12.75">
      <c r="A24" s="140"/>
      <c r="B24" s="140"/>
      <c r="C24" s="140"/>
      <c r="D24" s="140"/>
      <c r="E24" s="140"/>
      <c r="F24" s="140"/>
      <c r="G24" s="140"/>
      <c r="H24" s="140"/>
      <c r="I24" s="140"/>
    </row>
    <row r="25" spans="1:10" ht="12.75">
      <c r="A25" s="140"/>
      <c r="B25" s="140"/>
      <c r="C25" s="140"/>
      <c r="D25" s="140"/>
      <c r="E25" s="140"/>
      <c r="F25" s="140"/>
      <c r="G25" s="140"/>
      <c r="H25" s="140"/>
      <c r="I25" s="140"/>
    </row>
    <row r="26" spans="1:10" ht="12.75">
      <c r="A26" s="140"/>
      <c r="B26" s="140"/>
      <c r="C26" s="140"/>
      <c r="D26" s="140"/>
      <c r="E26" s="140"/>
      <c r="F26" s="140"/>
      <c r="G26" s="140"/>
      <c r="H26" s="140"/>
      <c r="I26" s="140"/>
    </row>
    <row r="27" spans="1:10" ht="12.75">
      <c r="A27" s="140"/>
      <c r="B27" s="140"/>
      <c r="C27" s="140"/>
      <c r="D27" s="140"/>
      <c r="E27" s="140"/>
      <c r="F27" s="140"/>
      <c r="G27" s="140"/>
      <c r="H27" s="140"/>
      <c r="I27" s="140"/>
    </row>
    <row r="28" spans="1:10" ht="12.75">
      <c r="A28" s="140"/>
      <c r="B28" s="140"/>
      <c r="C28" s="140"/>
      <c r="D28" s="140"/>
      <c r="E28" s="140"/>
      <c r="F28" s="140"/>
      <c r="G28" s="140"/>
      <c r="H28" s="140"/>
      <c r="I28" s="140"/>
    </row>
    <row r="29" spans="1:10">
      <c r="A29" s="141"/>
      <c r="B29" s="58"/>
      <c r="C29" s="58"/>
      <c r="D29" s="58"/>
      <c r="E29" s="58"/>
      <c r="F29" s="58"/>
      <c r="G29" s="58"/>
      <c r="H29" s="58"/>
      <c r="I29" s="58"/>
    </row>
    <row r="30" spans="1:10">
      <c r="A30" s="58"/>
      <c r="B30" s="58"/>
      <c r="C30" s="58"/>
      <c r="D30" s="58"/>
      <c r="E30" s="58"/>
    </row>
    <row r="31" spans="1:10">
      <c r="A31" s="58"/>
      <c r="B31" s="58"/>
      <c r="C31" s="58"/>
      <c r="D31" s="58"/>
      <c r="E31" s="58"/>
    </row>
    <row r="32" spans="1:10">
      <c r="A32" s="58"/>
      <c r="B32" s="58"/>
      <c r="C32" s="58"/>
      <c r="D32" s="58"/>
      <c r="E32" s="58"/>
    </row>
    <row r="33" spans="1:5">
      <c r="A33" s="58"/>
      <c r="B33" s="58"/>
      <c r="C33" s="58"/>
      <c r="D33" s="58"/>
      <c r="E33" s="58"/>
    </row>
    <row r="34" spans="1:5">
      <c r="A34" s="58"/>
      <c r="B34" s="58"/>
      <c r="C34" s="58"/>
      <c r="D34" s="58"/>
      <c r="E34" s="58"/>
    </row>
    <row r="35" spans="1:5">
      <c r="A35" s="58"/>
      <c r="B35" s="58"/>
      <c r="C35" s="58"/>
      <c r="D35" s="58"/>
      <c r="E35" s="58"/>
    </row>
    <row r="36" spans="1:5">
      <c r="A36" s="58"/>
      <c r="B36" s="58"/>
      <c r="C36" s="58"/>
      <c r="D36" s="58"/>
      <c r="E36" s="58"/>
    </row>
  </sheetData>
  <mergeCells count="1">
    <mergeCell ref="A3:A4"/>
  </mergeCells>
  <pageMargins left="0.31496062992125984" right="0.31496062992125984" top="0.35433070866141736" bottom="0.35433070866141736" header="0.31496062992125984" footer="0.19685039370078741"/>
  <pageSetup paperSize="9" scale="99" fitToHeight="0" orientation="landscape" r:id="rId1"/>
  <headerFooter differentFirst="1" scaleWithDoc="0">
    <oddFooter>&amp;C&amp;"-,Obyčejné"&amp;9&amp;P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2055C-9938-434A-B5A8-0630285A9856}">
  <dimension ref="A1:I63"/>
  <sheetViews>
    <sheetView showGridLines="0" zoomScaleNormal="100" zoomScaleSheetLayoutView="100" zoomScalePageLayoutView="70" workbookViewId="0"/>
  </sheetViews>
  <sheetFormatPr defaultRowHeight="12.75"/>
  <cols>
    <col min="1" max="8" width="11" style="74" customWidth="1"/>
    <col min="9" max="9" width="11.42578125" style="74" customWidth="1"/>
    <col min="10" max="16384" width="9.140625" style="74"/>
  </cols>
  <sheetData>
    <row r="1" spans="1:9" ht="18.75">
      <c r="A1" s="148" t="s">
        <v>647</v>
      </c>
      <c r="I1" s="223"/>
    </row>
    <row r="2" spans="1:9" s="55" customFormat="1" ht="6" customHeight="1">
      <c r="A2" s="189"/>
    </row>
    <row r="3" spans="1:9" ht="12.75" customHeight="1">
      <c r="A3" s="501" t="s">
        <v>668</v>
      </c>
      <c r="B3" s="501"/>
      <c r="C3" s="501"/>
      <c r="D3" s="501"/>
      <c r="E3" s="501"/>
      <c r="F3" s="501"/>
      <c r="G3" s="501"/>
      <c r="H3" s="501"/>
      <c r="I3" s="501"/>
    </row>
    <row r="4" spans="1:9">
      <c r="A4" s="501"/>
      <c r="B4" s="501"/>
      <c r="C4" s="501"/>
      <c r="D4" s="501"/>
      <c r="E4" s="501"/>
      <c r="F4" s="501"/>
      <c r="G4" s="501"/>
      <c r="H4" s="501"/>
      <c r="I4" s="501"/>
    </row>
    <row r="5" spans="1:9">
      <c r="A5" s="501"/>
      <c r="B5" s="501"/>
      <c r="C5" s="501"/>
      <c r="D5" s="501"/>
      <c r="E5" s="501"/>
      <c r="F5" s="501"/>
      <c r="G5" s="501"/>
      <c r="H5" s="501"/>
      <c r="I5" s="501"/>
    </row>
    <row r="6" spans="1:9">
      <c r="A6" s="501"/>
      <c r="B6" s="501"/>
      <c r="C6" s="501"/>
      <c r="D6" s="501"/>
      <c r="E6" s="501"/>
      <c r="F6" s="501"/>
      <c r="G6" s="501"/>
      <c r="H6" s="501"/>
      <c r="I6" s="501"/>
    </row>
    <row r="7" spans="1:9">
      <c r="A7" s="501"/>
      <c r="B7" s="501"/>
      <c r="C7" s="501"/>
      <c r="D7" s="501"/>
      <c r="E7" s="501"/>
      <c r="F7" s="501"/>
      <c r="G7" s="501"/>
      <c r="H7" s="501"/>
      <c r="I7" s="501"/>
    </row>
    <row r="8" spans="1:9">
      <c r="A8" s="501"/>
      <c r="B8" s="501"/>
      <c r="C8" s="501"/>
      <c r="D8" s="501"/>
      <c r="E8" s="501"/>
      <c r="F8" s="501"/>
      <c r="G8" s="501"/>
      <c r="H8" s="501"/>
      <c r="I8" s="501"/>
    </row>
    <row r="9" spans="1:9">
      <c r="A9" s="501"/>
      <c r="B9" s="501"/>
      <c r="C9" s="501"/>
      <c r="D9" s="501"/>
      <c r="E9" s="501"/>
      <c r="F9" s="501"/>
      <c r="G9" s="501"/>
      <c r="H9" s="501"/>
      <c r="I9" s="501"/>
    </row>
    <row r="10" spans="1:9">
      <c r="A10" s="501"/>
      <c r="B10" s="501"/>
      <c r="C10" s="501"/>
      <c r="D10" s="501"/>
      <c r="E10" s="501"/>
      <c r="F10" s="501"/>
      <c r="G10" s="501"/>
      <c r="H10" s="501"/>
      <c r="I10" s="501"/>
    </row>
    <row r="11" spans="1:9">
      <c r="A11" s="501"/>
      <c r="B11" s="501"/>
      <c r="C11" s="501"/>
      <c r="D11" s="501"/>
      <c r="E11" s="501"/>
      <c r="F11" s="501"/>
      <c r="G11" s="501"/>
      <c r="H11" s="501"/>
      <c r="I11" s="501"/>
    </row>
    <row r="12" spans="1:9">
      <c r="A12" s="501"/>
      <c r="B12" s="501"/>
      <c r="C12" s="501"/>
      <c r="D12" s="501"/>
      <c r="E12" s="501"/>
      <c r="F12" s="501"/>
      <c r="G12" s="501"/>
      <c r="H12" s="501"/>
      <c r="I12" s="501"/>
    </row>
    <row r="13" spans="1:9">
      <c r="A13" s="501"/>
      <c r="B13" s="501"/>
      <c r="C13" s="501"/>
      <c r="D13" s="501"/>
      <c r="E13" s="501"/>
      <c r="F13" s="501"/>
      <c r="G13" s="501"/>
      <c r="H13" s="501"/>
      <c r="I13" s="501"/>
    </row>
    <row r="14" spans="1:9">
      <c r="A14" s="501"/>
      <c r="B14" s="501"/>
      <c r="C14" s="501"/>
      <c r="D14" s="501"/>
      <c r="E14" s="501"/>
      <c r="F14" s="501"/>
      <c r="G14" s="501"/>
      <c r="H14" s="501"/>
      <c r="I14" s="501"/>
    </row>
    <row r="15" spans="1:9">
      <c r="A15" s="501"/>
      <c r="B15" s="501"/>
      <c r="C15" s="501"/>
      <c r="D15" s="501"/>
      <c r="E15" s="501"/>
      <c r="F15" s="501"/>
      <c r="G15" s="501"/>
      <c r="H15" s="501"/>
      <c r="I15" s="501"/>
    </row>
    <row r="16" spans="1:9">
      <c r="A16" s="501"/>
      <c r="B16" s="501"/>
      <c r="C16" s="501"/>
      <c r="D16" s="501"/>
      <c r="E16" s="501"/>
      <c r="F16" s="501"/>
      <c r="G16" s="501"/>
      <c r="H16" s="501"/>
      <c r="I16" s="501"/>
    </row>
    <row r="17" spans="1:9">
      <c r="A17" s="501"/>
      <c r="B17" s="501"/>
      <c r="C17" s="501"/>
      <c r="D17" s="501"/>
      <c r="E17" s="501"/>
      <c r="F17" s="501"/>
      <c r="G17" s="501"/>
      <c r="H17" s="501"/>
      <c r="I17" s="501"/>
    </row>
    <row r="18" spans="1:9">
      <c r="A18" s="501"/>
      <c r="B18" s="501"/>
      <c r="C18" s="501"/>
      <c r="D18" s="501"/>
      <c r="E18" s="501"/>
      <c r="F18" s="501"/>
      <c r="G18" s="501"/>
      <c r="H18" s="501"/>
      <c r="I18" s="501"/>
    </row>
    <row r="19" spans="1:9">
      <c r="A19" s="501"/>
      <c r="B19" s="501"/>
      <c r="C19" s="501"/>
      <c r="D19" s="501"/>
      <c r="E19" s="501"/>
      <c r="F19" s="501"/>
      <c r="G19" s="501"/>
      <c r="H19" s="501"/>
      <c r="I19" s="501"/>
    </row>
    <row r="20" spans="1:9">
      <c r="A20" s="501"/>
      <c r="B20" s="501"/>
      <c r="C20" s="501"/>
      <c r="D20" s="501"/>
      <c r="E20" s="501"/>
      <c r="F20" s="501"/>
      <c r="G20" s="501"/>
      <c r="H20" s="501"/>
      <c r="I20" s="501"/>
    </row>
    <row r="21" spans="1:9">
      <c r="A21" s="501"/>
      <c r="B21" s="501"/>
      <c r="C21" s="501"/>
      <c r="D21" s="501"/>
      <c r="E21" s="501"/>
      <c r="F21" s="501"/>
      <c r="G21" s="501"/>
      <c r="H21" s="501"/>
      <c r="I21" s="501"/>
    </row>
    <row r="22" spans="1:9">
      <c r="A22" s="501"/>
      <c r="B22" s="501"/>
      <c r="C22" s="501"/>
      <c r="D22" s="501"/>
      <c r="E22" s="501"/>
      <c r="F22" s="501"/>
      <c r="G22" s="501"/>
      <c r="H22" s="501"/>
      <c r="I22" s="501"/>
    </row>
    <row r="23" spans="1:9">
      <c r="A23" s="501"/>
      <c r="B23" s="501"/>
      <c r="C23" s="501"/>
      <c r="D23" s="501"/>
      <c r="E23" s="501"/>
      <c r="F23" s="501"/>
      <c r="G23" s="501"/>
      <c r="H23" s="501"/>
      <c r="I23" s="501"/>
    </row>
    <row r="24" spans="1:9">
      <c r="A24" s="501"/>
      <c r="B24" s="501"/>
      <c r="C24" s="501"/>
      <c r="D24" s="501"/>
      <c r="E24" s="501"/>
      <c r="F24" s="501"/>
      <c r="G24" s="501"/>
      <c r="H24" s="501"/>
      <c r="I24" s="501"/>
    </row>
    <row r="25" spans="1:9">
      <c r="A25" s="501"/>
      <c r="B25" s="501"/>
      <c r="C25" s="501"/>
      <c r="D25" s="501"/>
      <c r="E25" s="501"/>
      <c r="F25" s="501"/>
      <c r="G25" s="501"/>
      <c r="H25" s="501"/>
      <c r="I25" s="501"/>
    </row>
    <row r="26" spans="1:9">
      <c r="A26" s="501"/>
      <c r="B26" s="501"/>
      <c r="C26" s="501"/>
      <c r="D26" s="501"/>
      <c r="E26" s="501"/>
      <c r="F26" s="501"/>
      <c r="G26" s="501"/>
      <c r="H26" s="501"/>
      <c r="I26" s="501"/>
    </row>
    <row r="27" spans="1:9">
      <c r="A27" s="501"/>
      <c r="B27" s="501"/>
      <c r="C27" s="501"/>
      <c r="D27" s="501"/>
      <c r="E27" s="501"/>
      <c r="F27" s="501"/>
      <c r="G27" s="501"/>
      <c r="H27" s="501"/>
      <c r="I27" s="501"/>
    </row>
    <row r="28" spans="1:9">
      <c r="A28" s="501"/>
      <c r="B28" s="501"/>
      <c r="C28" s="501"/>
      <c r="D28" s="501"/>
      <c r="E28" s="501"/>
      <c r="F28" s="501"/>
      <c r="G28" s="501"/>
      <c r="H28" s="501"/>
      <c r="I28" s="501"/>
    </row>
    <row r="29" spans="1:9">
      <c r="A29" s="501"/>
      <c r="B29" s="501"/>
      <c r="C29" s="501"/>
      <c r="D29" s="501"/>
      <c r="E29" s="501"/>
      <c r="F29" s="501"/>
      <c r="G29" s="501"/>
      <c r="H29" s="501"/>
      <c r="I29" s="501"/>
    </row>
    <row r="30" spans="1:9">
      <c r="A30" s="501"/>
      <c r="B30" s="501"/>
      <c r="C30" s="501"/>
      <c r="D30" s="501"/>
      <c r="E30" s="501"/>
      <c r="F30" s="501"/>
      <c r="G30" s="501"/>
      <c r="H30" s="501"/>
      <c r="I30" s="501"/>
    </row>
    <row r="31" spans="1:9">
      <c r="A31" s="501"/>
      <c r="B31" s="501"/>
      <c r="C31" s="501"/>
      <c r="D31" s="501"/>
      <c r="E31" s="501"/>
      <c r="F31" s="501"/>
      <c r="G31" s="501"/>
      <c r="H31" s="501"/>
      <c r="I31" s="501"/>
    </row>
    <row r="32" spans="1:9">
      <c r="A32" s="501"/>
      <c r="B32" s="501"/>
      <c r="C32" s="501"/>
      <c r="D32" s="501"/>
      <c r="E32" s="501"/>
      <c r="F32" s="501"/>
      <c r="G32" s="501"/>
      <c r="H32" s="501"/>
      <c r="I32" s="501"/>
    </row>
    <row r="33" spans="1:9">
      <c r="A33" s="501"/>
      <c r="B33" s="501"/>
      <c r="C33" s="501"/>
      <c r="D33" s="501"/>
      <c r="E33" s="501"/>
      <c r="F33" s="501"/>
      <c r="G33" s="501"/>
      <c r="H33" s="501"/>
      <c r="I33" s="501"/>
    </row>
    <row r="34" spans="1:9">
      <c r="A34" s="501"/>
      <c r="B34" s="501"/>
      <c r="C34" s="501"/>
      <c r="D34" s="501"/>
      <c r="E34" s="501"/>
      <c r="F34" s="501"/>
      <c r="G34" s="501"/>
      <c r="H34" s="501"/>
      <c r="I34" s="501"/>
    </row>
    <row r="35" spans="1:9">
      <c r="A35" s="501"/>
      <c r="B35" s="501"/>
      <c r="C35" s="501"/>
      <c r="D35" s="501"/>
      <c r="E35" s="501"/>
      <c r="F35" s="501"/>
      <c r="G35" s="501"/>
      <c r="H35" s="501"/>
      <c r="I35" s="501"/>
    </row>
    <row r="36" spans="1:9">
      <c r="A36" s="501"/>
      <c r="B36" s="501"/>
      <c r="C36" s="501"/>
      <c r="D36" s="501"/>
      <c r="E36" s="501"/>
      <c r="F36" s="501"/>
      <c r="G36" s="501"/>
      <c r="H36" s="501"/>
      <c r="I36" s="501"/>
    </row>
    <row r="37" spans="1:9">
      <c r="A37" s="501"/>
      <c r="B37" s="501"/>
      <c r="C37" s="501"/>
      <c r="D37" s="501"/>
      <c r="E37" s="501"/>
      <c r="F37" s="501"/>
      <c r="G37" s="501"/>
      <c r="H37" s="501"/>
      <c r="I37" s="501"/>
    </row>
    <row r="38" spans="1:9">
      <c r="A38" s="501"/>
      <c r="B38" s="501"/>
      <c r="C38" s="501"/>
      <c r="D38" s="501"/>
      <c r="E38" s="501"/>
      <c r="F38" s="501"/>
      <c r="G38" s="501"/>
      <c r="H38" s="501"/>
      <c r="I38" s="501"/>
    </row>
    <row r="39" spans="1:9">
      <c r="A39" s="501"/>
      <c r="B39" s="501"/>
      <c r="C39" s="501"/>
      <c r="D39" s="501"/>
      <c r="E39" s="501"/>
      <c r="F39" s="501"/>
      <c r="G39" s="501"/>
      <c r="H39" s="501"/>
      <c r="I39" s="501"/>
    </row>
    <row r="40" spans="1:9">
      <c r="A40" s="501"/>
      <c r="B40" s="501"/>
      <c r="C40" s="501"/>
      <c r="D40" s="501"/>
      <c r="E40" s="501"/>
      <c r="F40" s="501"/>
      <c r="G40" s="501"/>
      <c r="H40" s="501"/>
      <c r="I40" s="501"/>
    </row>
    <row r="41" spans="1:9">
      <c r="A41" s="501"/>
      <c r="B41" s="501"/>
      <c r="C41" s="501"/>
      <c r="D41" s="501"/>
      <c r="E41" s="501"/>
      <c r="F41" s="501"/>
      <c r="G41" s="501"/>
      <c r="H41" s="501"/>
      <c r="I41" s="501"/>
    </row>
    <row r="42" spans="1:9">
      <c r="A42" s="501"/>
      <c r="B42" s="501"/>
      <c r="C42" s="501"/>
      <c r="D42" s="501"/>
      <c r="E42" s="501"/>
      <c r="F42" s="501"/>
      <c r="G42" s="501"/>
      <c r="H42" s="501"/>
      <c r="I42" s="501"/>
    </row>
    <row r="43" spans="1:9">
      <c r="A43" s="501"/>
      <c r="B43" s="501"/>
      <c r="C43" s="501"/>
      <c r="D43" s="501"/>
      <c r="E43" s="501"/>
      <c r="F43" s="501"/>
      <c r="G43" s="501"/>
      <c r="H43" s="501"/>
      <c r="I43" s="501"/>
    </row>
    <row r="44" spans="1:9">
      <c r="A44" s="501"/>
      <c r="B44" s="501"/>
      <c r="C44" s="501"/>
      <c r="D44" s="501"/>
      <c r="E44" s="501"/>
      <c r="F44" s="501"/>
      <c r="G44" s="501"/>
      <c r="H44" s="501"/>
      <c r="I44" s="501"/>
    </row>
    <row r="45" spans="1:9">
      <c r="A45" s="501"/>
      <c r="B45" s="501"/>
      <c r="C45" s="501"/>
      <c r="D45" s="501"/>
      <c r="E45" s="501"/>
      <c r="F45" s="501"/>
      <c r="G45" s="501"/>
      <c r="H45" s="501"/>
      <c r="I45" s="501"/>
    </row>
    <row r="46" spans="1:9">
      <c r="A46" s="501"/>
      <c r="B46" s="501"/>
      <c r="C46" s="501"/>
      <c r="D46" s="501"/>
      <c r="E46" s="501"/>
      <c r="F46" s="501"/>
      <c r="G46" s="501"/>
      <c r="H46" s="501"/>
      <c r="I46" s="501"/>
    </row>
    <row r="47" spans="1:9">
      <c r="A47" s="501"/>
      <c r="B47" s="501"/>
      <c r="C47" s="501"/>
      <c r="D47" s="501"/>
      <c r="E47" s="501"/>
      <c r="F47" s="501"/>
      <c r="G47" s="501"/>
      <c r="H47" s="501"/>
      <c r="I47" s="501"/>
    </row>
    <row r="48" spans="1:9">
      <c r="A48" s="501"/>
      <c r="B48" s="501"/>
      <c r="C48" s="501"/>
      <c r="D48" s="501"/>
      <c r="E48" s="501"/>
      <c r="F48" s="501"/>
      <c r="G48" s="501"/>
      <c r="H48" s="501"/>
      <c r="I48" s="501"/>
    </row>
    <row r="49" spans="1:9">
      <c r="A49" s="501"/>
      <c r="B49" s="501"/>
      <c r="C49" s="501"/>
      <c r="D49" s="501"/>
      <c r="E49" s="501"/>
      <c r="F49" s="501"/>
      <c r="G49" s="501"/>
      <c r="H49" s="501"/>
      <c r="I49" s="501"/>
    </row>
    <row r="50" spans="1:9">
      <c r="A50" s="501"/>
      <c r="B50" s="501"/>
      <c r="C50" s="501"/>
      <c r="D50" s="501"/>
      <c r="E50" s="501"/>
      <c r="F50" s="501"/>
      <c r="G50" s="501"/>
      <c r="H50" s="501"/>
      <c r="I50" s="501"/>
    </row>
    <row r="51" spans="1:9">
      <c r="A51" s="501"/>
      <c r="B51" s="501"/>
      <c r="C51" s="501"/>
      <c r="D51" s="501"/>
      <c r="E51" s="501"/>
      <c r="F51" s="501"/>
      <c r="G51" s="501"/>
      <c r="H51" s="501"/>
      <c r="I51" s="501"/>
    </row>
    <row r="52" spans="1:9">
      <c r="A52" s="501"/>
      <c r="B52" s="501"/>
      <c r="C52" s="501"/>
      <c r="D52" s="501"/>
      <c r="E52" s="501"/>
      <c r="F52" s="501"/>
      <c r="G52" s="501"/>
      <c r="H52" s="501"/>
      <c r="I52" s="501"/>
    </row>
    <row r="53" spans="1:9">
      <c r="A53" s="501"/>
      <c r="B53" s="501"/>
      <c r="C53" s="501"/>
      <c r="D53" s="501"/>
      <c r="E53" s="501"/>
      <c r="F53" s="501"/>
      <c r="G53" s="501"/>
      <c r="H53" s="501"/>
      <c r="I53" s="501"/>
    </row>
    <row r="54" spans="1:9">
      <c r="A54" s="501"/>
      <c r="B54" s="501"/>
      <c r="C54" s="501"/>
      <c r="D54" s="501"/>
      <c r="E54" s="501"/>
      <c r="F54" s="501"/>
      <c r="G54" s="501"/>
      <c r="H54" s="501"/>
      <c r="I54" s="501"/>
    </row>
    <row r="55" spans="1:9">
      <c r="A55" s="501"/>
      <c r="B55" s="501"/>
      <c r="C55" s="501"/>
      <c r="D55" s="501"/>
      <c r="E55" s="501"/>
      <c r="F55" s="501"/>
      <c r="G55" s="501"/>
      <c r="H55" s="501"/>
      <c r="I55" s="501"/>
    </row>
    <row r="56" spans="1:9">
      <c r="A56" s="501"/>
      <c r="B56" s="501"/>
      <c r="C56" s="501"/>
      <c r="D56" s="501"/>
      <c r="E56" s="501"/>
      <c r="F56" s="501"/>
      <c r="G56" s="501"/>
      <c r="H56" s="501"/>
      <c r="I56" s="501"/>
    </row>
    <row r="57" spans="1:9">
      <c r="A57" s="501"/>
      <c r="B57" s="501"/>
      <c r="C57" s="501"/>
      <c r="D57" s="501"/>
      <c r="E57" s="501"/>
      <c r="F57" s="501"/>
      <c r="G57" s="501"/>
      <c r="H57" s="501"/>
      <c r="I57" s="501"/>
    </row>
    <row r="58" spans="1:9">
      <c r="A58" s="501"/>
      <c r="B58" s="501"/>
      <c r="C58" s="501"/>
      <c r="D58" s="501"/>
      <c r="E58" s="501"/>
      <c r="F58" s="501"/>
      <c r="G58" s="501"/>
      <c r="H58" s="501"/>
      <c r="I58" s="501"/>
    </row>
    <row r="59" spans="1:9">
      <c r="A59" s="501"/>
      <c r="B59" s="501"/>
      <c r="C59" s="501"/>
      <c r="D59" s="501"/>
      <c r="E59" s="501"/>
      <c r="F59" s="501"/>
      <c r="G59" s="501"/>
      <c r="H59" s="501"/>
      <c r="I59" s="501"/>
    </row>
    <row r="60" spans="1:9">
      <c r="A60" s="501"/>
      <c r="B60" s="501"/>
      <c r="C60" s="501"/>
      <c r="D60" s="501"/>
      <c r="E60" s="501"/>
      <c r="F60" s="501"/>
      <c r="G60" s="501"/>
      <c r="H60" s="501"/>
      <c r="I60" s="501"/>
    </row>
    <row r="61" spans="1:9">
      <c r="A61" s="501"/>
      <c r="B61" s="501"/>
      <c r="C61" s="501"/>
      <c r="D61" s="501"/>
      <c r="E61" s="501"/>
      <c r="F61" s="501"/>
      <c r="G61" s="501"/>
      <c r="H61" s="501"/>
      <c r="I61" s="501"/>
    </row>
    <row r="62" spans="1:9">
      <c r="A62" s="501"/>
      <c r="B62" s="501"/>
      <c r="C62" s="501"/>
      <c r="D62" s="501"/>
      <c r="E62" s="501"/>
      <c r="F62" s="501"/>
      <c r="G62" s="501"/>
      <c r="H62" s="501"/>
      <c r="I62" s="501"/>
    </row>
    <row r="63" spans="1:9">
      <c r="A63" s="501"/>
      <c r="B63" s="501"/>
      <c r="C63" s="501"/>
      <c r="D63" s="501"/>
      <c r="E63" s="501"/>
      <c r="F63" s="501"/>
      <c r="G63" s="501"/>
      <c r="H63" s="501"/>
      <c r="I63" s="501"/>
    </row>
  </sheetData>
  <mergeCells count="1">
    <mergeCell ref="A3:I63"/>
  </mergeCells>
  <pageMargins left="0.31496062992125984" right="0.31496062992125984" top="0.35433070866141736" bottom="0.35433070866141736" header="0.31496062992125984" footer="0.19685039370078741"/>
  <pageSetup paperSize="9" fitToHeight="0" orientation="portrait" r:id="rId1"/>
  <headerFooter differentFirst="1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ist25"/>
  <dimension ref="A1:M17"/>
  <sheetViews>
    <sheetView showGridLines="0" zoomScaleNormal="100" workbookViewId="0"/>
  </sheetViews>
  <sheetFormatPr defaultRowHeight="12"/>
  <cols>
    <col min="1" max="1" width="31.28515625" style="4" customWidth="1"/>
    <col min="2" max="11" width="11.28515625" style="4" customWidth="1"/>
    <col min="12" max="16384" width="9.140625" style="4"/>
  </cols>
  <sheetData>
    <row r="1" spans="1:13" ht="15.75">
      <c r="A1" s="201" t="s">
        <v>628</v>
      </c>
      <c r="K1" s="159" t="str">
        <f>'3.1'!N1</f>
        <v>2019</v>
      </c>
    </row>
    <row r="2" spans="1:13" ht="6" customHeight="1"/>
    <row r="3" spans="1:13">
      <c r="A3" s="291"/>
      <c r="B3" s="239">
        <v>2010</v>
      </c>
      <c r="C3" s="239">
        <v>2011</v>
      </c>
      <c r="D3" s="239">
        <v>2012</v>
      </c>
      <c r="E3" s="239">
        <v>2013</v>
      </c>
      <c r="F3" s="239">
        <v>2014</v>
      </c>
      <c r="G3" s="239">
        <v>2015</v>
      </c>
      <c r="H3" s="239">
        <v>2016</v>
      </c>
      <c r="I3" s="239">
        <v>2017</v>
      </c>
      <c r="J3" s="239">
        <v>2018</v>
      </c>
      <c r="K3" s="239">
        <v>2019</v>
      </c>
    </row>
    <row r="4" spans="1:13">
      <c r="A4" s="214" t="s">
        <v>253</v>
      </c>
      <c r="B4" s="276">
        <f t="shared" ref="B4:K4" si="0">SUM(B5:B11)</f>
        <v>5886915</v>
      </c>
      <c r="C4" s="276">
        <f t="shared" si="0"/>
        <v>7247504.0325436611</v>
      </c>
      <c r="D4" s="276">
        <f t="shared" si="0"/>
        <v>8055025.6447755629</v>
      </c>
      <c r="E4" s="276">
        <f t="shared" si="0"/>
        <v>9243381.5899999999</v>
      </c>
      <c r="F4" s="276">
        <f t="shared" si="0"/>
        <v>9176704.9960000012</v>
      </c>
      <c r="G4" s="276">
        <f t="shared" si="0"/>
        <v>9423838.1699999906</v>
      </c>
      <c r="H4" s="276">
        <f t="shared" si="0"/>
        <v>9397624.5587999988</v>
      </c>
      <c r="I4" s="276">
        <f t="shared" si="0"/>
        <v>9621166.38419999</v>
      </c>
      <c r="J4" s="276">
        <f t="shared" si="0"/>
        <v>9405350.5623999871</v>
      </c>
      <c r="K4" s="276">
        <f t="shared" si="0"/>
        <v>10024601.787399992</v>
      </c>
      <c r="M4" s="463"/>
    </row>
    <row r="5" spans="1:13">
      <c r="A5" s="219" t="s">
        <v>265</v>
      </c>
      <c r="B5" s="289">
        <v>1238819</v>
      </c>
      <c r="C5" s="289">
        <v>1017877.582339</v>
      </c>
      <c r="D5" s="289">
        <v>1026254</v>
      </c>
      <c r="E5" s="430">
        <v>1236978</v>
      </c>
      <c r="F5" s="430">
        <v>1011673.5550000003</v>
      </c>
      <c r="G5" s="430">
        <v>1001797.0800000005</v>
      </c>
      <c r="H5" s="430">
        <v>1053100.3369999996</v>
      </c>
      <c r="I5" s="430">
        <v>1062479.4710000004</v>
      </c>
      <c r="J5" s="430">
        <v>873649.33099999931</v>
      </c>
      <c r="K5" s="430">
        <v>1023025.1459999997</v>
      </c>
    </row>
    <row r="6" spans="1:13">
      <c r="A6" s="188" t="s">
        <v>251</v>
      </c>
      <c r="B6" s="429">
        <v>1550655</v>
      </c>
      <c r="C6" s="429">
        <v>945276.09699999995</v>
      </c>
      <c r="D6" s="429">
        <v>1102912</v>
      </c>
      <c r="E6" s="428">
        <v>1497762</v>
      </c>
      <c r="F6" s="428">
        <v>897548.93600000034</v>
      </c>
      <c r="G6" s="428">
        <v>793010.01000000024</v>
      </c>
      <c r="H6" s="427">
        <v>947387.90899999987</v>
      </c>
      <c r="I6" s="427">
        <v>806985.29300000006</v>
      </c>
      <c r="J6" s="427">
        <v>753701.35299999989</v>
      </c>
      <c r="K6" s="427">
        <v>985003.5569999998</v>
      </c>
    </row>
    <row r="7" spans="1:13">
      <c r="A7" s="188" t="s">
        <v>266</v>
      </c>
      <c r="B7" s="429">
        <v>335493</v>
      </c>
      <c r="C7" s="429">
        <v>397003.18119999999</v>
      </c>
      <c r="D7" s="429">
        <v>415817</v>
      </c>
      <c r="E7" s="428">
        <v>480519</v>
      </c>
      <c r="F7" s="428">
        <v>476544.39400000003</v>
      </c>
      <c r="G7" s="428">
        <v>572611.56800000009</v>
      </c>
      <c r="H7" s="427">
        <v>496957.18099999998</v>
      </c>
      <c r="I7" s="427">
        <v>591038.34100000001</v>
      </c>
      <c r="J7" s="427">
        <v>609329.70900000015</v>
      </c>
      <c r="K7" s="427">
        <v>700013.8600000001</v>
      </c>
    </row>
    <row r="8" spans="1:13">
      <c r="A8" s="188" t="s">
        <v>267</v>
      </c>
      <c r="B8" s="429">
        <v>615702</v>
      </c>
      <c r="C8" s="429">
        <v>2182018.3030030001</v>
      </c>
      <c r="D8" s="429">
        <v>2148624</v>
      </c>
      <c r="E8" s="428">
        <v>2032654</v>
      </c>
      <c r="F8" s="428">
        <v>2122868.7979999962</v>
      </c>
      <c r="G8" s="428">
        <v>2263846.1340000033</v>
      </c>
      <c r="H8" s="427">
        <v>2131454.5369999958</v>
      </c>
      <c r="I8" s="427">
        <v>2193368.04999999</v>
      </c>
      <c r="J8" s="427">
        <v>2339677.4349999917</v>
      </c>
      <c r="K8" s="427">
        <v>2285904.3989999974</v>
      </c>
    </row>
    <row r="9" spans="1:13">
      <c r="A9" s="188" t="s">
        <v>197</v>
      </c>
      <c r="B9" s="429">
        <v>598755</v>
      </c>
      <c r="C9" s="429">
        <v>932576</v>
      </c>
      <c r="D9" s="429">
        <v>1472141.944775563</v>
      </c>
      <c r="E9" s="428">
        <v>2241300</v>
      </c>
      <c r="F9" s="428">
        <v>2573521.6930000056</v>
      </c>
      <c r="G9" s="428">
        <v>2614812.6399999885</v>
      </c>
      <c r="H9" s="427">
        <v>2601270.0270000012</v>
      </c>
      <c r="I9" s="427">
        <v>2639440.7140000015</v>
      </c>
      <c r="J9" s="427">
        <v>2607920.725999997</v>
      </c>
      <c r="K9" s="427">
        <v>2527072.3059999947</v>
      </c>
    </row>
    <row r="10" spans="1:13">
      <c r="A10" s="188" t="s">
        <v>198</v>
      </c>
      <c r="B10" s="429">
        <v>1511911</v>
      </c>
      <c r="C10" s="429">
        <v>1682562.86900166</v>
      </c>
      <c r="D10" s="429">
        <v>1802591</v>
      </c>
      <c r="E10" s="428">
        <v>1670326.8</v>
      </c>
      <c r="F10" s="428">
        <v>2007212.2799999991</v>
      </c>
      <c r="G10" s="428">
        <v>2091118.6499999994</v>
      </c>
      <c r="H10" s="427">
        <v>2068893.3940000024</v>
      </c>
      <c r="I10" s="427">
        <v>2213616.4789999989</v>
      </c>
      <c r="J10" s="427">
        <v>2120861.9170000004</v>
      </c>
      <c r="K10" s="427">
        <v>2398733.594000001</v>
      </c>
    </row>
    <row r="11" spans="1:13">
      <c r="A11" s="219" t="s">
        <v>252</v>
      </c>
      <c r="B11" s="289">
        <v>35580</v>
      </c>
      <c r="C11" s="289">
        <v>90190</v>
      </c>
      <c r="D11" s="289">
        <v>86685.7</v>
      </c>
      <c r="E11" s="430">
        <v>83841.789999999994</v>
      </c>
      <c r="F11" s="430">
        <v>87335.339999999982</v>
      </c>
      <c r="G11" s="430">
        <v>86642.087999999989</v>
      </c>
      <c r="H11" s="430">
        <v>98561.173799999975</v>
      </c>
      <c r="I11" s="430">
        <v>114238.03619999999</v>
      </c>
      <c r="J11" s="430">
        <v>100210.09140000002</v>
      </c>
      <c r="K11" s="430">
        <v>104848.92539999996</v>
      </c>
      <c r="L11" s="55"/>
    </row>
    <row r="12" spans="1:13" s="55" customFormat="1">
      <c r="A12" s="522" t="s">
        <v>395</v>
      </c>
      <c r="B12" s="522"/>
      <c r="C12" s="522"/>
      <c r="D12" s="522"/>
      <c r="E12" s="522"/>
      <c r="F12" s="522"/>
      <c r="G12" s="522"/>
      <c r="H12" s="522"/>
      <c r="I12" s="522"/>
      <c r="J12" s="522"/>
      <c r="K12" s="522"/>
    </row>
    <row r="13" spans="1:13" s="55" customFormat="1" ht="7.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3">
      <c r="A14" s="426" t="s">
        <v>268</v>
      </c>
      <c r="B14" s="289">
        <v>70961700</v>
      </c>
      <c r="C14" s="289">
        <v>70516541</v>
      </c>
      <c r="D14" s="289">
        <v>70453278</v>
      </c>
      <c r="E14" s="289">
        <v>70177356</v>
      </c>
      <c r="F14" s="289">
        <v>69622095.876499996</v>
      </c>
      <c r="G14" s="289">
        <v>71014254.212699994</v>
      </c>
      <c r="H14" s="289">
        <v>72418279.280999988</v>
      </c>
      <c r="I14" s="289">
        <v>73818341.962000027</v>
      </c>
      <c r="J14" s="289">
        <v>73940764.171854526</v>
      </c>
      <c r="K14" s="289">
        <f>'3.2'!N23*1000</f>
        <v>73931040.009802431</v>
      </c>
    </row>
    <row r="15" spans="1:13" ht="14.25">
      <c r="A15" s="214" t="s">
        <v>415</v>
      </c>
      <c r="B15" s="425">
        <f t="shared" ref="B15:J15" si="1">B4/B14</f>
        <v>8.2959046922494811E-2</v>
      </c>
      <c r="C15" s="425">
        <f t="shared" si="1"/>
        <v>0.10277736159156844</v>
      </c>
      <c r="D15" s="425">
        <f t="shared" si="1"/>
        <v>0.11433145303438631</v>
      </c>
      <c r="E15" s="425">
        <f t="shared" si="1"/>
        <v>0.13171458881978967</v>
      </c>
      <c r="F15" s="425">
        <f t="shared" si="1"/>
        <v>0.13180736489573958</v>
      </c>
      <c r="G15" s="425">
        <f t="shared" si="1"/>
        <v>0.1327034730488609</v>
      </c>
      <c r="H15" s="425">
        <f t="shared" si="1"/>
        <v>0.12976868067156086</v>
      </c>
      <c r="I15" s="425">
        <f t="shared" si="1"/>
        <v>0.13033571506052985</v>
      </c>
      <c r="J15" s="425">
        <f t="shared" si="1"/>
        <v>0.12720115443410746</v>
      </c>
      <c r="K15" s="425">
        <f>K4/K14</f>
        <v>0.13559395060682011</v>
      </c>
    </row>
    <row r="16" spans="1:13" s="55" customFormat="1" ht="12.75">
      <c r="A16" s="80" t="s">
        <v>661</v>
      </c>
      <c r="B16" s="80"/>
      <c r="C16" s="80"/>
      <c r="D16" s="80"/>
      <c r="E16" s="80"/>
      <c r="F16" s="80"/>
      <c r="G16" s="80"/>
      <c r="H16" s="80"/>
      <c r="I16" s="80"/>
      <c r="J16" s="80"/>
      <c r="K16" s="12" t="s">
        <v>388</v>
      </c>
    </row>
    <row r="17" s="55" customFormat="1"/>
  </sheetData>
  <mergeCells count="1">
    <mergeCell ref="A12:K12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&amp;C&amp;"-,Obyčejné"&amp;9&amp;P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12"/>
  <dimension ref="A1:M31"/>
  <sheetViews>
    <sheetView showGridLines="0" zoomScaleNormal="100" zoomScaleSheetLayoutView="100" workbookViewId="0"/>
  </sheetViews>
  <sheetFormatPr defaultRowHeight="12"/>
  <cols>
    <col min="1" max="1" width="22.28515625" style="7" customWidth="1"/>
    <col min="2" max="13" width="10.140625" style="7" customWidth="1"/>
    <col min="14" max="14" width="11.7109375" style="7" customWidth="1"/>
    <col min="15" max="16384" width="9.140625" style="7"/>
  </cols>
  <sheetData>
    <row r="1" spans="1:13" ht="18.75">
      <c r="A1" s="83" t="s">
        <v>714</v>
      </c>
      <c r="M1" s="159" t="str">
        <f>'3.1'!N1</f>
        <v>2019</v>
      </c>
    </row>
    <row r="2" spans="1:13" ht="6" customHeight="1"/>
    <row r="3" spans="1:13">
      <c r="A3" s="420"/>
      <c r="B3" s="419">
        <v>2010</v>
      </c>
      <c r="C3" s="419">
        <v>2011</v>
      </c>
      <c r="D3" s="419">
        <v>2012</v>
      </c>
      <c r="E3" s="419">
        <v>2013</v>
      </c>
      <c r="F3" s="419">
        <v>2014</v>
      </c>
      <c r="G3" s="419">
        <v>2015</v>
      </c>
      <c r="H3" s="419">
        <v>2016</v>
      </c>
      <c r="I3" s="419">
        <v>2017</v>
      </c>
      <c r="J3" s="419">
        <v>2018</v>
      </c>
      <c r="K3" s="419">
        <v>2019</v>
      </c>
    </row>
    <row r="4" spans="1:13">
      <c r="A4" s="421" t="s">
        <v>15</v>
      </c>
      <c r="B4" s="290">
        <v>20072.899999999998</v>
      </c>
      <c r="C4" s="290">
        <v>20249.990000000002</v>
      </c>
      <c r="D4" s="290">
        <v>20519.511346854484</v>
      </c>
      <c r="E4" s="290">
        <v>21079.200000000001</v>
      </c>
      <c r="F4" s="290">
        <v>21848.374550000095</v>
      </c>
      <c r="G4" s="290">
        <v>21865.660250000095</v>
      </c>
      <c r="H4" s="290">
        <v>21989.010080000113</v>
      </c>
      <c r="I4" s="290">
        <v>22266.677760000108</v>
      </c>
      <c r="J4" s="290">
        <v>22276.884580000104</v>
      </c>
      <c r="K4" s="290">
        <f>SUM(K5:K12)</f>
        <v>21987.121590000101</v>
      </c>
    </row>
    <row r="5" spans="1:13">
      <c r="A5" s="175" t="s">
        <v>0</v>
      </c>
      <c r="B5" s="296">
        <v>3900</v>
      </c>
      <c r="C5" s="296">
        <v>3970</v>
      </c>
      <c r="D5" s="296">
        <v>4040</v>
      </c>
      <c r="E5" s="296">
        <v>4290</v>
      </c>
      <c r="F5" s="296">
        <v>4290</v>
      </c>
      <c r="G5" s="296">
        <v>4290</v>
      </c>
      <c r="H5" s="296">
        <v>4290</v>
      </c>
      <c r="I5" s="296">
        <v>4290</v>
      </c>
      <c r="J5" s="296">
        <v>4290</v>
      </c>
      <c r="K5" s="296">
        <v>4290</v>
      </c>
      <c r="L5" s="105"/>
      <c r="M5" s="4"/>
    </row>
    <row r="6" spans="1:13">
      <c r="A6" s="274" t="s">
        <v>33</v>
      </c>
      <c r="B6" s="273">
        <v>10769</v>
      </c>
      <c r="C6" s="273">
        <v>10787.49</v>
      </c>
      <c r="D6" s="273">
        <v>10644.087000004709</v>
      </c>
      <c r="E6" s="273">
        <v>10819.5</v>
      </c>
      <c r="F6" s="273">
        <v>10741.852000000003</v>
      </c>
      <c r="G6" s="273">
        <v>10741.852000000003</v>
      </c>
      <c r="H6" s="227">
        <v>10849.975000000002</v>
      </c>
      <c r="I6" s="227">
        <v>11075.392000000002</v>
      </c>
      <c r="J6" s="227">
        <v>11075.442000000001</v>
      </c>
      <c r="K6" s="227">
        <v>10729.868999999997</v>
      </c>
      <c r="L6" s="105"/>
      <c r="M6" s="4"/>
    </row>
    <row r="7" spans="1:13">
      <c r="A7" s="274" t="s">
        <v>34</v>
      </c>
      <c r="B7" s="273">
        <v>590.70000000000005</v>
      </c>
      <c r="C7" s="273">
        <v>590.70000000000005</v>
      </c>
      <c r="D7" s="273">
        <v>520.70000000000005</v>
      </c>
      <c r="E7" s="273">
        <v>518</v>
      </c>
      <c r="F7" s="273">
        <v>1363.3150000000001</v>
      </c>
      <c r="G7" s="273">
        <v>1363.3150000000001</v>
      </c>
      <c r="H7" s="227">
        <v>1363.5</v>
      </c>
      <c r="I7" s="227">
        <v>1363.5</v>
      </c>
      <c r="J7" s="227">
        <v>1363.5</v>
      </c>
      <c r="K7" s="227">
        <v>1363.5</v>
      </c>
      <c r="L7" s="105"/>
      <c r="M7" s="4"/>
    </row>
    <row r="8" spans="1:13">
      <c r="A8" s="274" t="s">
        <v>35</v>
      </c>
      <c r="B8" s="273">
        <v>433.7</v>
      </c>
      <c r="C8" s="273">
        <v>510.8</v>
      </c>
      <c r="D8" s="273">
        <v>750.1</v>
      </c>
      <c r="E8" s="273">
        <v>820.1</v>
      </c>
      <c r="F8" s="273">
        <v>855.88699999999869</v>
      </c>
      <c r="G8" s="273">
        <v>855.88699999999869</v>
      </c>
      <c r="H8" s="227">
        <v>873.99199999999689</v>
      </c>
      <c r="I8" s="227">
        <v>895.90899999999738</v>
      </c>
      <c r="J8" s="227">
        <v>910.90979999999729</v>
      </c>
      <c r="K8" s="227">
        <v>937.70399999999779</v>
      </c>
      <c r="L8" s="105"/>
      <c r="M8" s="4"/>
    </row>
    <row r="9" spans="1:13">
      <c r="A9" s="274" t="s">
        <v>3</v>
      </c>
      <c r="B9" s="273">
        <v>1056.0999999999999</v>
      </c>
      <c r="C9" s="273">
        <v>1054.5999999999999</v>
      </c>
      <c r="D9" s="273">
        <v>1069.1999999999998</v>
      </c>
      <c r="E9" s="273">
        <v>1082.6999999999998</v>
      </c>
      <c r="F9" s="273">
        <v>1080.3501999999992</v>
      </c>
      <c r="G9" s="273">
        <v>1087.5334999999984</v>
      </c>
      <c r="H9" s="227">
        <v>1090.1870999999983</v>
      </c>
      <c r="I9" s="227">
        <v>1092.714099999999</v>
      </c>
      <c r="J9" s="227">
        <v>1092.5185999999992</v>
      </c>
      <c r="K9" s="227">
        <v>1093.7100899999991</v>
      </c>
      <c r="L9" s="105"/>
      <c r="M9" s="4"/>
    </row>
    <row r="10" spans="1:13">
      <c r="A10" s="274" t="s">
        <v>36</v>
      </c>
      <c r="B10" s="273">
        <v>1146.5</v>
      </c>
      <c r="C10" s="273">
        <v>1146.5</v>
      </c>
      <c r="D10" s="273">
        <v>1146.5</v>
      </c>
      <c r="E10" s="273">
        <v>1146.5</v>
      </c>
      <c r="F10" s="273">
        <v>1171.5</v>
      </c>
      <c r="G10" s="273">
        <v>1171.5</v>
      </c>
      <c r="H10" s="227">
        <v>1171.5</v>
      </c>
      <c r="I10" s="227">
        <v>1171.5</v>
      </c>
      <c r="J10" s="227">
        <v>1171.5</v>
      </c>
      <c r="K10" s="227">
        <v>1171.5</v>
      </c>
      <c r="L10" s="105"/>
      <c r="M10" s="4"/>
    </row>
    <row r="11" spans="1:13">
      <c r="A11" s="274" t="s">
        <v>1</v>
      </c>
      <c r="B11" s="273">
        <v>217.8</v>
      </c>
      <c r="C11" s="273">
        <v>218.9</v>
      </c>
      <c r="D11" s="273">
        <v>262.96019999446298</v>
      </c>
      <c r="E11" s="273">
        <v>270</v>
      </c>
      <c r="F11" s="273">
        <v>278.05489999999998</v>
      </c>
      <c r="G11" s="273">
        <v>280.6499</v>
      </c>
      <c r="H11" s="227">
        <v>282.00490000000002</v>
      </c>
      <c r="I11" s="227">
        <v>308.20490000000007</v>
      </c>
      <c r="J11" s="227">
        <v>316.20740000000006</v>
      </c>
      <c r="K11" s="227">
        <v>339.41440000000011</v>
      </c>
      <c r="L11" s="105"/>
      <c r="M11" s="4"/>
    </row>
    <row r="12" spans="1:13">
      <c r="A12" s="175" t="s">
        <v>2</v>
      </c>
      <c r="B12" s="158">
        <v>1959.1</v>
      </c>
      <c r="C12" s="158">
        <v>1971</v>
      </c>
      <c r="D12" s="158">
        <v>2085.96414685531</v>
      </c>
      <c r="E12" s="158">
        <v>2132.4</v>
      </c>
      <c r="F12" s="158">
        <v>2067.4154500000959</v>
      </c>
      <c r="G12" s="158">
        <v>2074.9228500000986</v>
      </c>
      <c r="H12" s="158">
        <v>2067.8510800001131</v>
      </c>
      <c r="I12" s="158">
        <v>2069.4577600001157</v>
      </c>
      <c r="J12" s="158">
        <v>2056.8067800001054</v>
      </c>
      <c r="K12" s="158">
        <v>2061.4241000001066</v>
      </c>
      <c r="L12" s="105"/>
      <c r="M12" s="4"/>
    </row>
    <row r="13" spans="1:13">
      <c r="K13" s="12" t="s">
        <v>389</v>
      </c>
    </row>
    <row r="14" spans="1:13" ht="3.75" customHeight="1"/>
    <row r="15" spans="1:13">
      <c r="A15" s="420"/>
      <c r="B15" s="217" t="s">
        <v>12</v>
      </c>
      <c r="C15" s="217" t="s">
        <v>41</v>
      </c>
      <c r="D15" s="217" t="s">
        <v>42</v>
      </c>
      <c r="E15" s="217" t="s">
        <v>43</v>
      </c>
      <c r="F15" s="217" t="s">
        <v>64</v>
      </c>
      <c r="G15" s="217" t="s">
        <v>65</v>
      </c>
      <c r="H15" s="217" t="s">
        <v>66</v>
      </c>
      <c r="I15" s="217" t="s">
        <v>67</v>
      </c>
      <c r="J15" s="217" t="s">
        <v>76</v>
      </c>
    </row>
    <row r="16" spans="1:13">
      <c r="A16" s="434" t="s">
        <v>15</v>
      </c>
      <c r="B16" s="230">
        <f t="shared" ref="B16:I16" si="0">SUM(B17:B30)</f>
        <v>4290</v>
      </c>
      <c r="C16" s="230">
        <f t="shared" si="0"/>
        <v>10729.869000000001</v>
      </c>
      <c r="D16" s="290">
        <f t="shared" si="0"/>
        <v>1363.5</v>
      </c>
      <c r="E16" s="290">
        <f t="shared" si="0"/>
        <v>937.70400000000006</v>
      </c>
      <c r="F16" s="290">
        <f t="shared" si="0"/>
        <v>1093.7100899999998</v>
      </c>
      <c r="G16" s="290">
        <f t="shared" si="0"/>
        <v>1171.5</v>
      </c>
      <c r="H16" s="290">
        <f t="shared" si="0"/>
        <v>339.41440000000006</v>
      </c>
      <c r="I16" s="290">
        <f t="shared" si="0"/>
        <v>2061.4240999999965</v>
      </c>
      <c r="J16" s="290">
        <f t="shared" ref="J16:J30" si="1">SUM(B16:I16)</f>
        <v>21987.121589999999</v>
      </c>
    </row>
    <row r="17" spans="1:10">
      <c r="A17" s="219" t="s">
        <v>18</v>
      </c>
      <c r="B17" s="296">
        <v>2250</v>
      </c>
      <c r="C17" s="296">
        <v>200.44500000000002</v>
      </c>
      <c r="D17" s="296">
        <v>0</v>
      </c>
      <c r="E17" s="296">
        <v>49.475000000000009</v>
      </c>
      <c r="F17" s="296">
        <v>157.23645000000002</v>
      </c>
      <c r="G17" s="296">
        <v>0</v>
      </c>
      <c r="H17" s="296">
        <v>0</v>
      </c>
      <c r="I17" s="296">
        <v>243.54634000000027</v>
      </c>
      <c r="J17" s="158">
        <f t="shared" si="1"/>
        <v>2900.7027900000003</v>
      </c>
    </row>
    <row r="18" spans="1:10">
      <c r="A18" s="188" t="s">
        <v>17</v>
      </c>
      <c r="B18" s="215">
        <v>0</v>
      </c>
      <c r="C18" s="215">
        <v>226.29999999999998</v>
      </c>
      <c r="D18" s="215">
        <v>118.5</v>
      </c>
      <c r="E18" s="215">
        <v>74.400000000000006</v>
      </c>
      <c r="F18" s="215">
        <v>34.207700000000003</v>
      </c>
      <c r="G18" s="215">
        <v>0</v>
      </c>
      <c r="H18" s="215">
        <v>8.4101999999999997</v>
      </c>
      <c r="I18" s="215">
        <v>449.25329999999917</v>
      </c>
      <c r="J18" s="227">
        <f t="shared" si="1"/>
        <v>911.07119999999907</v>
      </c>
    </row>
    <row r="19" spans="1:10">
      <c r="A19" s="188" t="s">
        <v>21</v>
      </c>
      <c r="B19" s="215">
        <v>0</v>
      </c>
      <c r="C19" s="215">
        <v>540.03199999999993</v>
      </c>
      <c r="D19" s="215">
        <v>400</v>
      </c>
      <c r="E19" s="215">
        <v>20.291999999999998</v>
      </c>
      <c r="F19" s="215">
        <v>7.8679999999999986</v>
      </c>
      <c r="G19" s="215">
        <v>0</v>
      </c>
      <c r="H19" s="215">
        <v>67.91</v>
      </c>
      <c r="I19" s="215">
        <v>12.919049999999986</v>
      </c>
      <c r="J19" s="227">
        <f t="shared" si="1"/>
        <v>1049.0210500000001</v>
      </c>
    </row>
    <row r="20" spans="1:10">
      <c r="A20" s="188" t="s">
        <v>148</v>
      </c>
      <c r="B20" s="215">
        <v>0</v>
      </c>
      <c r="C20" s="215">
        <v>199.59900000000002</v>
      </c>
      <c r="D20" s="215">
        <v>0</v>
      </c>
      <c r="E20" s="215">
        <v>56.373000000000019</v>
      </c>
      <c r="F20" s="215">
        <v>30.542899999999989</v>
      </c>
      <c r="G20" s="215">
        <v>0</v>
      </c>
      <c r="H20" s="215">
        <v>10.204499999999999</v>
      </c>
      <c r="I20" s="215">
        <v>91.529659999999652</v>
      </c>
      <c r="J20" s="227">
        <f t="shared" si="1"/>
        <v>388.24905999999964</v>
      </c>
    </row>
    <row r="21" spans="1:10">
      <c r="A21" s="188" t="s">
        <v>22</v>
      </c>
      <c r="B21" s="215">
        <v>0</v>
      </c>
      <c r="C21" s="215">
        <v>9.8349999999999991</v>
      </c>
      <c r="D21" s="215">
        <v>0</v>
      </c>
      <c r="E21" s="215">
        <v>37.540000000000006</v>
      </c>
      <c r="F21" s="215">
        <v>26.129299999999976</v>
      </c>
      <c r="G21" s="215">
        <v>0</v>
      </c>
      <c r="H21" s="215">
        <v>50.098699999999994</v>
      </c>
      <c r="I21" s="215">
        <v>112.1178199999999</v>
      </c>
      <c r="J21" s="227">
        <f t="shared" si="1"/>
        <v>235.72081999999989</v>
      </c>
    </row>
    <row r="22" spans="1:10">
      <c r="A22" s="188" t="s">
        <v>26</v>
      </c>
      <c r="B22" s="215">
        <v>0</v>
      </c>
      <c r="C22" s="215">
        <v>1513.0810000000004</v>
      </c>
      <c r="D22" s="215">
        <v>0</v>
      </c>
      <c r="E22" s="215">
        <v>87.18</v>
      </c>
      <c r="F22" s="215">
        <v>17.326899999999995</v>
      </c>
      <c r="G22" s="215">
        <v>0</v>
      </c>
      <c r="H22" s="215">
        <v>28.4</v>
      </c>
      <c r="I22" s="215">
        <v>60.595130000000403</v>
      </c>
      <c r="J22" s="227">
        <f t="shared" si="1"/>
        <v>1706.5830300000009</v>
      </c>
    </row>
    <row r="23" spans="1:10">
      <c r="A23" s="188" t="s">
        <v>23</v>
      </c>
      <c r="B23" s="215">
        <v>0</v>
      </c>
      <c r="C23" s="215">
        <v>111.80600000000001</v>
      </c>
      <c r="D23" s="215">
        <v>0</v>
      </c>
      <c r="E23" s="215">
        <v>114.02199999999995</v>
      </c>
      <c r="F23" s="215">
        <v>12.993539999999991</v>
      </c>
      <c r="G23" s="215">
        <v>650</v>
      </c>
      <c r="H23" s="215">
        <v>45.891999999999996</v>
      </c>
      <c r="I23" s="215">
        <v>105.69167999999999</v>
      </c>
      <c r="J23" s="227">
        <f t="shared" si="1"/>
        <v>1040.4052199999999</v>
      </c>
    </row>
    <row r="24" spans="1:10">
      <c r="A24" s="188" t="s">
        <v>19</v>
      </c>
      <c r="B24" s="215">
        <v>0</v>
      </c>
      <c r="C24" s="215">
        <v>1273.7099999999998</v>
      </c>
      <c r="D24" s="215">
        <v>0</v>
      </c>
      <c r="E24" s="215">
        <v>55.722000000000008</v>
      </c>
      <c r="F24" s="215">
        <v>29.522500000000004</v>
      </c>
      <c r="G24" s="215">
        <v>0</v>
      </c>
      <c r="H24" s="215">
        <v>19.2</v>
      </c>
      <c r="I24" s="215">
        <v>96.799219999999821</v>
      </c>
      <c r="J24" s="227">
        <f t="shared" si="1"/>
        <v>1474.9537199999997</v>
      </c>
    </row>
    <row r="25" spans="1:10">
      <c r="A25" s="188" t="s">
        <v>24</v>
      </c>
      <c r="B25" s="215">
        <v>0</v>
      </c>
      <c r="C25" s="215">
        <v>258.73</v>
      </c>
      <c r="D25" s="215">
        <v>0</v>
      </c>
      <c r="E25" s="215">
        <v>66.654000000000011</v>
      </c>
      <c r="F25" s="215">
        <v>20.315999999999992</v>
      </c>
      <c r="G25" s="215">
        <v>1.5</v>
      </c>
      <c r="H25" s="215">
        <v>5.3199999999999994</v>
      </c>
      <c r="I25" s="215">
        <v>210.20078999999828</v>
      </c>
      <c r="J25" s="227">
        <f t="shared" si="1"/>
        <v>562.72078999999826</v>
      </c>
    </row>
    <row r="26" spans="1:10">
      <c r="A26" s="188" t="s">
        <v>16</v>
      </c>
      <c r="B26" s="215">
        <v>0</v>
      </c>
      <c r="C26" s="215">
        <v>147.94</v>
      </c>
      <c r="D26" s="215">
        <v>0</v>
      </c>
      <c r="E26" s="215">
        <v>18.729000000000003</v>
      </c>
      <c r="F26" s="215">
        <v>11.936</v>
      </c>
      <c r="G26" s="215">
        <v>0</v>
      </c>
      <c r="H26" s="215">
        <v>0</v>
      </c>
      <c r="I26" s="215">
        <v>21.825520000000044</v>
      </c>
      <c r="J26" s="227">
        <f t="shared" si="1"/>
        <v>200.43052000000006</v>
      </c>
    </row>
    <row r="27" spans="1:10">
      <c r="A27" s="188" t="s">
        <v>25</v>
      </c>
      <c r="B27" s="215">
        <v>0</v>
      </c>
      <c r="C27" s="215">
        <v>1651.9759999999999</v>
      </c>
      <c r="D27" s="215">
        <v>0</v>
      </c>
      <c r="E27" s="215">
        <v>198.90099999999998</v>
      </c>
      <c r="F27" s="215">
        <v>644.09770000000003</v>
      </c>
      <c r="G27" s="215">
        <v>45</v>
      </c>
      <c r="H27" s="215">
        <v>6.0439999999999996</v>
      </c>
      <c r="I27" s="215">
        <v>246.47392999999875</v>
      </c>
      <c r="J27" s="227">
        <f t="shared" si="1"/>
        <v>2792.4926299999984</v>
      </c>
    </row>
    <row r="28" spans="1:10">
      <c r="A28" s="188" t="s">
        <v>27</v>
      </c>
      <c r="B28" s="215">
        <v>0</v>
      </c>
      <c r="C28" s="215">
        <v>4443.4130000000005</v>
      </c>
      <c r="D28" s="215">
        <v>845</v>
      </c>
      <c r="E28" s="215">
        <v>45.830000000000027</v>
      </c>
      <c r="F28" s="215">
        <v>77.322499999999991</v>
      </c>
      <c r="G28" s="215">
        <v>0</v>
      </c>
      <c r="H28" s="215">
        <v>86.8</v>
      </c>
      <c r="I28" s="215">
        <v>162.05686999999989</v>
      </c>
      <c r="J28" s="227">
        <f t="shared" si="1"/>
        <v>5660.4223700000002</v>
      </c>
    </row>
    <row r="29" spans="1:10">
      <c r="A29" s="188" t="s">
        <v>20</v>
      </c>
      <c r="B29" s="215">
        <v>2040</v>
      </c>
      <c r="C29" s="215">
        <v>15.260000000000002</v>
      </c>
      <c r="D29" s="215">
        <v>0</v>
      </c>
      <c r="E29" s="215">
        <v>78.441000000000017</v>
      </c>
      <c r="F29" s="215">
        <v>16.551099999999991</v>
      </c>
      <c r="G29" s="215">
        <v>475</v>
      </c>
      <c r="H29" s="215">
        <v>10.91</v>
      </c>
      <c r="I29" s="215">
        <v>91.28247999999985</v>
      </c>
      <c r="J29" s="227">
        <f t="shared" si="1"/>
        <v>2727.4445799999999</v>
      </c>
    </row>
    <row r="30" spans="1:10">
      <c r="A30" s="219" t="s">
        <v>28</v>
      </c>
      <c r="B30" s="296">
        <v>0</v>
      </c>
      <c r="C30" s="296">
        <v>137.74200000000005</v>
      </c>
      <c r="D30" s="296">
        <v>0</v>
      </c>
      <c r="E30" s="296">
        <v>34.145000000000003</v>
      </c>
      <c r="F30" s="296">
        <v>7.6595000000000004</v>
      </c>
      <c r="G30" s="296">
        <v>0</v>
      </c>
      <c r="H30" s="296">
        <v>0.22500000000000001</v>
      </c>
      <c r="I30" s="296">
        <v>157.13231000000042</v>
      </c>
      <c r="J30" s="158">
        <f t="shared" si="1"/>
        <v>336.90381000000048</v>
      </c>
    </row>
    <row r="31" spans="1:10">
      <c r="J31" s="12" t="s">
        <v>386</v>
      </c>
    </row>
  </sheetData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&amp;C&amp;"-,Obyčejné"&amp;9&amp;P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List16"/>
  <dimension ref="A1:N47"/>
  <sheetViews>
    <sheetView showGridLines="0" zoomScaleNormal="100" workbookViewId="0"/>
  </sheetViews>
  <sheetFormatPr defaultRowHeight="12"/>
  <cols>
    <col min="1" max="1" width="16" style="7" customWidth="1"/>
    <col min="2" max="14" width="9.85546875" style="7" customWidth="1"/>
    <col min="15" max="15" width="10.7109375" style="7" customWidth="1"/>
    <col min="16" max="16384" width="9.140625" style="7"/>
  </cols>
  <sheetData>
    <row r="1" spans="1:14" ht="18.75">
      <c r="A1" s="455" t="s">
        <v>629</v>
      </c>
      <c r="N1" s="159" t="str">
        <f>'3.1'!N1</f>
        <v>2019</v>
      </c>
    </row>
    <row r="2" spans="1:14" ht="15.75">
      <c r="A2" s="456" t="s">
        <v>630</v>
      </c>
    </row>
    <row r="3" spans="1:14" ht="6" customHeight="1"/>
    <row r="4" spans="1:14">
      <c r="A4" s="407"/>
      <c r="B4" s="187" t="s">
        <v>93</v>
      </c>
      <c r="C4" s="187" t="s">
        <v>94</v>
      </c>
      <c r="D4" s="187" t="s">
        <v>95</v>
      </c>
      <c r="E4" s="187" t="s">
        <v>96</v>
      </c>
      <c r="F4" s="187" t="s">
        <v>97</v>
      </c>
      <c r="G4" s="187" t="s">
        <v>98</v>
      </c>
      <c r="H4" s="187" t="s">
        <v>99</v>
      </c>
      <c r="I4" s="187" t="s">
        <v>100</v>
      </c>
      <c r="J4" s="187" t="s">
        <v>101</v>
      </c>
      <c r="K4" s="187" t="s">
        <v>102</v>
      </c>
      <c r="L4" s="187" t="s">
        <v>103</v>
      </c>
      <c r="M4" s="187" t="s">
        <v>104</v>
      </c>
      <c r="N4" s="413" t="s">
        <v>76</v>
      </c>
    </row>
    <row r="5" spans="1:14">
      <c r="A5" s="262" t="s">
        <v>474</v>
      </c>
      <c r="B5" s="290">
        <f t="shared" ref="B5:M5" si="0">B6+B17</f>
        <v>-1168.7747119999999</v>
      </c>
      <c r="C5" s="290">
        <f t="shared" si="0"/>
        <v>-1303.6256420000004</v>
      </c>
      <c r="D5" s="290">
        <f t="shared" si="0"/>
        <v>-931.51438099999996</v>
      </c>
      <c r="E5" s="290">
        <f t="shared" si="0"/>
        <v>-994.47257000000002</v>
      </c>
      <c r="F5" s="290">
        <f t="shared" si="0"/>
        <v>-1156.5836959999997</v>
      </c>
      <c r="G5" s="290">
        <f t="shared" si="0"/>
        <v>-662.66865100000018</v>
      </c>
      <c r="H5" s="290">
        <f t="shared" si="0"/>
        <v>-314.53588799999989</v>
      </c>
      <c r="I5" s="290">
        <f t="shared" si="0"/>
        <v>-954.50282600000003</v>
      </c>
      <c r="J5" s="290">
        <f t="shared" si="0"/>
        <v>-1292.3874089999995</v>
      </c>
      <c r="K5" s="290">
        <f t="shared" si="0"/>
        <v>-1731.3656569999998</v>
      </c>
      <c r="L5" s="290">
        <f t="shared" si="0"/>
        <v>-1356.4152759999999</v>
      </c>
      <c r="M5" s="290">
        <f t="shared" si="0"/>
        <v>-1229.7566480000003</v>
      </c>
      <c r="N5" s="290">
        <f>SUM(B5:M5)</f>
        <v>-13096.603356</v>
      </c>
    </row>
    <row r="6" spans="1:14">
      <c r="A6" s="408" t="s">
        <v>117</v>
      </c>
      <c r="B6" s="290">
        <f t="shared" ref="B6:M6" si="1">B7+B12</f>
        <v>-2454.0166629999999</v>
      </c>
      <c r="C6" s="290">
        <f t="shared" si="1"/>
        <v>-2161.4619830000001</v>
      </c>
      <c r="D6" s="290">
        <f t="shared" si="1"/>
        <v>-1970.9889430000001</v>
      </c>
      <c r="E6" s="290">
        <f t="shared" si="1"/>
        <v>-1873.9038780000001</v>
      </c>
      <c r="F6" s="290">
        <f t="shared" si="1"/>
        <v>-1787.4392729999997</v>
      </c>
      <c r="G6" s="290">
        <f t="shared" si="1"/>
        <v>-1443.4465900000002</v>
      </c>
      <c r="H6" s="290">
        <f t="shared" si="1"/>
        <v>-1653.4973499999999</v>
      </c>
      <c r="I6" s="290">
        <f t="shared" si="1"/>
        <v>-1688.121056</v>
      </c>
      <c r="J6" s="290">
        <f t="shared" si="1"/>
        <v>-2134.6214179999997</v>
      </c>
      <c r="K6" s="290">
        <f t="shared" si="1"/>
        <v>-2577.4634299999998</v>
      </c>
      <c r="L6" s="290">
        <f t="shared" si="1"/>
        <v>-2019.6377689999999</v>
      </c>
      <c r="M6" s="290">
        <f t="shared" si="1"/>
        <v>-2358.2181910000004</v>
      </c>
      <c r="N6" s="290">
        <f>SUM(B6:M6)</f>
        <v>-24122.816544000001</v>
      </c>
    </row>
    <row r="7" spans="1:14">
      <c r="A7" s="414" t="s">
        <v>105</v>
      </c>
      <c r="B7" s="409">
        <f t="shared" ref="B7:M7" si="2">SUM(B8:B11)</f>
        <v>-2450.0070000000001</v>
      </c>
      <c r="C7" s="409">
        <f t="shared" si="2"/>
        <v>-2152.7370000000001</v>
      </c>
      <c r="D7" s="409">
        <f t="shared" si="2"/>
        <v>-1926.7820000000002</v>
      </c>
      <c r="E7" s="409">
        <f t="shared" si="2"/>
        <v>-1826.1770000000001</v>
      </c>
      <c r="F7" s="409">
        <f t="shared" si="2"/>
        <v>-1745.2909999999997</v>
      </c>
      <c r="G7" s="409">
        <f t="shared" si="2"/>
        <v>-1404.8290000000002</v>
      </c>
      <c r="H7" s="409">
        <f t="shared" si="2"/>
        <v>-1630.7579999999998</v>
      </c>
      <c r="I7" s="409">
        <f t="shared" si="2"/>
        <v>-1658.317</v>
      </c>
      <c r="J7" s="409">
        <f t="shared" si="2"/>
        <v>-2101.7359999999999</v>
      </c>
      <c r="K7" s="409">
        <f t="shared" si="2"/>
        <v>-2531.5419999999999</v>
      </c>
      <c r="L7" s="409">
        <f t="shared" si="2"/>
        <v>-1972.3999999999999</v>
      </c>
      <c r="M7" s="409">
        <f t="shared" si="2"/>
        <v>-2314.2890000000002</v>
      </c>
      <c r="N7" s="435">
        <f>SUM(B7:M7)</f>
        <v>-23714.865000000005</v>
      </c>
    </row>
    <row r="8" spans="1:14">
      <c r="A8" s="175" t="s">
        <v>106</v>
      </c>
      <c r="B8" s="293">
        <v>-11.864000000000001</v>
      </c>
      <c r="C8" s="293">
        <v>-18.678000000000001</v>
      </c>
      <c r="D8" s="293">
        <v>-33.369</v>
      </c>
      <c r="E8" s="293">
        <v>-48.061999999999998</v>
      </c>
      <c r="F8" s="293">
        <v>-30.154</v>
      </c>
      <c r="G8" s="293">
        <v>-32.122</v>
      </c>
      <c r="H8" s="293">
        <v>-47.94</v>
      </c>
      <c r="I8" s="293">
        <v>-71.347999999999999</v>
      </c>
      <c r="J8" s="293">
        <v>-56.987000000000002</v>
      </c>
      <c r="K8" s="293">
        <v>-107.684</v>
      </c>
      <c r="L8" s="293">
        <v>-73.126000000000005</v>
      </c>
      <c r="M8" s="293">
        <v>-87.432000000000002</v>
      </c>
      <c r="N8" s="293">
        <f t="shared" ref="N8:N13" si="3">SUM(B8:M8)</f>
        <v>-618.76600000000008</v>
      </c>
    </row>
    <row r="9" spans="1:14">
      <c r="A9" s="274" t="s">
        <v>107</v>
      </c>
      <c r="B9" s="176">
        <v>-337.11</v>
      </c>
      <c r="C9" s="176">
        <v>-450.08600000000001</v>
      </c>
      <c r="D9" s="176">
        <v>-317.84399999999999</v>
      </c>
      <c r="E9" s="176">
        <v>-295.87299999999999</v>
      </c>
      <c r="F9" s="176">
        <v>-349.64400000000001</v>
      </c>
      <c r="G9" s="176">
        <v>-193.27500000000001</v>
      </c>
      <c r="H9" s="176">
        <v>-53.234999999999999</v>
      </c>
      <c r="I9" s="176">
        <v>-147.91</v>
      </c>
      <c r="J9" s="176">
        <v>-194.923</v>
      </c>
      <c r="K9" s="176">
        <v>-166.244</v>
      </c>
      <c r="L9" s="176">
        <v>-568.35199999999998</v>
      </c>
      <c r="M9" s="176">
        <v>-370.988</v>
      </c>
      <c r="N9" s="287">
        <f t="shared" si="3"/>
        <v>-3445.4839999999995</v>
      </c>
    </row>
    <row r="10" spans="1:14">
      <c r="A10" s="274" t="s">
        <v>108</v>
      </c>
      <c r="B10" s="176">
        <v>-913.96500000000003</v>
      </c>
      <c r="C10" s="176">
        <v>-801.25199999999995</v>
      </c>
      <c r="D10" s="176">
        <v>-807.81500000000005</v>
      </c>
      <c r="E10" s="176">
        <v>-652.03399999999999</v>
      </c>
      <c r="F10" s="176">
        <v>-693.85299999999995</v>
      </c>
      <c r="G10" s="176">
        <v>-464.06400000000002</v>
      </c>
      <c r="H10" s="176">
        <v>-796.30899999999997</v>
      </c>
      <c r="I10" s="176">
        <v>-655.33500000000004</v>
      </c>
      <c r="J10" s="176">
        <v>-799.55600000000004</v>
      </c>
      <c r="K10" s="176">
        <v>-1121.701</v>
      </c>
      <c r="L10" s="176">
        <v>-739.35400000000004</v>
      </c>
      <c r="M10" s="176">
        <v>-986.29600000000005</v>
      </c>
      <c r="N10" s="287">
        <f t="shared" si="3"/>
        <v>-9431.5340000000015</v>
      </c>
    </row>
    <row r="11" spans="1:14">
      <c r="A11" s="175" t="s">
        <v>109</v>
      </c>
      <c r="B11" s="293">
        <v>-1187.068</v>
      </c>
      <c r="C11" s="293">
        <v>-882.721</v>
      </c>
      <c r="D11" s="293">
        <v>-767.75400000000002</v>
      </c>
      <c r="E11" s="293">
        <v>-830.20799999999997</v>
      </c>
      <c r="F11" s="293">
        <v>-671.64</v>
      </c>
      <c r="G11" s="293">
        <v>-715.36800000000005</v>
      </c>
      <c r="H11" s="293">
        <v>-733.274</v>
      </c>
      <c r="I11" s="293">
        <v>-783.72400000000005</v>
      </c>
      <c r="J11" s="293">
        <v>-1050.27</v>
      </c>
      <c r="K11" s="293">
        <v>-1135.913</v>
      </c>
      <c r="L11" s="293">
        <v>-591.56799999999998</v>
      </c>
      <c r="M11" s="293">
        <v>-869.57299999999998</v>
      </c>
      <c r="N11" s="293">
        <f t="shared" si="3"/>
        <v>-10219.081</v>
      </c>
    </row>
    <row r="12" spans="1:14">
      <c r="A12" s="415" t="s">
        <v>110</v>
      </c>
      <c r="B12" s="410">
        <f t="shared" ref="B12:M12" si="4">SUM(B13:B16)</f>
        <v>-4.0096629999999998</v>
      </c>
      <c r="C12" s="410">
        <f t="shared" si="4"/>
        <v>-8.7249829999999999</v>
      </c>
      <c r="D12" s="410">
        <f t="shared" si="4"/>
        <v>-44.206943000000003</v>
      </c>
      <c r="E12" s="410">
        <f t="shared" si="4"/>
        <v>-47.726877999999999</v>
      </c>
      <c r="F12" s="410">
        <f t="shared" si="4"/>
        <v>-42.148273000000003</v>
      </c>
      <c r="G12" s="410">
        <f t="shared" si="4"/>
        <v>-38.61759</v>
      </c>
      <c r="H12" s="410">
        <f t="shared" si="4"/>
        <v>-22.739349999999998</v>
      </c>
      <c r="I12" s="410">
        <f t="shared" si="4"/>
        <v>-29.804055999999999</v>
      </c>
      <c r="J12" s="410">
        <f t="shared" si="4"/>
        <v>-32.885418000000001</v>
      </c>
      <c r="K12" s="410">
        <f t="shared" si="4"/>
        <v>-45.921430000000001</v>
      </c>
      <c r="L12" s="410">
        <f t="shared" si="4"/>
        <v>-47.237768999999993</v>
      </c>
      <c r="M12" s="410">
        <f t="shared" si="4"/>
        <v>-43.929190999999996</v>
      </c>
      <c r="N12" s="290">
        <f>SUM(B12:M12)</f>
        <v>-407.95154400000001</v>
      </c>
    </row>
    <row r="13" spans="1:14">
      <c r="A13" s="175" t="s">
        <v>106</v>
      </c>
      <c r="B13" s="416">
        <v>-3.8598750000000002</v>
      </c>
      <c r="C13" s="411">
        <v>-8.6104500000000002</v>
      </c>
      <c r="D13" s="411">
        <v>-44.125838999999999</v>
      </c>
      <c r="E13" s="411">
        <v>-47.67624</v>
      </c>
      <c r="F13" s="411">
        <v>-42.103096000000001</v>
      </c>
      <c r="G13" s="411">
        <v>-38.585298999999999</v>
      </c>
      <c r="H13" s="411">
        <v>-22.700835999999999</v>
      </c>
      <c r="I13" s="411">
        <v>-29.762708</v>
      </c>
      <c r="J13" s="411">
        <v>-32.683197</v>
      </c>
      <c r="K13" s="411">
        <v>-45.869810000000001</v>
      </c>
      <c r="L13" s="411">
        <v>-47.169627999999996</v>
      </c>
      <c r="M13" s="158">
        <v>-43.797497999999997</v>
      </c>
      <c r="N13" s="293">
        <f t="shared" si="3"/>
        <v>-406.94447600000001</v>
      </c>
    </row>
    <row r="14" spans="1:14">
      <c r="A14" s="274" t="s">
        <v>107</v>
      </c>
      <c r="B14" s="417">
        <v>0</v>
      </c>
      <c r="C14" s="412">
        <v>0</v>
      </c>
      <c r="D14" s="412">
        <v>0</v>
      </c>
      <c r="E14" s="412">
        <v>0</v>
      </c>
      <c r="F14" s="412">
        <v>0</v>
      </c>
      <c r="G14" s="412">
        <v>0</v>
      </c>
      <c r="H14" s="412">
        <v>0</v>
      </c>
      <c r="I14" s="412">
        <v>0</v>
      </c>
      <c r="J14" s="412">
        <v>0</v>
      </c>
      <c r="K14" s="412">
        <v>0</v>
      </c>
      <c r="L14" s="412">
        <v>0</v>
      </c>
      <c r="M14" s="273">
        <v>0</v>
      </c>
      <c r="N14" s="287">
        <f t="shared" ref="N14:N27" si="5">SUM(B14:M14)</f>
        <v>0</v>
      </c>
    </row>
    <row r="15" spans="1:14">
      <c r="A15" s="274" t="s">
        <v>108</v>
      </c>
      <c r="B15" s="417">
        <v>0</v>
      </c>
      <c r="C15" s="412">
        <v>0</v>
      </c>
      <c r="D15" s="412">
        <v>0</v>
      </c>
      <c r="E15" s="412">
        <v>0</v>
      </c>
      <c r="F15" s="412">
        <v>0</v>
      </c>
      <c r="G15" s="412">
        <v>0</v>
      </c>
      <c r="H15" s="412">
        <v>0</v>
      </c>
      <c r="I15" s="412">
        <v>0</v>
      </c>
      <c r="J15" s="412">
        <v>0</v>
      </c>
      <c r="K15" s="412">
        <v>0</v>
      </c>
      <c r="L15" s="412">
        <v>0</v>
      </c>
      <c r="M15" s="273">
        <v>0</v>
      </c>
      <c r="N15" s="287">
        <f t="shared" si="5"/>
        <v>0</v>
      </c>
    </row>
    <row r="16" spans="1:14">
      <c r="A16" s="175" t="s">
        <v>109</v>
      </c>
      <c r="B16" s="416">
        <v>-0.149788</v>
      </c>
      <c r="C16" s="411">
        <v>-0.114533</v>
      </c>
      <c r="D16" s="411">
        <v>-8.1103999999999996E-2</v>
      </c>
      <c r="E16" s="411">
        <v>-5.0637999999999996E-2</v>
      </c>
      <c r="F16" s="411">
        <v>-4.5177000000000002E-2</v>
      </c>
      <c r="G16" s="411">
        <v>-3.2291E-2</v>
      </c>
      <c r="H16" s="411">
        <v>-3.8514E-2</v>
      </c>
      <c r="I16" s="411">
        <v>-4.1347999999999996E-2</v>
      </c>
      <c r="J16" s="411">
        <v>-0.20222100000000001</v>
      </c>
      <c r="K16" s="411">
        <v>-5.1619999999999999E-2</v>
      </c>
      <c r="L16" s="411">
        <v>-6.8141000000000007E-2</v>
      </c>
      <c r="M16" s="158">
        <v>-0.131693</v>
      </c>
      <c r="N16" s="293">
        <f t="shared" si="5"/>
        <v>-1.0070680000000001</v>
      </c>
    </row>
    <row r="17" spans="1:14">
      <c r="A17" s="408" t="s">
        <v>118</v>
      </c>
      <c r="B17" s="290">
        <f t="shared" ref="B17:M17" si="6">B18+B23</f>
        <v>1285.241951</v>
      </c>
      <c r="C17" s="290">
        <f t="shared" si="6"/>
        <v>857.83634099999983</v>
      </c>
      <c r="D17" s="290">
        <f t="shared" si="6"/>
        <v>1039.4745620000001</v>
      </c>
      <c r="E17" s="290">
        <f t="shared" si="6"/>
        <v>879.43130800000006</v>
      </c>
      <c r="F17" s="290">
        <f t="shared" si="6"/>
        <v>630.85557700000004</v>
      </c>
      <c r="G17" s="290">
        <f t="shared" si="6"/>
        <v>780.77793900000006</v>
      </c>
      <c r="H17" s="290">
        <f t="shared" si="6"/>
        <v>1338.961462</v>
      </c>
      <c r="I17" s="290">
        <f t="shared" si="6"/>
        <v>733.61822999999993</v>
      </c>
      <c r="J17" s="290">
        <f t="shared" si="6"/>
        <v>842.23400900000013</v>
      </c>
      <c r="K17" s="290">
        <f t="shared" si="6"/>
        <v>846.09777299999996</v>
      </c>
      <c r="L17" s="290">
        <f t="shared" si="6"/>
        <v>663.22249299999999</v>
      </c>
      <c r="M17" s="290">
        <f t="shared" si="6"/>
        <v>1128.4615430000001</v>
      </c>
      <c r="N17" s="290">
        <f>SUM(B17:M17)</f>
        <v>11026.213188</v>
      </c>
    </row>
    <row r="18" spans="1:14">
      <c r="A18" s="415" t="s">
        <v>111</v>
      </c>
      <c r="B18" s="410">
        <f t="shared" ref="B18:M18" si="7">SUM(B19:B22)</f>
        <v>1263.923</v>
      </c>
      <c r="C18" s="410">
        <f t="shared" si="7"/>
        <v>848.83799999999985</v>
      </c>
      <c r="D18" s="410">
        <f t="shared" si="7"/>
        <v>1031.788</v>
      </c>
      <c r="E18" s="410">
        <f t="shared" si="7"/>
        <v>879.35500000000002</v>
      </c>
      <c r="F18" s="410">
        <f t="shared" si="7"/>
        <v>623.31000000000006</v>
      </c>
      <c r="G18" s="410">
        <f t="shared" si="7"/>
        <v>780.66700000000003</v>
      </c>
      <c r="H18" s="410">
        <f t="shared" si="7"/>
        <v>1338.875</v>
      </c>
      <c r="I18" s="410">
        <f t="shared" si="7"/>
        <v>725.93899999999996</v>
      </c>
      <c r="J18" s="410">
        <f t="shared" si="7"/>
        <v>842.08300000000008</v>
      </c>
      <c r="K18" s="410">
        <f t="shared" si="7"/>
        <v>846.00900000000001</v>
      </c>
      <c r="L18" s="410">
        <f t="shared" si="7"/>
        <v>663.13900000000001</v>
      </c>
      <c r="M18" s="410">
        <f t="shared" si="7"/>
        <v>1128.3020000000001</v>
      </c>
      <c r="N18" s="290">
        <f>SUM(B18:M18)</f>
        <v>10972.227999999999</v>
      </c>
    </row>
    <row r="19" spans="1:14">
      <c r="A19" s="175" t="s">
        <v>113</v>
      </c>
      <c r="B19" s="158">
        <v>404.149</v>
      </c>
      <c r="C19" s="158">
        <v>245.69</v>
      </c>
      <c r="D19" s="158">
        <v>267.27</v>
      </c>
      <c r="E19" s="158">
        <v>258.45299999999997</v>
      </c>
      <c r="F19" s="158">
        <v>300.73200000000003</v>
      </c>
      <c r="G19" s="158">
        <v>253.35599999999999</v>
      </c>
      <c r="H19" s="158">
        <v>319.20100000000002</v>
      </c>
      <c r="I19" s="158">
        <v>237.84200000000001</v>
      </c>
      <c r="J19" s="158">
        <v>308.26600000000002</v>
      </c>
      <c r="K19" s="158">
        <v>245.04599999999999</v>
      </c>
      <c r="L19" s="158">
        <v>224.34200000000001</v>
      </c>
      <c r="M19" s="158">
        <v>290.37200000000001</v>
      </c>
      <c r="N19" s="158">
        <f t="shared" si="5"/>
        <v>3354.7189999999996</v>
      </c>
    </row>
    <row r="20" spans="1:14">
      <c r="A20" s="274" t="s">
        <v>114</v>
      </c>
      <c r="B20" s="273">
        <v>859.23199999999997</v>
      </c>
      <c r="C20" s="273">
        <v>593.31399999999996</v>
      </c>
      <c r="D20" s="273">
        <v>723.43200000000002</v>
      </c>
      <c r="E20" s="273">
        <v>588.41600000000005</v>
      </c>
      <c r="F20" s="273">
        <v>287.00400000000002</v>
      </c>
      <c r="G20" s="273">
        <v>486.44200000000001</v>
      </c>
      <c r="H20" s="273">
        <v>1015.472</v>
      </c>
      <c r="I20" s="273">
        <v>485.75700000000001</v>
      </c>
      <c r="J20" s="273">
        <v>527.89700000000005</v>
      </c>
      <c r="K20" s="273">
        <v>599.75400000000002</v>
      </c>
      <c r="L20" s="273">
        <v>391.73599999999999</v>
      </c>
      <c r="M20" s="273">
        <v>793.75900000000001</v>
      </c>
      <c r="N20" s="227">
        <f t="shared" si="5"/>
        <v>7352.2149999999992</v>
      </c>
    </row>
    <row r="21" spans="1:14">
      <c r="A21" s="274" t="s">
        <v>115</v>
      </c>
      <c r="B21" s="273">
        <v>0.42899999999999999</v>
      </c>
      <c r="C21" s="273">
        <v>3.0680000000000001</v>
      </c>
      <c r="D21" s="273">
        <v>25.895</v>
      </c>
      <c r="E21" s="273">
        <v>25.748999999999999</v>
      </c>
      <c r="F21" s="273">
        <v>17.559999999999999</v>
      </c>
      <c r="G21" s="273">
        <v>36.475999999999999</v>
      </c>
      <c r="H21" s="273">
        <v>4.0570000000000004</v>
      </c>
      <c r="I21" s="273">
        <v>2.2130000000000001</v>
      </c>
      <c r="J21" s="273">
        <v>5.859</v>
      </c>
      <c r="K21" s="273">
        <v>0.40200000000000002</v>
      </c>
      <c r="L21" s="273">
        <v>8.3170000000000002</v>
      </c>
      <c r="M21" s="273">
        <v>14.737</v>
      </c>
      <c r="N21" s="227">
        <f t="shared" si="5"/>
        <v>144.76199999999997</v>
      </c>
    </row>
    <row r="22" spans="1:14">
      <c r="A22" s="175" t="s">
        <v>116</v>
      </c>
      <c r="B22" s="158">
        <v>0.113</v>
      </c>
      <c r="C22" s="158">
        <v>6.766</v>
      </c>
      <c r="D22" s="158">
        <v>15.191000000000001</v>
      </c>
      <c r="E22" s="158">
        <v>6.7370000000000001</v>
      </c>
      <c r="F22" s="158">
        <v>18.013999999999999</v>
      </c>
      <c r="G22" s="158">
        <v>4.3929999999999998</v>
      </c>
      <c r="H22" s="158">
        <v>0.14499999999999999</v>
      </c>
      <c r="I22" s="158">
        <v>0.127</v>
      </c>
      <c r="J22" s="158">
        <v>6.0999999999999999E-2</v>
      </c>
      <c r="K22" s="158">
        <v>0.80700000000000005</v>
      </c>
      <c r="L22" s="158">
        <v>38.744</v>
      </c>
      <c r="M22" s="158">
        <v>29.434000000000001</v>
      </c>
      <c r="N22" s="158">
        <f t="shared" si="5"/>
        <v>120.53200000000001</v>
      </c>
    </row>
    <row r="23" spans="1:14">
      <c r="A23" s="415" t="s">
        <v>112</v>
      </c>
      <c r="B23" s="410">
        <f t="shared" ref="B23:M23" si="8">SUM(B24:B27)</f>
        <v>21.318950999999998</v>
      </c>
      <c r="C23" s="410">
        <f t="shared" si="8"/>
        <v>8.9983409999999999</v>
      </c>
      <c r="D23" s="410">
        <f t="shared" si="8"/>
        <v>7.6865620000000003</v>
      </c>
      <c r="E23" s="410">
        <f t="shared" si="8"/>
        <v>7.6308000000000001E-2</v>
      </c>
      <c r="F23" s="410">
        <f t="shared" si="8"/>
        <v>7.5455769999999998</v>
      </c>
      <c r="G23" s="410">
        <f t="shared" si="8"/>
        <v>0.11093899999999998</v>
      </c>
      <c r="H23" s="410">
        <f t="shared" si="8"/>
        <v>8.6462000000000011E-2</v>
      </c>
      <c r="I23" s="410">
        <f t="shared" si="8"/>
        <v>7.6792300000000004</v>
      </c>
      <c r="J23" s="410">
        <f t="shared" si="8"/>
        <v>0.151009</v>
      </c>
      <c r="K23" s="410">
        <f t="shared" si="8"/>
        <v>8.8772999999999991E-2</v>
      </c>
      <c r="L23" s="410">
        <f t="shared" si="8"/>
        <v>8.3492999999999998E-2</v>
      </c>
      <c r="M23" s="410">
        <f t="shared" si="8"/>
        <v>0.15954299999999999</v>
      </c>
      <c r="N23" s="290">
        <f>SUM(B23:M23)</f>
        <v>53.985188000000001</v>
      </c>
    </row>
    <row r="24" spans="1:14">
      <c r="A24" s="175" t="s">
        <v>113</v>
      </c>
      <c r="B24" s="158">
        <v>21.218971999999997</v>
      </c>
      <c r="C24" s="158">
        <v>8.9371410000000004</v>
      </c>
      <c r="D24" s="158">
        <v>7.5614880000000007</v>
      </c>
      <c r="E24" s="158">
        <v>0</v>
      </c>
      <c r="F24" s="158">
        <v>7.3794889999999995</v>
      </c>
      <c r="G24" s="158">
        <v>2.3617000000000003E-2</v>
      </c>
      <c r="H24" s="158">
        <v>4.7999999999999996E-3</v>
      </c>
      <c r="I24" s="158">
        <v>7.6699780000000004</v>
      </c>
      <c r="J24" s="158">
        <v>7.7750000000000007E-3</v>
      </c>
      <c r="K24" s="158">
        <v>0</v>
      </c>
      <c r="L24" s="158">
        <v>0</v>
      </c>
      <c r="M24" s="158">
        <v>1.3677E-2</v>
      </c>
      <c r="N24" s="158">
        <f t="shared" si="5"/>
        <v>52.81693700000001</v>
      </c>
    </row>
    <row r="25" spans="1:14">
      <c r="A25" s="274" t="s">
        <v>114</v>
      </c>
      <c r="B25" s="273">
        <v>0</v>
      </c>
      <c r="C25" s="273">
        <v>0</v>
      </c>
      <c r="D25" s="273">
        <v>0</v>
      </c>
      <c r="E25" s="273">
        <v>0</v>
      </c>
      <c r="F25" s="273">
        <v>0</v>
      </c>
      <c r="G25" s="273">
        <v>0</v>
      </c>
      <c r="H25" s="273">
        <v>0</v>
      </c>
      <c r="I25" s="273">
        <v>0</v>
      </c>
      <c r="J25" s="273">
        <v>0</v>
      </c>
      <c r="K25" s="273">
        <v>0</v>
      </c>
      <c r="L25" s="273">
        <v>0</v>
      </c>
      <c r="M25" s="273">
        <v>0</v>
      </c>
      <c r="N25" s="227">
        <f t="shared" si="5"/>
        <v>0</v>
      </c>
    </row>
    <row r="26" spans="1:14">
      <c r="A26" s="274" t="s">
        <v>115</v>
      </c>
      <c r="B26" s="273">
        <v>0</v>
      </c>
      <c r="C26" s="273">
        <v>0</v>
      </c>
      <c r="D26" s="273">
        <v>0</v>
      </c>
      <c r="E26" s="273">
        <v>0</v>
      </c>
      <c r="F26" s="273">
        <v>0</v>
      </c>
      <c r="G26" s="273">
        <v>0</v>
      </c>
      <c r="H26" s="273">
        <v>0</v>
      </c>
      <c r="I26" s="273">
        <v>0</v>
      </c>
      <c r="J26" s="273">
        <v>0</v>
      </c>
      <c r="K26" s="273">
        <v>0</v>
      </c>
      <c r="L26" s="273">
        <v>0</v>
      </c>
      <c r="M26" s="273">
        <v>0</v>
      </c>
      <c r="N26" s="227">
        <f t="shared" si="5"/>
        <v>0</v>
      </c>
    </row>
    <row r="27" spans="1:14">
      <c r="A27" s="175" t="s">
        <v>116</v>
      </c>
      <c r="B27" s="158">
        <v>9.9978999999999998E-2</v>
      </c>
      <c r="C27" s="158">
        <v>6.1200000000000004E-2</v>
      </c>
      <c r="D27" s="158">
        <v>0.12507399999999999</v>
      </c>
      <c r="E27" s="158">
        <v>7.6308000000000001E-2</v>
      </c>
      <c r="F27" s="158">
        <v>0.16608799999999999</v>
      </c>
      <c r="G27" s="158">
        <v>8.7321999999999983E-2</v>
      </c>
      <c r="H27" s="158">
        <v>8.1662000000000012E-2</v>
      </c>
      <c r="I27" s="158">
        <v>9.2519999999999998E-3</v>
      </c>
      <c r="J27" s="158">
        <v>0.143234</v>
      </c>
      <c r="K27" s="158">
        <v>8.8772999999999991E-2</v>
      </c>
      <c r="L27" s="158">
        <v>8.3492999999999998E-2</v>
      </c>
      <c r="M27" s="158">
        <v>0.145866</v>
      </c>
      <c r="N27" s="158">
        <f t="shared" si="5"/>
        <v>1.1682509999999999</v>
      </c>
    </row>
    <row r="28" spans="1:14">
      <c r="A28" s="22"/>
      <c r="N28" s="12" t="s">
        <v>396</v>
      </c>
    </row>
    <row r="29" spans="1:14">
      <c r="K29" s="523">
        <f>N8+N13</f>
        <v>-1025.7104760000002</v>
      </c>
      <c r="L29" s="523"/>
    </row>
    <row r="30" spans="1:14" ht="10.5" customHeight="1"/>
    <row r="31" spans="1:14" ht="10.5" customHeight="1"/>
    <row r="32" spans="1:14" ht="10.5" customHeight="1"/>
    <row r="33" spans="7:14" ht="10.5" customHeight="1"/>
    <row r="34" spans="7:14">
      <c r="J34" s="524">
        <f>N19+N24</f>
        <v>3407.5359369999996</v>
      </c>
      <c r="K34" s="524"/>
    </row>
    <row r="35" spans="7:14" ht="10.5" customHeight="1"/>
    <row r="36" spans="7:14" ht="10.5" customHeight="1"/>
    <row r="37" spans="7:14" ht="10.5" customHeight="1"/>
    <row r="38" spans="7:14" ht="12.75" customHeight="1">
      <c r="H38" s="527">
        <f>N20+N25</f>
        <v>7352.2149999999992</v>
      </c>
      <c r="I38" s="527"/>
    </row>
    <row r="39" spans="7:14">
      <c r="J39" s="25" t="s">
        <v>209</v>
      </c>
      <c r="K39" s="526">
        <f>N5</f>
        <v>-13096.603356</v>
      </c>
      <c r="L39" s="526"/>
    </row>
    <row r="40" spans="7:14" ht="10.5" customHeight="1"/>
    <row r="41" spans="7:14" ht="10.5" customHeight="1"/>
    <row r="42" spans="7:14">
      <c r="G42" s="523">
        <f>N9+N14</f>
        <v>-3445.4839999999995</v>
      </c>
      <c r="H42" s="523"/>
    </row>
    <row r="43" spans="7:14">
      <c r="K43" s="26">
        <f>N21+N26</f>
        <v>144.76199999999997</v>
      </c>
      <c r="L43" s="27">
        <f>N22+N27</f>
        <v>121.70025100000001</v>
      </c>
    </row>
    <row r="44" spans="7:14">
      <c r="M44" s="525">
        <f>N11+N16</f>
        <v>-10220.088068000001</v>
      </c>
      <c r="N44" s="525"/>
    </row>
    <row r="45" spans="7:14" ht="10.5" customHeight="1"/>
    <row r="46" spans="7:14" ht="10.5" customHeight="1"/>
    <row r="47" spans="7:14">
      <c r="J47" s="523">
        <f>N10+N15</f>
        <v>-9431.5340000000015</v>
      </c>
      <c r="K47" s="523"/>
      <c r="L47" s="523"/>
    </row>
  </sheetData>
  <mergeCells count="7">
    <mergeCell ref="K29:L29"/>
    <mergeCell ref="J34:K34"/>
    <mergeCell ref="J47:L47"/>
    <mergeCell ref="M44:N44"/>
    <mergeCell ref="G42:H42"/>
    <mergeCell ref="K39:L39"/>
    <mergeCell ref="H38:I38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&amp;C&amp;"-,Obyčejné"&amp;9&amp;P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27"/>
  <dimension ref="A1:N45"/>
  <sheetViews>
    <sheetView showGridLines="0" zoomScaleNormal="100" zoomScaleSheetLayoutView="115" workbookViewId="0"/>
  </sheetViews>
  <sheetFormatPr defaultRowHeight="12"/>
  <cols>
    <col min="1" max="1" width="22.7109375" style="7" customWidth="1"/>
    <col min="2" max="13" width="9.140625" style="7" customWidth="1"/>
    <col min="14" max="14" width="11.28515625" style="7" customWidth="1"/>
    <col min="15" max="15" width="10.7109375" style="7" customWidth="1"/>
    <col min="16" max="16384" width="9.140625" style="7"/>
  </cols>
  <sheetData>
    <row r="1" spans="1:14" ht="15.75">
      <c r="A1" s="298" t="s">
        <v>631</v>
      </c>
      <c r="N1" s="159" t="str">
        <f>'3.1'!N1</f>
        <v>2019</v>
      </c>
    </row>
    <row r="2" spans="1:14" ht="6" customHeight="1"/>
    <row r="3" spans="1:14">
      <c r="A3" s="407"/>
      <c r="B3" s="187" t="s">
        <v>93</v>
      </c>
      <c r="C3" s="187" t="s">
        <v>94</v>
      </c>
      <c r="D3" s="187" t="s">
        <v>95</v>
      </c>
      <c r="E3" s="187" t="s">
        <v>96</v>
      </c>
      <c r="F3" s="187" t="s">
        <v>97</v>
      </c>
      <c r="G3" s="187" t="s">
        <v>98</v>
      </c>
      <c r="H3" s="187" t="s">
        <v>99</v>
      </c>
      <c r="I3" s="187" t="s">
        <v>100</v>
      </c>
      <c r="J3" s="187" t="s">
        <v>101</v>
      </c>
      <c r="K3" s="187" t="s">
        <v>102</v>
      </c>
      <c r="L3" s="187" t="s">
        <v>103</v>
      </c>
      <c r="M3" s="187" t="s">
        <v>104</v>
      </c>
      <c r="N3" s="413" t="s">
        <v>76</v>
      </c>
    </row>
    <row r="4" spans="1:14">
      <c r="A4" s="452" t="s">
        <v>476</v>
      </c>
      <c r="B4" s="290">
        <f>+B5+B6</f>
        <v>-482.10689400000001</v>
      </c>
      <c r="C4" s="290">
        <f t="shared" ref="C4:M4" si="0">+C5+C6</f>
        <v>-468.71336099999985</v>
      </c>
      <c r="D4" s="290">
        <f t="shared" si="0"/>
        <v>-1305.1879920000003</v>
      </c>
      <c r="E4" s="290">
        <f t="shared" si="0"/>
        <v>-950.74169199999994</v>
      </c>
      <c r="F4" s="290">
        <f t="shared" si="0"/>
        <v>-1323.625207</v>
      </c>
      <c r="G4" s="290">
        <f t="shared" si="0"/>
        <v>-1098.928281</v>
      </c>
      <c r="H4" s="290">
        <f t="shared" si="0"/>
        <v>-1220.606546</v>
      </c>
      <c r="I4" s="290">
        <f t="shared" si="0"/>
        <v>-1141.1627409999996</v>
      </c>
      <c r="J4" s="290">
        <f t="shared" si="0"/>
        <v>-1599.091966</v>
      </c>
      <c r="K4" s="290">
        <f t="shared" si="0"/>
        <v>-1513.7659419999998</v>
      </c>
      <c r="L4" s="290">
        <f t="shared" si="0"/>
        <v>-1393.3205659999999</v>
      </c>
      <c r="M4" s="290">
        <f t="shared" si="0"/>
        <v>-1409.8413119999998</v>
      </c>
      <c r="N4" s="290">
        <f>SUM(B4:M4)</f>
        <v>-13907.092500000001</v>
      </c>
    </row>
    <row r="5" spans="1:14">
      <c r="A5" s="175" t="s">
        <v>462</v>
      </c>
      <c r="B5" s="293">
        <v>-1707.644984</v>
      </c>
      <c r="C5" s="293">
        <v>-1537.628089</v>
      </c>
      <c r="D5" s="293">
        <v>-2172.1046960000003</v>
      </c>
      <c r="E5" s="293">
        <v>-1601.9240869999999</v>
      </c>
      <c r="F5" s="293">
        <v>-2053.0261209999999</v>
      </c>
      <c r="G5" s="293">
        <v>-1999.1581310000001</v>
      </c>
      <c r="H5" s="293">
        <v>-2035.6128999999999</v>
      </c>
      <c r="I5" s="293">
        <v>-2106.4264949999997</v>
      </c>
      <c r="J5" s="293">
        <v>-2348.2549389999999</v>
      </c>
      <c r="K5" s="293">
        <v>-2732.2141139999999</v>
      </c>
      <c r="L5" s="293">
        <v>-2540.5995400000002</v>
      </c>
      <c r="M5" s="293">
        <v>-2645.9089019999997</v>
      </c>
      <c r="N5" s="293">
        <v>-25480.502997999996</v>
      </c>
    </row>
    <row r="6" spans="1:14">
      <c r="A6" s="175" t="s">
        <v>463</v>
      </c>
      <c r="B6" s="293">
        <v>1225.53809</v>
      </c>
      <c r="C6" s="293">
        <v>1068.9147280000002</v>
      </c>
      <c r="D6" s="293">
        <v>866.91670399999998</v>
      </c>
      <c r="E6" s="293">
        <v>651.18239499999993</v>
      </c>
      <c r="F6" s="293">
        <v>729.40091399999994</v>
      </c>
      <c r="G6" s="293">
        <v>900.22985000000006</v>
      </c>
      <c r="H6" s="293">
        <v>815.00635399999987</v>
      </c>
      <c r="I6" s="293">
        <v>965.26375399999995</v>
      </c>
      <c r="J6" s="293">
        <v>749.16297300000008</v>
      </c>
      <c r="K6" s="293">
        <v>1218.4481720000001</v>
      </c>
      <c r="L6" s="293">
        <v>1147.2789740000003</v>
      </c>
      <c r="M6" s="293">
        <v>1236.0675899999999</v>
      </c>
      <c r="N6" s="293">
        <v>11573.410498000001</v>
      </c>
    </row>
    <row r="7" spans="1:14">
      <c r="A7" s="452" t="s">
        <v>546</v>
      </c>
      <c r="B7" s="290">
        <f>'7.1'!B5</f>
        <v>-1168.7747119999999</v>
      </c>
      <c r="C7" s="290">
        <f>'7.1'!C5</f>
        <v>-1303.6256420000004</v>
      </c>
      <c r="D7" s="290">
        <f>'7.1'!D5</f>
        <v>-931.51438099999996</v>
      </c>
      <c r="E7" s="290">
        <f>'7.1'!E5</f>
        <v>-994.47257000000002</v>
      </c>
      <c r="F7" s="290">
        <f>'7.1'!F5</f>
        <v>-1156.5836959999997</v>
      </c>
      <c r="G7" s="290">
        <f>'7.1'!G5</f>
        <v>-662.66865100000018</v>
      </c>
      <c r="H7" s="290">
        <f>'7.1'!H5</f>
        <v>-314.53588799999989</v>
      </c>
      <c r="I7" s="290">
        <f>'7.1'!I5</f>
        <v>-954.50282600000003</v>
      </c>
      <c r="J7" s="290">
        <f>'7.1'!J5</f>
        <v>-1292.3874089999995</v>
      </c>
      <c r="K7" s="290">
        <f>'7.1'!K5</f>
        <v>-1731.3656569999998</v>
      </c>
      <c r="L7" s="290">
        <f>'7.1'!L5</f>
        <v>-1356.4152759999999</v>
      </c>
      <c r="M7" s="290">
        <f>'7.1'!M5</f>
        <v>-1229.7566480000003</v>
      </c>
      <c r="N7" s="290">
        <f>'7.1'!N5</f>
        <v>-13096.603356</v>
      </c>
    </row>
    <row r="8" spans="1:14">
      <c r="A8" s="175" t="s">
        <v>547</v>
      </c>
      <c r="B8" s="293">
        <f>'7.1'!B6</f>
        <v>-2454.0166629999999</v>
      </c>
      <c r="C8" s="293">
        <f>'7.1'!C6</f>
        <v>-2161.4619830000001</v>
      </c>
      <c r="D8" s="293">
        <f>'7.1'!D6</f>
        <v>-1970.9889430000001</v>
      </c>
      <c r="E8" s="293">
        <f>'7.1'!E6</f>
        <v>-1873.9038780000001</v>
      </c>
      <c r="F8" s="293">
        <f>'7.1'!F6</f>
        <v>-1787.4392729999997</v>
      </c>
      <c r="G8" s="293">
        <f>'7.1'!G6</f>
        <v>-1443.4465900000002</v>
      </c>
      <c r="H8" s="293">
        <f>'7.1'!H6</f>
        <v>-1653.4973499999999</v>
      </c>
      <c r="I8" s="293">
        <f>'7.1'!I6</f>
        <v>-1688.121056</v>
      </c>
      <c r="J8" s="293">
        <f>'7.1'!J6</f>
        <v>-2134.6214179999997</v>
      </c>
      <c r="K8" s="293">
        <f>'7.1'!K6</f>
        <v>-2577.4634299999998</v>
      </c>
      <c r="L8" s="293">
        <f>'7.1'!L6</f>
        <v>-2019.6377689999999</v>
      </c>
      <c r="M8" s="293">
        <f>'7.1'!M6</f>
        <v>-2358.2181910000004</v>
      </c>
      <c r="N8" s="293">
        <f>'7.1'!N6</f>
        <v>-24122.816544000001</v>
      </c>
    </row>
    <row r="9" spans="1:14">
      <c r="A9" s="175" t="s">
        <v>548</v>
      </c>
      <c r="B9" s="293">
        <f>'7.1'!B17</f>
        <v>1285.241951</v>
      </c>
      <c r="C9" s="293">
        <f>'7.1'!C17</f>
        <v>857.83634099999983</v>
      </c>
      <c r="D9" s="293">
        <f>'7.1'!D17</f>
        <v>1039.4745620000001</v>
      </c>
      <c r="E9" s="293">
        <f>'7.1'!E17</f>
        <v>879.43130800000006</v>
      </c>
      <c r="F9" s="293">
        <f>'7.1'!F17</f>
        <v>630.85557700000004</v>
      </c>
      <c r="G9" s="293">
        <f>'7.1'!G17</f>
        <v>780.77793900000006</v>
      </c>
      <c r="H9" s="293">
        <f>'7.1'!H17</f>
        <v>1338.961462</v>
      </c>
      <c r="I9" s="293">
        <f>'7.1'!I17</f>
        <v>733.61822999999993</v>
      </c>
      <c r="J9" s="293">
        <f>'7.1'!J17</f>
        <v>842.23400900000013</v>
      </c>
      <c r="K9" s="293">
        <f>'7.1'!K17</f>
        <v>846.09777299999996</v>
      </c>
      <c r="L9" s="293">
        <f>'7.1'!L17</f>
        <v>663.22249299999999</v>
      </c>
      <c r="M9" s="293">
        <f>'7.1'!M17</f>
        <v>1128.4615430000001</v>
      </c>
      <c r="N9" s="293">
        <f>'7.1'!N17</f>
        <v>11026.213188</v>
      </c>
    </row>
    <row r="10" spans="1:14" ht="13.5" customHeight="1">
      <c r="A10" s="528" t="s">
        <v>475</v>
      </c>
      <c r="B10" s="290">
        <f t="shared" ref="B10:N10" si="1">B7-B4</f>
        <v>-686.6678179999999</v>
      </c>
      <c r="C10" s="290">
        <f t="shared" si="1"/>
        <v>-834.91228100000058</v>
      </c>
      <c r="D10" s="290">
        <f t="shared" si="1"/>
        <v>373.67361100000039</v>
      </c>
      <c r="E10" s="290">
        <f t="shared" si="1"/>
        <v>-43.730878000000075</v>
      </c>
      <c r="F10" s="290">
        <f t="shared" si="1"/>
        <v>167.04151100000036</v>
      </c>
      <c r="G10" s="290">
        <f t="shared" si="1"/>
        <v>436.25962999999979</v>
      </c>
      <c r="H10" s="290">
        <f t="shared" si="1"/>
        <v>906.07065800000009</v>
      </c>
      <c r="I10" s="290">
        <f t="shared" si="1"/>
        <v>186.65991499999961</v>
      </c>
      <c r="J10" s="290">
        <f t="shared" si="1"/>
        <v>306.70455700000048</v>
      </c>
      <c r="K10" s="290">
        <f t="shared" si="1"/>
        <v>-217.59971500000006</v>
      </c>
      <c r="L10" s="290">
        <f t="shared" si="1"/>
        <v>36.905289999999923</v>
      </c>
      <c r="M10" s="290">
        <f t="shared" si="1"/>
        <v>180.08466399999952</v>
      </c>
      <c r="N10" s="290">
        <f t="shared" si="1"/>
        <v>810.48914400000103</v>
      </c>
    </row>
    <row r="11" spans="1:14" ht="12.75" customHeight="1">
      <c r="A11" s="528"/>
      <c r="B11" s="154">
        <f t="shared" ref="B11:N11" si="2">B10/B4</f>
        <v>1.4243061581276617</v>
      </c>
      <c r="C11" s="154">
        <f t="shared" si="2"/>
        <v>1.7812854304360248</v>
      </c>
      <c r="D11" s="154">
        <f t="shared" si="2"/>
        <v>-0.28629868899376165</v>
      </c>
      <c r="E11" s="154">
        <f t="shared" si="2"/>
        <v>4.5996592311006043E-2</v>
      </c>
      <c r="F11" s="154">
        <f t="shared" si="2"/>
        <v>-0.1262000074617802</v>
      </c>
      <c r="G11" s="154">
        <f t="shared" si="2"/>
        <v>-0.39698644355845802</v>
      </c>
      <c r="H11" s="154">
        <f t="shared" si="2"/>
        <v>-0.74231181290092807</v>
      </c>
      <c r="I11" s="154">
        <f t="shared" si="2"/>
        <v>-0.16356993467595143</v>
      </c>
      <c r="J11" s="154">
        <f t="shared" si="2"/>
        <v>-0.19179919824573771</v>
      </c>
      <c r="K11" s="154">
        <f t="shared" si="2"/>
        <v>0.14374726565224843</v>
      </c>
      <c r="L11" s="154">
        <f t="shared" si="2"/>
        <v>-2.6487292946481871E-2</v>
      </c>
      <c r="M11" s="154">
        <f t="shared" si="2"/>
        <v>-0.12773399563992882</v>
      </c>
      <c r="N11" s="154">
        <f t="shared" si="2"/>
        <v>-5.8278834630603127E-2</v>
      </c>
    </row>
    <row r="12" spans="1:14">
      <c r="A12" s="22"/>
      <c r="N12" s="12" t="s">
        <v>396</v>
      </c>
    </row>
    <row r="13" spans="1:14">
      <c r="A13" s="22"/>
      <c r="N13" s="12"/>
    </row>
    <row r="14" spans="1:14" ht="15.75">
      <c r="A14" s="201" t="s">
        <v>632</v>
      </c>
      <c r="B14" s="4"/>
      <c r="C14" s="55"/>
      <c r="D14" s="55"/>
      <c r="E14" s="55"/>
      <c r="F14" s="55"/>
      <c r="G14" s="55"/>
      <c r="H14" s="4"/>
      <c r="I14" s="4"/>
      <c r="J14" s="4"/>
      <c r="K14" s="47"/>
    </row>
    <row r="15" spans="1:14" ht="7.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4" ht="12" customHeight="1">
      <c r="A16" s="444"/>
      <c r="B16" s="444">
        <v>2010</v>
      </c>
      <c r="C16" s="444">
        <v>2011</v>
      </c>
      <c r="D16" s="444">
        <v>2012</v>
      </c>
      <c r="E16" s="444">
        <v>2013</v>
      </c>
      <c r="F16" s="444">
        <v>2014</v>
      </c>
      <c r="G16" s="444">
        <v>2015</v>
      </c>
      <c r="H16" s="444">
        <v>2016</v>
      </c>
      <c r="I16" s="444">
        <v>2017</v>
      </c>
      <c r="J16" s="444">
        <v>2018</v>
      </c>
      <c r="K16" s="444">
        <v>2019</v>
      </c>
    </row>
    <row r="17" spans="1:14">
      <c r="A17" s="451" t="s">
        <v>474</v>
      </c>
      <c r="B17" s="450">
        <v>-14.9</v>
      </c>
      <c r="C17" s="450">
        <v>-17.045000000000002</v>
      </c>
      <c r="D17" s="450">
        <v>-17.1205</v>
      </c>
      <c r="E17" s="450">
        <v>-16.872599999999998</v>
      </c>
      <c r="F17" s="450">
        <v>-16.300064602999999</v>
      </c>
      <c r="G17" s="450">
        <v>-12.515503262000003</v>
      </c>
      <c r="H17" s="450">
        <v>-10.974436111000001</v>
      </c>
      <c r="I17" s="450">
        <v>-13.036937850999999</v>
      </c>
      <c r="J17" s="450">
        <v>-13.907092499999996</v>
      </c>
      <c r="K17" s="450">
        <f>SUM(K18:K20)</f>
        <v>-13.096603356000003</v>
      </c>
    </row>
    <row r="18" spans="1:14" ht="12" customHeight="1">
      <c r="A18" s="449" t="s">
        <v>254</v>
      </c>
      <c r="B18" s="448">
        <v>-26</v>
      </c>
      <c r="C18" s="448">
        <v>-31.068000000000001</v>
      </c>
      <c r="D18" s="448">
        <v>-27.447399999999998</v>
      </c>
      <c r="E18" s="448">
        <v>-27.694199999999999</v>
      </c>
      <c r="F18" s="448">
        <v>-28.141830536999997</v>
      </c>
      <c r="G18" s="448">
        <v>-28.661353127999998</v>
      </c>
      <c r="H18" s="448">
        <v>-24.791009029000001</v>
      </c>
      <c r="I18" s="448">
        <v>-28.108937059999999</v>
      </c>
      <c r="J18" s="448">
        <v>-25.480502997999995</v>
      </c>
      <c r="K18" s="448">
        <f>'7.1'!N6/1000</f>
        <v>-24.122816544000003</v>
      </c>
    </row>
    <row r="19" spans="1:14" ht="12" customHeight="1">
      <c r="A19" s="447" t="s">
        <v>255</v>
      </c>
      <c r="B19" s="446">
        <v>10.6</v>
      </c>
      <c r="C19" s="446">
        <v>13.255000000000001</v>
      </c>
      <c r="D19" s="446">
        <v>9.3308999999999997</v>
      </c>
      <c r="E19" s="446">
        <v>9.8519000000000005</v>
      </c>
      <c r="F19" s="446">
        <v>11.187258999999999</v>
      </c>
      <c r="G19" s="446">
        <v>15.488839999999996</v>
      </c>
      <c r="H19" s="445">
        <v>13.439601</v>
      </c>
      <c r="I19" s="445">
        <v>14.643177</v>
      </c>
      <c r="J19" s="445">
        <v>11.413304</v>
      </c>
      <c r="K19" s="445">
        <f>'7.1'!N18/1000</f>
        <v>10.972227999999999</v>
      </c>
      <c r="L19" s="130"/>
    </row>
    <row r="20" spans="1:14">
      <c r="A20" s="449" t="s">
        <v>256</v>
      </c>
      <c r="B20" s="448">
        <v>0.5</v>
      </c>
      <c r="C20" s="448">
        <v>0.76800000000000002</v>
      </c>
      <c r="D20" s="448">
        <v>0.996</v>
      </c>
      <c r="E20" s="448">
        <v>0.96970000000000001</v>
      </c>
      <c r="F20" s="448">
        <v>0.65450693400000004</v>
      </c>
      <c r="G20" s="448">
        <v>0.65700986599999989</v>
      </c>
      <c r="H20" s="448">
        <v>0.37697191799999996</v>
      </c>
      <c r="I20" s="448">
        <v>0.42882220900000007</v>
      </c>
      <c r="J20" s="448">
        <v>0.16010649799999999</v>
      </c>
      <c r="K20" s="448">
        <f>'7.1'!N23/1000</f>
        <v>5.3985188000000003E-2</v>
      </c>
    </row>
    <row r="21" spans="1:14">
      <c r="A21" s="94"/>
      <c r="B21" s="4"/>
      <c r="C21" s="4"/>
      <c r="D21" s="4"/>
      <c r="E21" s="4"/>
      <c r="F21" s="4"/>
      <c r="G21" s="4"/>
      <c r="H21" s="4"/>
      <c r="I21" s="4"/>
      <c r="J21" s="4"/>
      <c r="K21" s="12" t="s">
        <v>397</v>
      </c>
    </row>
    <row r="22" spans="1:14" ht="12" customHeight="1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142"/>
      <c r="L22" s="58"/>
      <c r="M22" s="29"/>
      <c r="N22" s="29"/>
    </row>
    <row r="23" spans="1:14" ht="12" customHeight="1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</row>
    <row r="24" spans="1:14" ht="12" customHeight="1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</row>
    <row r="25" spans="1:14" ht="12" customHeight="1">
      <c r="A25" s="29"/>
      <c r="B25" s="29" t="s">
        <v>93</v>
      </c>
      <c r="C25" s="29" t="s">
        <v>94</v>
      </c>
      <c r="D25" s="29" t="s">
        <v>95</v>
      </c>
      <c r="E25" s="29" t="s">
        <v>96</v>
      </c>
      <c r="F25" s="29" t="s">
        <v>97</v>
      </c>
      <c r="G25" s="29" t="s">
        <v>98</v>
      </c>
      <c r="H25" s="29" t="s">
        <v>99</v>
      </c>
      <c r="I25" s="29" t="s">
        <v>100</v>
      </c>
      <c r="J25" s="29" t="s">
        <v>101</v>
      </c>
      <c r="K25" s="29" t="s">
        <v>102</v>
      </c>
      <c r="L25" s="29" t="s">
        <v>103</v>
      </c>
      <c r="M25" s="29" t="s">
        <v>104</v>
      </c>
    </row>
    <row r="26" spans="1:14" ht="12" customHeight="1">
      <c r="A26" s="29" t="str">
        <f>+A5</f>
        <v>Export celkem 2018</v>
      </c>
      <c r="B26" s="29">
        <f>B5</f>
        <v>-1707.644984</v>
      </c>
      <c r="C26" s="29">
        <f t="shared" ref="C26:M27" si="3">C5</f>
        <v>-1537.628089</v>
      </c>
      <c r="D26" s="29">
        <f t="shared" si="3"/>
        <v>-2172.1046960000003</v>
      </c>
      <c r="E26" s="29">
        <f t="shared" si="3"/>
        <v>-1601.9240869999999</v>
      </c>
      <c r="F26" s="29">
        <f t="shared" si="3"/>
        <v>-2053.0261209999999</v>
      </c>
      <c r="G26" s="29">
        <f t="shared" si="3"/>
        <v>-1999.1581310000001</v>
      </c>
      <c r="H26" s="29">
        <f t="shared" si="3"/>
        <v>-2035.6128999999999</v>
      </c>
      <c r="I26" s="29">
        <f t="shared" si="3"/>
        <v>-2106.4264949999997</v>
      </c>
      <c r="J26" s="29">
        <f t="shared" si="3"/>
        <v>-2348.2549389999999</v>
      </c>
      <c r="K26" s="29">
        <f t="shared" si="3"/>
        <v>-2732.2141139999999</v>
      </c>
      <c r="L26" s="29">
        <f t="shared" si="3"/>
        <v>-2540.5995400000002</v>
      </c>
      <c r="M26" s="29">
        <f t="shared" si="3"/>
        <v>-2645.9089019999997</v>
      </c>
    </row>
    <row r="27" spans="1:14" ht="12" customHeight="1">
      <c r="A27" s="29" t="str">
        <f>+A6</f>
        <v>Import celkem 2018</v>
      </c>
      <c r="B27" s="29">
        <f>B6</f>
        <v>1225.53809</v>
      </c>
      <c r="C27" s="29">
        <f t="shared" si="3"/>
        <v>1068.9147280000002</v>
      </c>
      <c r="D27" s="29">
        <f t="shared" si="3"/>
        <v>866.91670399999998</v>
      </c>
      <c r="E27" s="29">
        <f t="shared" si="3"/>
        <v>651.18239499999993</v>
      </c>
      <c r="F27" s="29">
        <f t="shared" si="3"/>
        <v>729.40091399999994</v>
      </c>
      <c r="G27" s="29">
        <f t="shared" si="3"/>
        <v>900.22985000000006</v>
      </c>
      <c r="H27" s="29">
        <f t="shared" si="3"/>
        <v>815.00635399999987</v>
      </c>
      <c r="I27" s="29">
        <f t="shared" si="3"/>
        <v>965.26375399999995</v>
      </c>
      <c r="J27" s="29">
        <f t="shared" si="3"/>
        <v>749.16297300000008</v>
      </c>
      <c r="K27" s="29">
        <f t="shared" si="3"/>
        <v>1218.4481720000001</v>
      </c>
      <c r="L27" s="29">
        <f t="shared" si="3"/>
        <v>1147.2789740000003</v>
      </c>
      <c r="M27" s="29">
        <f t="shared" si="3"/>
        <v>1236.0675899999999</v>
      </c>
    </row>
    <row r="28" spans="1:14" ht="12" customHeight="1">
      <c r="A28" s="29" t="str">
        <f>+A8</f>
        <v>Export celkem 2019</v>
      </c>
      <c r="B28" s="29">
        <f>B8</f>
        <v>-2454.0166629999999</v>
      </c>
      <c r="C28" s="29">
        <f t="shared" ref="C28:M29" si="4">C8</f>
        <v>-2161.4619830000001</v>
      </c>
      <c r="D28" s="29">
        <f t="shared" si="4"/>
        <v>-1970.9889430000001</v>
      </c>
      <c r="E28" s="29">
        <f t="shared" si="4"/>
        <v>-1873.9038780000001</v>
      </c>
      <c r="F28" s="29">
        <f t="shared" si="4"/>
        <v>-1787.4392729999997</v>
      </c>
      <c r="G28" s="29">
        <f t="shared" si="4"/>
        <v>-1443.4465900000002</v>
      </c>
      <c r="H28" s="29">
        <f t="shared" si="4"/>
        <v>-1653.4973499999999</v>
      </c>
      <c r="I28" s="29">
        <f t="shared" si="4"/>
        <v>-1688.121056</v>
      </c>
      <c r="J28" s="29">
        <f t="shared" si="4"/>
        <v>-2134.6214179999997</v>
      </c>
      <c r="K28" s="29">
        <f t="shared" si="4"/>
        <v>-2577.4634299999998</v>
      </c>
      <c r="L28" s="29">
        <f t="shared" si="4"/>
        <v>-2019.6377689999999</v>
      </c>
      <c r="M28" s="29">
        <f t="shared" si="4"/>
        <v>-2358.2181910000004</v>
      </c>
    </row>
    <row r="29" spans="1:14" ht="12" customHeight="1">
      <c r="A29" s="29" t="str">
        <f>+A9</f>
        <v>Import celkem 2019</v>
      </c>
      <c r="B29" s="29">
        <f>B9</f>
        <v>1285.241951</v>
      </c>
      <c r="C29" s="29">
        <f t="shared" si="4"/>
        <v>857.83634099999983</v>
      </c>
      <c r="D29" s="29">
        <f t="shared" si="4"/>
        <v>1039.4745620000001</v>
      </c>
      <c r="E29" s="29">
        <f t="shared" si="4"/>
        <v>879.43130800000006</v>
      </c>
      <c r="F29" s="29">
        <f t="shared" si="4"/>
        <v>630.85557700000004</v>
      </c>
      <c r="G29" s="29">
        <f t="shared" si="4"/>
        <v>780.77793900000006</v>
      </c>
      <c r="H29" s="29">
        <f t="shared" si="4"/>
        <v>1338.961462</v>
      </c>
      <c r="I29" s="29">
        <f t="shared" si="4"/>
        <v>733.61822999999993</v>
      </c>
      <c r="J29" s="29">
        <f t="shared" si="4"/>
        <v>842.23400900000013</v>
      </c>
      <c r="K29" s="29">
        <f t="shared" si="4"/>
        <v>846.09777299999996</v>
      </c>
      <c r="L29" s="29">
        <f t="shared" si="4"/>
        <v>663.22249299999999</v>
      </c>
      <c r="M29" s="29">
        <f t="shared" si="4"/>
        <v>1128.4615430000001</v>
      </c>
    </row>
    <row r="30" spans="1:14" ht="12" customHeight="1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</row>
    <row r="31" spans="1:14" ht="12" customHeight="1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</row>
    <row r="32" spans="1:14" ht="12" customHeight="1">
      <c r="A32" s="29"/>
      <c r="B32" s="29" t="s">
        <v>93</v>
      </c>
      <c r="C32" s="29" t="s">
        <v>94</v>
      </c>
      <c r="D32" s="29" t="s">
        <v>95</v>
      </c>
      <c r="E32" s="29" t="s">
        <v>96</v>
      </c>
      <c r="F32" s="29" t="s">
        <v>97</v>
      </c>
      <c r="G32" s="29" t="s">
        <v>98</v>
      </c>
      <c r="H32" s="29" t="s">
        <v>99</v>
      </c>
      <c r="I32" s="29" t="s">
        <v>100</v>
      </c>
      <c r="J32" s="29" t="s">
        <v>101</v>
      </c>
      <c r="K32" s="29" t="s">
        <v>102</v>
      </c>
      <c r="L32" s="29" t="s">
        <v>103</v>
      </c>
      <c r="M32" s="29" t="s">
        <v>104</v>
      </c>
    </row>
    <row r="33" spans="1:13" ht="12" customHeight="1">
      <c r="A33" s="29" t="s">
        <v>461</v>
      </c>
      <c r="B33" s="118">
        <f t="shared" ref="B33:M33" si="5">B11</f>
        <v>1.4243061581276617</v>
      </c>
      <c r="C33" s="118">
        <f t="shared" si="5"/>
        <v>1.7812854304360248</v>
      </c>
      <c r="D33" s="118">
        <f t="shared" si="5"/>
        <v>-0.28629868899376165</v>
      </c>
      <c r="E33" s="118">
        <f t="shared" si="5"/>
        <v>4.5996592311006043E-2</v>
      </c>
      <c r="F33" s="118">
        <f t="shared" si="5"/>
        <v>-0.1262000074617802</v>
      </c>
      <c r="G33" s="118">
        <f t="shared" si="5"/>
        <v>-0.39698644355845802</v>
      </c>
      <c r="H33" s="118">
        <f t="shared" si="5"/>
        <v>-0.74231181290092807</v>
      </c>
      <c r="I33" s="118">
        <f t="shared" si="5"/>
        <v>-0.16356993467595143</v>
      </c>
      <c r="J33" s="118">
        <f t="shared" si="5"/>
        <v>-0.19179919824573771</v>
      </c>
      <c r="K33" s="118">
        <f t="shared" si="5"/>
        <v>0.14374726565224843</v>
      </c>
      <c r="L33" s="118">
        <f t="shared" si="5"/>
        <v>-2.6487292946481871E-2</v>
      </c>
      <c r="M33" s="118">
        <f t="shared" si="5"/>
        <v>-0.12773399563992882</v>
      </c>
    </row>
    <row r="34" spans="1:13" ht="12" customHeight="1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</row>
    <row r="35" spans="1:13" ht="12" customHeight="1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</row>
    <row r="36" spans="1:13" ht="12" customHeight="1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</row>
    <row r="37" spans="1:13" ht="12" customHeight="1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</row>
    <row r="38" spans="1:13" ht="12" customHeight="1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</row>
    <row r="39" spans="1:13" ht="12" customHeight="1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</row>
    <row r="40" spans="1:13" ht="12" customHeight="1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</row>
    <row r="41" spans="1:13" ht="12" customHeight="1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</row>
    <row r="42" spans="1:13" ht="12" customHeight="1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</row>
    <row r="43" spans="1:13" ht="12" customHeight="1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</row>
    <row r="44" spans="1:13" ht="12" customHeight="1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</row>
    <row r="45" spans="1:13" ht="12" customHeight="1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</row>
  </sheetData>
  <mergeCells count="1">
    <mergeCell ref="A10:A11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&amp;C&amp;"-,Obyčejné"&amp;9&amp;P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List18"/>
  <dimension ref="A1:O44"/>
  <sheetViews>
    <sheetView showGridLines="0" zoomScaleNormal="100" zoomScaleSheetLayoutView="100" workbookViewId="0"/>
  </sheetViews>
  <sheetFormatPr defaultRowHeight="12"/>
  <cols>
    <col min="1" max="10" width="10.42578125" style="7" customWidth="1"/>
    <col min="11" max="13" width="13.140625" style="7" customWidth="1"/>
    <col min="14" max="15" width="0.140625" style="7" customWidth="1"/>
    <col min="16" max="16384" width="9.140625" style="7"/>
  </cols>
  <sheetData>
    <row r="1" spans="1:15" ht="18.75">
      <c r="A1" s="458" t="s">
        <v>633</v>
      </c>
      <c r="M1" s="159" t="str">
        <f>'3.1'!N1</f>
        <v>2019</v>
      </c>
    </row>
    <row r="2" spans="1:15" ht="15.75">
      <c r="A2" s="459" t="s">
        <v>634</v>
      </c>
    </row>
    <row r="3" spans="1:15" ht="6" customHeight="1">
      <c r="A3" s="33"/>
    </row>
    <row r="4" spans="1:15" s="16" customFormat="1" ht="24">
      <c r="A4" s="531" t="s">
        <v>416</v>
      </c>
      <c r="B4" s="437" t="s">
        <v>12</v>
      </c>
      <c r="C4" s="437" t="s">
        <v>41</v>
      </c>
      <c r="D4" s="437" t="s">
        <v>125</v>
      </c>
      <c r="E4" s="437" t="s">
        <v>64</v>
      </c>
      <c r="F4" s="437" t="s">
        <v>65</v>
      </c>
      <c r="G4" s="437" t="s">
        <v>67</v>
      </c>
      <c r="H4" s="437" t="s">
        <v>66</v>
      </c>
      <c r="I4" s="437" t="s">
        <v>63</v>
      </c>
      <c r="J4" s="437" t="s">
        <v>126</v>
      </c>
      <c r="K4" s="437" t="s">
        <v>215</v>
      </c>
      <c r="L4" s="437" t="s">
        <v>300</v>
      </c>
      <c r="M4" s="437" t="s">
        <v>285</v>
      </c>
    </row>
    <row r="5" spans="1:15" s="16" customFormat="1">
      <c r="A5" s="532"/>
      <c r="B5" s="236" t="s">
        <v>5</v>
      </c>
      <c r="C5" s="236" t="s">
        <v>5</v>
      </c>
      <c r="D5" s="236" t="s">
        <v>5</v>
      </c>
      <c r="E5" s="236" t="s">
        <v>5</v>
      </c>
      <c r="F5" s="236" t="s">
        <v>5</v>
      </c>
      <c r="G5" s="236" t="s">
        <v>5</v>
      </c>
      <c r="H5" s="236" t="s">
        <v>5</v>
      </c>
      <c r="I5" s="236" t="s">
        <v>5</v>
      </c>
      <c r="J5" s="236" t="s">
        <v>5</v>
      </c>
      <c r="K5" s="236" t="s">
        <v>5</v>
      </c>
      <c r="L5" s="236" t="s">
        <v>5</v>
      </c>
      <c r="M5" s="236" t="s">
        <v>6</v>
      </c>
      <c r="N5" s="28" t="s">
        <v>213</v>
      </c>
      <c r="O5" s="34" t="s">
        <v>80</v>
      </c>
    </row>
    <row r="6" spans="1:15" ht="12.6" customHeight="1">
      <c r="A6" s="222">
        <v>0</v>
      </c>
      <c r="B6" s="158">
        <v>3692.2522785944102</v>
      </c>
      <c r="C6" s="158">
        <v>5700.9346777686396</v>
      </c>
      <c r="D6" s="158">
        <v>1497.59309670574</v>
      </c>
      <c r="E6" s="158">
        <v>317.25164380279199</v>
      </c>
      <c r="F6" s="158">
        <v>0</v>
      </c>
      <c r="G6" s="158">
        <v>0</v>
      </c>
      <c r="H6" s="158">
        <v>36.658609917732299</v>
      </c>
      <c r="I6" s="158">
        <v>-1216.42798788555</v>
      </c>
      <c r="J6" s="158">
        <v>-753.11067476787798</v>
      </c>
      <c r="K6" s="158">
        <f t="shared" ref="K6:K29" si="0">SUM(B6:J6)</f>
        <v>9275.1516441358854</v>
      </c>
      <c r="L6" s="158">
        <f t="shared" ref="L6:L29" si="1">SUM(B6:I6)</f>
        <v>10028.262318903764</v>
      </c>
      <c r="M6" s="158">
        <f>K6</f>
        <v>9275.1516441358854</v>
      </c>
      <c r="N6" s="29">
        <f t="shared" ref="N6:N29" si="2">IF(I6&lt;0,0,I6)</f>
        <v>0</v>
      </c>
      <c r="O6" s="29">
        <f t="shared" ref="O6:O29" si="3">IF(I6&lt;0,I6,0)</f>
        <v>-1216.42798788555</v>
      </c>
    </row>
    <row r="7" spans="1:15" ht="12.6" customHeight="1">
      <c r="A7" s="418">
        <v>4.1666666666666699E-2</v>
      </c>
      <c r="B7" s="273">
        <v>3689.8106532208399</v>
      </c>
      <c r="C7" s="273">
        <v>5725.0765878960201</v>
      </c>
      <c r="D7" s="273">
        <v>1492.5480525916801</v>
      </c>
      <c r="E7" s="273">
        <v>273.95895339628902</v>
      </c>
      <c r="F7" s="273">
        <v>0</v>
      </c>
      <c r="G7" s="273">
        <v>0</v>
      </c>
      <c r="H7" s="273">
        <v>30.003125049995099</v>
      </c>
      <c r="I7" s="273">
        <v>-975.86616581473697</v>
      </c>
      <c r="J7" s="273">
        <v>-902.66143686278303</v>
      </c>
      <c r="K7" s="273">
        <f t="shared" si="0"/>
        <v>9332.8697694773018</v>
      </c>
      <c r="L7" s="273">
        <f t="shared" si="1"/>
        <v>10235.531206340085</v>
      </c>
      <c r="M7" s="227">
        <f t="shared" ref="M7:M29" si="4">K7</f>
        <v>9332.8697694773018</v>
      </c>
      <c r="N7" s="29">
        <f t="shared" si="2"/>
        <v>0</v>
      </c>
      <c r="O7" s="29">
        <f t="shared" si="3"/>
        <v>-975.86616581473697</v>
      </c>
    </row>
    <row r="8" spans="1:15" ht="12.6" customHeight="1">
      <c r="A8" s="418">
        <v>8.3333333333333301E-2</v>
      </c>
      <c r="B8" s="273">
        <v>3691.5951789757301</v>
      </c>
      <c r="C8" s="273">
        <v>5689.3309807294299</v>
      </c>
      <c r="D8" s="273">
        <v>1490.5852698164999</v>
      </c>
      <c r="E8" s="273">
        <v>206.61784512691</v>
      </c>
      <c r="F8" s="273">
        <v>0</v>
      </c>
      <c r="G8" s="273">
        <v>0</v>
      </c>
      <c r="H8" s="273">
        <v>32.859271170134299</v>
      </c>
      <c r="I8" s="273">
        <v>-886.14694558329097</v>
      </c>
      <c r="J8" s="273">
        <v>-1001.27597446202</v>
      </c>
      <c r="K8" s="273">
        <f t="shared" si="0"/>
        <v>9223.5656257733935</v>
      </c>
      <c r="L8" s="273">
        <f t="shared" si="1"/>
        <v>10224.841600235413</v>
      </c>
      <c r="M8" s="227">
        <f t="shared" si="4"/>
        <v>9223.5656257733935</v>
      </c>
      <c r="N8" s="29">
        <f t="shared" si="2"/>
        <v>0</v>
      </c>
      <c r="O8" s="29">
        <f t="shared" si="3"/>
        <v>-886.14694558329097</v>
      </c>
    </row>
    <row r="9" spans="1:15" ht="12.6" customHeight="1">
      <c r="A9" s="418">
        <v>0.125</v>
      </c>
      <c r="B9" s="273">
        <v>3692.4223821423202</v>
      </c>
      <c r="C9" s="273">
        <v>5659.5086262466803</v>
      </c>
      <c r="D9" s="273">
        <v>1483.07264199157</v>
      </c>
      <c r="E9" s="273">
        <v>204.22271122973899</v>
      </c>
      <c r="F9" s="273">
        <v>0</v>
      </c>
      <c r="G9" s="273">
        <v>0</v>
      </c>
      <c r="H9" s="273">
        <v>31.8944729758901</v>
      </c>
      <c r="I9" s="273">
        <v>-920.70352115725495</v>
      </c>
      <c r="J9" s="273">
        <v>-994.03108016684803</v>
      </c>
      <c r="K9" s="273">
        <f t="shared" si="0"/>
        <v>9156.3862332620974</v>
      </c>
      <c r="L9" s="273">
        <f t="shared" si="1"/>
        <v>10150.417313428945</v>
      </c>
      <c r="M9" s="227">
        <f t="shared" si="4"/>
        <v>9156.3862332620974</v>
      </c>
      <c r="N9" s="29">
        <f t="shared" si="2"/>
        <v>0</v>
      </c>
      <c r="O9" s="29">
        <f t="shared" si="3"/>
        <v>-920.70352115725495</v>
      </c>
    </row>
    <row r="10" spans="1:15" ht="12.6" customHeight="1">
      <c r="A10" s="418">
        <v>0.16666666666666699</v>
      </c>
      <c r="B10" s="273">
        <v>3692.6525514570199</v>
      </c>
      <c r="C10" s="273">
        <v>5654.53641164492</v>
      </c>
      <c r="D10" s="273">
        <v>1474.5122545730001</v>
      </c>
      <c r="E10" s="273">
        <v>200.94797386816199</v>
      </c>
      <c r="F10" s="273">
        <v>0</v>
      </c>
      <c r="G10" s="273">
        <v>0</v>
      </c>
      <c r="H10" s="273">
        <v>33.5911093263419</v>
      </c>
      <c r="I10" s="273">
        <v>-686.61208254500798</v>
      </c>
      <c r="J10" s="273">
        <v>-1063.36203421095</v>
      </c>
      <c r="K10" s="273">
        <f t="shared" si="0"/>
        <v>9306.2661841134868</v>
      </c>
      <c r="L10" s="273">
        <f t="shared" si="1"/>
        <v>10369.628218324437</v>
      </c>
      <c r="M10" s="227">
        <f t="shared" si="4"/>
        <v>9306.2661841134868</v>
      </c>
      <c r="N10" s="29">
        <f t="shared" si="2"/>
        <v>0</v>
      </c>
      <c r="O10" s="29">
        <f t="shared" si="3"/>
        <v>-686.61208254500798</v>
      </c>
    </row>
    <row r="11" spans="1:15" ht="12.6" customHeight="1">
      <c r="A11" s="418">
        <v>0.20833333333333301</v>
      </c>
      <c r="B11" s="273">
        <v>3693.6998912614199</v>
      </c>
      <c r="C11" s="273">
        <v>5718.1518271960103</v>
      </c>
      <c r="D11" s="273">
        <v>1485.6869803443401</v>
      </c>
      <c r="E11" s="273">
        <v>391.66722092623297</v>
      </c>
      <c r="F11" s="273">
        <v>0</v>
      </c>
      <c r="G11" s="273">
        <v>0</v>
      </c>
      <c r="H11" s="273">
        <v>33.210022014810598</v>
      </c>
      <c r="I11" s="273">
        <v>-776.28036340300002</v>
      </c>
      <c r="J11" s="273">
        <v>-687.93310224720904</v>
      </c>
      <c r="K11" s="273">
        <f t="shared" si="0"/>
        <v>9858.2024760926051</v>
      </c>
      <c r="L11" s="273">
        <f t="shared" si="1"/>
        <v>10546.135578339814</v>
      </c>
      <c r="M11" s="227">
        <f t="shared" si="4"/>
        <v>9858.2024760926051</v>
      </c>
      <c r="N11" s="29">
        <f t="shared" si="2"/>
        <v>0</v>
      </c>
      <c r="O11" s="29">
        <f t="shared" si="3"/>
        <v>-776.28036340300002</v>
      </c>
    </row>
    <row r="12" spans="1:15" ht="12.6" customHeight="1">
      <c r="A12" s="418">
        <v>0.25</v>
      </c>
      <c r="B12" s="273">
        <v>3693.8833459243901</v>
      </c>
      <c r="C12" s="273">
        <v>5774.85455559203</v>
      </c>
      <c r="D12" s="273">
        <v>1540.3273617878399</v>
      </c>
      <c r="E12" s="273">
        <v>421.43106876384002</v>
      </c>
      <c r="F12" s="273">
        <v>0</v>
      </c>
      <c r="G12" s="273">
        <v>0.34320725611659902</v>
      </c>
      <c r="H12" s="273">
        <v>33.356833498480903</v>
      </c>
      <c r="I12" s="273">
        <v>-503.02315068942301</v>
      </c>
      <c r="J12" s="273">
        <v>-25.329972883479499</v>
      </c>
      <c r="K12" s="273">
        <f t="shared" si="0"/>
        <v>10935.843249249798</v>
      </c>
      <c r="L12" s="273">
        <f t="shared" si="1"/>
        <v>10961.173222133277</v>
      </c>
      <c r="M12" s="227">
        <f t="shared" si="4"/>
        <v>10935.843249249798</v>
      </c>
      <c r="N12" s="29">
        <f t="shared" si="2"/>
        <v>0</v>
      </c>
      <c r="O12" s="29">
        <f t="shared" si="3"/>
        <v>-503.02315068942301</v>
      </c>
    </row>
    <row r="13" spans="1:15" ht="12.6" customHeight="1">
      <c r="A13" s="418">
        <v>0.29166666666666702</v>
      </c>
      <c r="B13" s="273">
        <v>3693.0244445477701</v>
      </c>
      <c r="C13" s="273">
        <v>5833.6940236498604</v>
      </c>
      <c r="D13" s="273">
        <v>1548.8363347325101</v>
      </c>
      <c r="E13" s="273">
        <v>465.09027358712001</v>
      </c>
      <c r="F13" s="273">
        <v>181.99550380698</v>
      </c>
      <c r="G13" s="273">
        <v>3.3502138286898901</v>
      </c>
      <c r="H13" s="273">
        <v>31.588730561160901</v>
      </c>
      <c r="I13" s="273">
        <v>-322.145161884201</v>
      </c>
      <c r="J13" s="273">
        <v>0</v>
      </c>
      <c r="K13" s="273">
        <f t="shared" si="0"/>
        <v>11435.434362829892</v>
      </c>
      <c r="L13" s="273">
        <f t="shared" si="1"/>
        <v>11435.434362829892</v>
      </c>
      <c r="M13" s="227">
        <f t="shared" si="4"/>
        <v>11435.434362829892</v>
      </c>
      <c r="N13" s="29">
        <f t="shared" si="2"/>
        <v>0</v>
      </c>
      <c r="O13" s="29">
        <f t="shared" si="3"/>
        <v>-322.145161884201</v>
      </c>
    </row>
    <row r="14" spans="1:15" ht="12.6" customHeight="1">
      <c r="A14" s="418">
        <v>0.33333333333333298</v>
      </c>
      <c r="B14" s="273">
        <v>3692.1038324362398</v>
      </c>
      <c r="C14" s="273">
        <v>6119.20244920595</v>
      </c>
      <c r="D14" s="273">
        <v>1562.1318055623999</v>
      </c>
      <c r="E14" s="273">
        <v>611.936029461766</v>
      </c>
      <c r="F14" s="273">
        <v>519.26419964132003</v>
      </c>
      <c r="G14" s="273">
        <v>17.716380404958802</v>
      </c>
      <c r="H14" s="273">
        <v>28.063277480260901</v>
      </c>
      <c r="I14" s="273">
        <v>-939.98428032475101</v>
      </c>
      <c r="J14" s="273">
        <v>0</v>
      </c>
      <c r="K14" s="273">
        <f t="shared" si="0"/>
        <v>11610.433693868146</v>
      </c>
      <c r="L14" s="273">
        <f t="shared" si="1"/>
        <v>11610.433693868146</v>
      </c>
      <c r="M14" s="227">
        <f t="shared" si="4"/>
        <v>11610.433693868146</v>
      </c>
      <c r="N14" s="29">
        <f t="shared" si="2"/>
        <v>0</v>
      </c>
      <c r="O14" s="29">
        <f t="shared" si="3"/>
        <v>-939.98428032475101</v>
      </c>
    </row>
    <row r="15" spans="1:15" ht="12.6" customHeight="1">
      <c r="A15" s="418">
        <v>0.375</v>
      </c>
      <c r="B15" s="273">
        <v>3695.4443921730699</v>
      </c>
      <c r="C15" s="273">
        <v>6252.5086074107103</v>
      </c>
      <c r="D15" s="273">
        <v>1582.51901116455</v>
      </c>
      <c r="E15" s="273">
        <v>603.03963819712897</v>
      </c>
      <c r="F15" s="273">
        <v>410.52972328199701</v>
      </c>
      <c r="G15" s="273">
        <v>62.759963087280902</v>
      </c>
      <c r="H15" s="273">
        <v>25.5408462232554</v>
      </c>
      <c r="I15" s="273">
        <v>-806.54826935091899</v>
      </c>
      <c r="J15" s="273">
        <v>0</v>
      </c>
      <c r="K15" s="273">
        <f t="shared" si="0"/>
        <v>11825.793912187075</v>
      </c>
      <c r="L15" s="273">
        <f t="shared" si="1"/>
        <v>11825.793912187075</v>
      </c>
      <c r="M15" s="227">
        <f t="shared" si="4"/>
        <v>11825.793912187075</v>
      </c>
      <c r="N15" s="29">
        <f t="shared" si="2"/>
        <v>0</v>
      </c>
      <c r="O15" s="29">
        <f t="shared" si="3"/>
        <v>-806.54826935091899</v>
      </c>
    </row>
    <row r="16" spans="1:15" ht="12.6" customHeight="1">
      <c r="A16" s="418">
        <v>0.41666666666666702</v>
      </c>
      <c r="B16" s="273">
        <v>3694.3486642468902</v>
      </c>
      <c r="C16" s="273">
        <v>6216.0286929398098</v>
      </c>
      <c r="D16" s="273">
        <v>1607.9753710954001</v>
      </c>
      <c r="E16" s="273">
        <v>637.23281242896803</v>
      </c>
      <c r="F16" s="273">
        <v>493.42287899839602</v>
      </c>
      <c r="G16" s="273">
        <v>113.82692176068799</v>
      </c>
      <c r="H16" s="273">
        <v>24.425724221828599</v>
      </c>
      <c r="I16" s="273">
        <v>-961.84923182360103</v>
      </c>
      <c r="J16" s="273">
        <v>0</v>
      </c>
      <c r="K16" s="273">
        <f t="shared" si="0"/>
        <v>11825.411833868382</v>
      </c>
      <c r="L16" s="273">
        <f t="shared" si="1"/>
        <v>11825.411833868382</v>
      </c>
      <c r="M16" s="227">
        <f t="shared" si="4"/>
        <v>11825.411833868382</v>
      </c>
      <c r="N16" s="29">
        <f t="shared" si="2"/>
        <v>0</v>
      </c>
      <c r="O16" s="29">
        <f t="shared" si="3"/>
        <v>-961.84923182360103</v>
      </c>
    </row>
    <row r="17" spans="1:15" ht="12.6" customHeight="1">
      <c r="A17" s="418">
        <v>0.45833333333333298</v>
      </c>
      <c r="B17" s="273">
        <v>3692.68922528846</v>
      </c>
      <c r="C17" s="273">
        <v>6367.1391938765601</v>
      </c>
      <c r="D17" s="273">
        <v>1609.1916288851201</v>
      </c>
      <c r="E17" s="273">
        <v>429.01826180161697</v>
      </c>
      <c r="F17" s="273">
        <v>338.14720791631203</v>
      </c>
      <c r="G17" s="273">
        <v>143.68212313883299</v>
      </c>
      <c r="H17" s="273">
        <v>23.633090035628602</v>
      </c>
      <c r="I17" s="273">
        <v>-943.23967146136704</v>
      </c>
      <c r="J17" s="273">
        <v>0</v>
      </c>
      <c r="K17" s="273">
        <f t="shared" si="0"/>
        <v>11660.261059481163</v>
      </c>
      <c r="L17" s="273">
        <f t="shared" si="1"/>
        <v>11660.261059481163</v>
      </c>
      <c r="M17" s="227">
        <f t="shared" si="4"/>
        <v>11660.261059481163</v>
      </c>
      <c r="N17" s="29">
        <f t="shared" si="2"/>
        <v>0</v>
      </c>
      <c r="O17" s="29">
        <f t="shared" si="3"/>
        <v>-943.23967146136704</v>
      </c>
    </row>
    <row r="18" spans="1:15" ht="12.6" customHeight="1">
      <c r="A18" s="418">
        <v>0.5</v>
      </c>
      <c r="B18" s="273">
        <v>3692.0738239830698</v>
      </c>
      <c r="C18" s="273">
        <v>6585.7001249293198</v>
      </c>
      <c r="D18" s="273">
        <v>1636.7393136876699</v>
      </c>
      <c r="E18" s="273">
        <v>326.384107460942</v>
      </c>
      <c r="F18" s="273">
        <v>493.10030355821903</v>
      </c>
      <c r="G18" s="273">
        <v>142.41342728038501</v>
      </c>
      <c r="H18" s="273">
        <v>22.307147875929999</v>
      </c>
      <c r="I18" s="273">
        <v>-1061.15283329667</v>
      </c>
      <c r="J18" s="273">
        <v>0</v>
      </c>
      <c r="K18" s="273">
        <f t="shared" si="0"/>
        <v>11837.565415478868</v>
      </c>
      <c r="L18" s="273">
        <f t="shared" si="1"/>
        <v>11837.565415478868</v>
      </c>
      <c r="M18" s="227">
        <f t="shared" si="4"/>
        <v>11837.565415478868</v>
      </c>
      <c r="N18" s="29">
        <f t="shared" si="2"/>
        <v>0</v>
      </c>
      <c r="O18" s="29">
        <f t="shared" si="3"/>
        <v>-1061.15283329667</v>
      </c>
    </row>
    <row r="19" spans="1:15" ht="12.6" customHeight="1">
      <c r="A19" s="418">
        <v>0.54166666666666696</v>
      </c>
      <c r="B19" s="273">
        <v>3691.36835252943</v>
      </c>
      <c r="C19" s="273">
        <v>6687.1055683935301</v>
      </c>
      <c r="D19" s="273">
        <v>1637.3944425899199</v>
      </c>
      <c r="E19" s="273">
        <v>331.07481426172501</v>
      </c>
      <c r="F19" s="273">
        <v>390.27528051799402</v>
      </c>
      <c r="G19" s="273">
        <v>124.677231782174</v>
      </c>
      <c r="H19" s="273">
        <v>26.1305133212946</v>
      </c>
      <c r="I19" s="273">
        <v>-993.25015992025897</v>
      </c>
      <c r="J19" s="273">
        <v>0</v>
      </c>
      <c r="K19" s="273">
        <f t="shared" si="0"/>
        <v>11894.776043475809</v>
      </c>
      <c r="L19" s="273">
        <f t="shared" si="1"/>
        <v>11894.776043475809</v>
      </c>
      <c r="M19" s="227">
        <f t="shared" si="4"/>
        <v>11894.776043475809</v>
      </c>
      <c r="N19" s="29">
        <f t="shared" si="2"/>
        <v>0</v>
      </c>
      <c r="O19" s="29">
        <f t="shared" si="3"/>
        <v>-993.25015992025897</v>
      </c>
    </row>
    <row r="20" spans="1:15" ht="12.6" customHeight="1">
      <c r="A20" s="418">
        <v>0.58333333333333304</v>
      </c>
      <c r="B20" s="273">
        <v>3689.4003965417901</v>
      </c>
      <c r="C20" s="273">
        <v>6841.73488308164</v>
      </c>
      <c r="D20" s="273">
        <v>1595.9057419392</v>
      </c>
      <c r="E20" s="273">
        <v>318.39248892268103</v>
      </c>
      <c r="F20" s="273">
        <v>227.339641407888</v>
      </c>
      <c r="G20" s="273">
        <v>84.710552196858401</v>
      </c>
      <c r="H20" s="273">
        <v>29.283216484101001</v>
      </c>
      <c r="I20" s="273">
        <v>-1082.06852005474</v>
      </c>
      <c r="J20" s="273">
        <v>0</v>
      </c>
      <c r="K20" s="273">
        <f t="shared" si="0"/>
        <v>11704.698400519419</v>
      </c>
      <c r="L20" s="273">
        <f t="shared" si="1"/>
        <v>11704.698400519419</v>
      </c>
      <c r="M20" s="227">
        <f t="shared" si="4"/>
        <v>11704.698400519419</v>
      </c>
      <c r="N20" s="29">
        <f t="shared" si="2"/>
        <v>0</v>
      </c>
      <c r="O20" s="29">
        <f t="shared" si="3"/>
        <v>-1082.06852005474</v>
      </c>
    </row>
    <row r="21" spans="1:15" ht="12.6" customHeight="1">
      <c r="A21" s="418">
        <v>0.625</v>
      </c>
      <c r="B21" s="273">
        <v>3687.6392260769198</v>
      </c>
      <c r="C21" s="273">
        <v>6816.57482930686</v>
      </c>
      <c r="D21" s="273">
        <v>1588.8469633454999</v>
      </c>
      <c r="E21" s="273">
        <v>412.34185069932897</v>
      </c>
      <c r="F21" s="273">
        <v>259.37953381534197</v>
      </c>
      <c r="G21" s="273">
        <v>33.851775118944197</v>
      </c>
      <c r="H21" s="273">
        <v>29.7558327130164</v>
      </c>
      <c r="I21" s="273">
        <v>-1095.6510061821</v>
      </c>
      <c r="J21" s="273">
        <v>0</v>
      </c>
      <c r="K21" s="273">
        <f t="shared" si="0"/>
        <v>11732.739004893814</v>
      </c>
      <c r="L21" s="273">
        <f t="shared" si="1"/>
        <v>11732.739004893814</v>
      </c>
      <c r="M21" s="227">
        <f t="shared" si="4"/>
        <v>11732.739004893814</v>
      </c>
      <c r="N21" s="29">
        <f t="shared" si="2"/>
        <v>0</v>
      </c>
      <c r="O21" s="29">
        <f t="shared" si="3"/>
        <v>-1095.6510061821</v>
      </c>
    </row>
    <row r="22" spans="1:15" ht="12.6" customHeight="1">
      <c r="A22" s="418">
        <v>0.66666666666666696</v>
      </c>
      <c r="B22" s="273">
        <v>3689.3587023002101</v>
      </c>
      <c r="C22" s="273">
        <v>6757.0552975607297</v>
      </c>
      <c r="D22" s="273">
        <v>1565.79055578781</v>
      </c>
      <c r="E22" s="273">
        <v>471.67738279871799</v>
      </c>
      <c r="F22" s="273">
        <v>12.2826880060419</v>
      </c>
      <c r="G22" s="273">
        <v>5.3177883580562302</v>
      </c>
      <c r="H22" s="273">
        <v>28.951930587114401</v>
      </c>
      <c r="I22" s="273">
        <v>-926.64184318480704</v>
      </c>
      <c r="J22" s="273">
        <v>0</v>
      </c>
      <c r="K22" s="273">
        <f t="shared" si="0"/>
        <v>11603.792502213872</v>
      </c>
      <c r="L22" s="273">
        <f t="shared" si="1"/>
        <v>11603.792502213872</v>
      </c>
      <c r="M22" s="227">
        <f t="shared" si="4"/>
        <v>11603.792502213872</v>
      </c>
      <c r="N22" s="29">
        <f t="shared" si="2"/>
        <v>0</v>
      </c>
      <c r="O22" s="29">
        <f t="shared" si="3"/>
        <v>-926.64184318480704</v>
      </c>
    </row>
    <row r="23" spans="1:15" ht="12.6" customHeight="1">
      <c r="A23" s="418">
        <v>0.70833333333333304</v>
      </c>
      <c r="B23" s="273">
        <v>3688.66656567481</v>
      </c>
      <c r="C23" s="273">
        <v>6902.5274239228302</v>
      </c>
      <c r="D23" s="273">
        <v>1559.55123924333</v>
      </c>
      <c r="E23" s="273">
        <v>743.55795914250905</v>
      </c>
      <c r="F23" s="273">
        <v>113.01534251136501</v>
      </c>
      <c r="G23" s="273">
        <v>1.3980151234214699</v>
      </c>
      <c r="H23" s="273">
        <v>29.3204940012943</v>
      </c>
      <c r="I23" s="273">
        <v>-1309.9500479022599</v>
      </c>
      <c r="J23" s="273">
        <v>0</v>
      </c>
      <c r="K23" s="273">
        <f t="shared" si="0"/>
        <v>11728.0869917173</v>
      </c>
      <c r="L23" s="273">
        <f t="shared" si="1"/>
        <v>11728.0869917173</v>
      </c>
      <c r="M23" s="227">
        <f t="shared" si="4"/>
        <v>11728.0869917173</v>
      </c>
      <c r="N23" s="29">
        <f t="shared" si="2"/>
        <v>0</v>
      </c>
      <c r="O23" s="29">
        <f t="shared" si="3"/>
        <v>-1309.9500479022599</v>
      </c>
    </row>
    <row r="24" spans="1:15" ht="12.6" customHeight="1">
      <c r="A24" s="418">
        <v>0.75</v>
      </c>
      <c r="B24" s="273">
        <v>3684.36871999501</v>
      </c>
      <c r="C24" s="273">
        <v>6890.5309787459801</v>
      </c>
      <c r="D24" s="273">
        <v>1552.2839693557401</v>
      </c>
      <c r="E24" s="273">
        <v>772.52580088174102</v>
      </c>
      <c r="F24" s="273">
        <v>172.36241272455399</v>
      </c>
      <c r="G24" s="273">
        <v>0</v>
      </c>
      <c r="H24" s="273">
        <v>28.668049839010902</v>
      </c>
      <c r="I24" s="273">
        <v>-1597.7010305036599</v>
      </c>
      <c r="J24" s="273">
        <v>0</v>
      </c>
      <c r="K24" s="273">
        <f t="shared" si="0"/>
        <v>11503.038901038377</v>
      </c>
      <c r="L24" s="273">
        <f t="shared" si="1"/>
        <v>11503.038901038377</v>
      </c>
      <c r="M24" s="227">
        <f t="shared" si="4"/>
        <v>11503.038901038377</v>
      </c>
      <c r="N24" s="29">
        <f t="shared" si="2"/>
        <v>0</v>
      </c>
      <c r="O24" s="29">
        <f t="shared" si="3"/>
        <v>-1597.7010305036599</v>
      </c>
    </row>
    <row r="25" spans="1:15" ht="12.6" customHeight="1">
      <c r="A25" s="418">
        <v>0.79166666666666696</v>
      </c>
      <c r="B25" s="273">
        <v>3685.03083188042</v>
      </c>
      <c r="C25" s="273">
        <v>6846.9036955572301</v>
      </c>
      <c r="D25" s="273">
        <v>1552.3242582553501</v>
      </c>
      <c r="E25" s="273">
        <v>560.16262784651803</v>
      </c>
      <c r="F25" s="273">
        <v>0</v>
      </c>
      <c r="G25" s="273">
        <v>0</v>
      </c>
      <c r="H25" s="273">
        <v>27.282893349130401</v>
      </c>
      <c r="I25" s="273">
        <v>-1322.6636403002799</v>
      </c>
      <c r="J25" s="273">
        <v>0</v>
      </c>
      <c r="K25" s="273">
        <f t="shared" si="0"/>
        <v>11349.040666588369</v>
      </c>
      <c r="L25" s="273">
        <f t="shared" si="1"/>
        <v>11349.040666588369</v>
      </c>
      <c r="M25" s="227">
        <f t="shared" si="4"/>
        <v>11349.040666588369</v>
      </c>
      <c r="N25" s="29">
        <f t="shared" si="2"/>
        <v>0</v>
      </c>
      <c r="O25" s="29">
        <f t="shared" si="3"/>
        <v>-1322.6636403002799</v>
      </c>
    </row>
    <row r="26" spans="1:15" ht="12.6" customHeight="1">
      <c r="A26" s="418">
        <v>0.83333333333333304</v>
      </c>
      <c r="B26" s="273">
        <v>3685.20094357174</v>
      </c>
      <c r="C26" s="273">
        <v>6778.9972334438398</v>
      </c>
      <c r="D26" s="273">
        <v>1528.9114544126401</v>
      </c>
      <c r="E26" s="273">
        <v>488.865468836464</v>
      </c>
      <c r="F26" s="273">
        <v>72.139197937244305</v>
      </c>
      <c r="G26" s="273">
        <v>0</v>
      </c>
      <c r="H26" s="273">
        <v>25.186233386510999</v>
      </c>
      <c r="I26" s="273">
        <v>-1584.9853499759799</v>
      </c>
      <c r="J26" s="273">
        <v>0</v>
      </c>
      <c r="K26" s="273">
        <f t="shared" si="0"/>
        <v>10994.315181612459</v>
      </c>
      <c r="L26" s="273">
        <f t="shared" si="1"/>
        <v>10994.315181612459</v>
      </c>
      <c r="M26" s="227">
        <f t="shared" si="4"/>
        <v>10994.315181612459</v>
      </c>
      <c r="N26" s="29">
        <f t="shared" si="2"/>
        <v>0</v>
      </c>
      <c r="O26" s="29">
        <f t="shared" si="3"/>
        <v>-1584.9853499759799</v>
      </c>
    </row>
    <row r="27" spans="1:15" ht="12.6" customHeight="1">
      <c r="A27" s="418">
        <v>0.875</v>
      </c>
      <c r="B27" s="273">
        <v>3682.9477851278798</v>
      </c>
      <c r="C27" s="273">
        <v>6841.8793094604298</v>
      </c>
      <c r="D27" s="273">
        <v>1536.48476303341</v>
      </c>
      <c r="E27" s="273">
        <v>437.22826212363998</v>
      </c>
      <c r="F27" s="273">
        <v>0.78546551514301199</v>
      </c>
      <c r="G27" s="273">
        <v>0</v>
      </c>
      <c r="H27" s="273">
        <v>17.608078035981698</v>
      </c>
      <c r="I27" s="273">
        <v>-2018.8739906486801</v>
      </c>
      <c r="J27" s="273">
        <v>0</v>
      </c>
      <c r="K27" s="273">
        <f t="shared" si="0"/>
        <v>10498.059672647802</v>
      </c>
      <c r="L27" s="273">
        <f t="shared" si="1"/>
        <v>10498.059672647802</v>
      </c>
      <c r="M27" s="227">
        <f t="shared" si="4"/>
        <v>10498.059672647802</v>
      </c>
      <c r="N27" s="29">
        <f t="shared" si="2"/>
        <v>0</v>
      </c>
      <c r="O27" s="29">
        <f t="shared" si="3"/>
        <v>-2018.8739906486801</v>
      </c>
    </row>
    <row r="28" spans="1:15" ht="12.6" customHeight="1">
      <c r="A28" s="418">
        <v>0.91666666666666696</v>
      </c>
      <c r="B28" s="273">
        <v>3684.56884828291</v>
      </c>
      <c r="C28" s="273">
        <v>6710.9724850873999</v>
      </c>
      <c r="D28" s="273">
        <v>1499.1096629379001</v>
      </c>
      <c r="E28" s="273">
        <v>407.22271234764099</v>
      </c>
      <c r="F28" s="273">
        <v>0</v>
      </c>
      <c r="G28" s="273">
        <v>0</v>
      </c>
      <c r="H28" s="273">
        <v>18.017185956285701</v>
      </c>
      <c r="I28" s="273">
        <v>-2286.8538782778</v>
      </c>
      <c r="J28" s="273">
        <v>0</v>
      </c>
      <c r="K28" s="273">
        <f t="shared" si="0"/>
        <v>10033.037016334338</v>
      </c>
      <c r="L28" s="273">
        <f t="shared" si="1"/>
        <v>10033.037016334338</v>
      </c>
      <c r="M28" s="227">
        <f t="shared" si="4"/>
        <v>10033.037016334338</v>
      </c>
      <c r="N28" s="29">
        <f t="shared" si="2"/>
        <v>0</v>
      </c>
      <c r="O28" s="29">
        <f t="shared" si="3"/>
        <v>-2286.8538782778</v>
      </c>
    </row>
    <row r="29" spans="1:15" ht="12.6" customHeight="1">
      <c r="A29" s="222">
        <v>0.95833333333333304</v>
      </c>
      <c r="B29" s="158">
        <v>3686.3116594377002</v>
      </c>
      <c r="C29" s="158">
        <v>6682.1241341183004</v>
      </c>
      <c r="D29" s="158">
        <v>1501.3738474603799</v>
      </c>
      <c r="E29" s="158">
        <v>282.61828740690601</v>
      </c>
      <c r="F29" s="158">
        <v>0</v>
      </c>
      <c r="G29" s="158">
        <v>0</v>
      </c>
      <c r="H29" s="158">
        <v>16.949948764820999</v>
      </c>
      <c r="I29" s="158">
        <v>-2577.25661569465</v>
      </c>
      <c r="J29" s="158">
        <v>0</v>
      </c>
      <c r="K29" s="158">
        <f t="shared" si="0"/>
        <v>9592.1212614934557</v>
      </c>
      <c r="L29" s="158">
        <f t="shared" si="1"/>
        <v>9592.1212614934557</v>
      </c>
      <c r="M29" s="158">
        <f t="shared" si="4"/>
        <v>9592.1212614934557</v>
      </c>
      <c r="N29" s="29">
        <f t="shared" si="2"/>
        <v>0</v>
      </c>
      <c r="O29" s="29">
        <f t="shared" si="3"/>
        <v>-2577.25661569465</v>
      </c>
    </row>
    <row r="30" spans="1:15" s="13" customFormat="1" ht="12.75">
      <c r="A30" s="50" t="s">
        <v>417</v>
      </c>
      <c r="M30" s="12" t="s">
        <v>398</v>
      </c>
    </row>
    <row r="31" spans="1:15" s="13" customFormat="1" ht="11.25">
      <c r="M31" s="12"/>
    </row>
    <row r="32" spans="1:15">
      <c r="A32" s="211" t="s">
        <v>85</v>
      </c>
      <c r="B32" s="405"/>
      <c r="C32" s="405"/>
      <c r="D32" s="405"/>
      <c r="E32" s="217" t="s">
        <v>5</v>
      </c>
      <c r="F32" s="217" t="s">
        <v>210</v>
      </c>
    </row>
    <row r="33" spans="1:6">
      <c r="A33" s="529" t="s">
        <v>286</v>
      </c>
      <c r="B33" s="529"/>
      <c r="C33" s="529"/>
      <c r="D33" s="529"/>
      <c r="E33" s="290">
        <v>11894.776043475809</v>
      </c>
      <c r="F33" s="171">
        <f t="shared" ref="F33:F42" si="5">E33/$E$33</f>
        <v>1</v>
      </c>
    </row>
    <row r="34" spans="1:6" ht="12.75" customHeight="1">
      <c r="A34" s="530" t="s">
        <v>38</v>
      </c>
      <c r="B34" s="530"/>
      <c r="C34" s="530"/>
      <c r="D34" s="530"/>
      <c r="E34" s="158">
        <v>3691.36835252943</v>
      </c>
      <c r="F34" s="297">
        <f t="shared" si="5"/>
        <v>0.31033525465610734</v>
      </c>
    </row>
    <row r="35" spans="1:6" ht="12.75" customHeight="1">
      <c r="A35" s="533" t="s">
        <v>39</v>
      </c>
      <c r="B35" s="534"/>
      <c r="C35" s="534"/>
      <c r="D35" s="534"/>
      <c r="E35" s="273">
        <v>6687.1055683935301</v>
      </c>
      <c r="F35" s="406">
        <f t="shared" si="5"/>
        <v>0.56218843834906451</v>
      </c>
    </row>
    <row r="36" spans="1:6" ht="12.75" customHeight="1">
      <c r="A36" s="533" t="s">
        <v>128</v>
      </c>
      <c r="B36" s="534"/>
      <c r="C36" s="534"/>
      <c r="D36" s="534"/>
      <c r="E36" s="273">
        <v>1637.3944425899199</v>
      </c>
      <c r="F36" s="406">
        <f t="shared" si="5"/>
        <v>0.13765660123445686</v>
      </c>
    </row>
    <row r="37" spans="1:6" ht="12.75" customHeight="1">
      <c r="A37" s="533" t="s">
        <v>77</v>
      </c>
      <c r="B37" s="534"/>
      <c r="C37" s="534"/>
      <c r="D37" s="534"/>
      <c r="E37" s="273">
        <v>331.07481426172501</v>
      </c>
      <c r="F37" s="406">
        <f t="shared" si="5"/>
        <v>2.7833631591854723E-2</v>
      </c>
    </row>
    <row r="38" spans="1:6" ht="12.75" customHeight="1">
      <c r="A38" s="533" t="s">
        <v>78</v>
      </c>
      <c r="B38" s="534"/>
      <c r="C38" s="534"/>
      <c r="D38" s="534"/>
      <c r="E38" s="273">
        <v>390.27528051799402</v>
      </c>
      <c r="F38" s="406">
        <f t="shared" si="5"/>
        <v>3.2810645538135785E-2</v>
      </c>
    </row>
    <row r="39" spans="1:6" ht="12.75" customHeight="1">
      <c r="A39" s="533" t="s">
        <v>129</v>
      </c>
      <c r="B39" s="534"/>
      <c r="C39" s="534"/>
      <c r="D39" s="534"/>
      <c r="E39" s="273">
        <v>124.677231782174</v>
      </c>
      <c r="F39" s="406">
        <f t="shared" si="5"/>
        <v>1.0481679632006059E-2</v>
      </c>
    </row>
    <row r="40" spans="1:6" ht="12.75" customHeight="1">
      <c r="A40" s="533" t="s">
        <v>130</v>
      </c>
      <c r="B40" s="534"/>
      <c r="C40" s="534"/>
      <c r="D40" s="534"/>
      <c r="E40" s="273">
        <v>26.1305133212946</v>
      </c>
      <c r="F40" s="406">
        <f t="shared" si="5"/>
        <v>2.1968058268425307E-3</v>
      </c>
    </row>
    <row r="41" spans="1:6" ht="12.75" customHeight="1">
      <c r="A41" s="533" t="s">
        <v>63</v>
      </c>
      <c r="B41" s="534"/>
      <c r="C41" s="534"/>
      <c r="D41" s="534"/>
      <c r="E41" s="273">
        <v>-993.25015992025897</v>
      </c>
      <c r="F41" s="406">
        <f t="shared" si="5"/>
        <v>-8.3503056828467898E-2</v>
      </c>
    </row>
    <row r="42" spans="1:6" ht="12.75" customHeight="1">
      <c r="A42" s="530" t="s">
        <v>126</v>
      </c>
      <c r="B42" s="530"/>
      <c r="C42" s="530"/>
      <c r="D42" s="530"/>
      <c r="E42" s="158">
        <v>0</v>
      </c>
      <c r="F42" s="297">
        <f t="shared" si="5"/>
        <v>0</v>
      </c>
    </row>
    <row r="43" spans="1:6" s="13" customFormat="1" ht="11.25">
      <c r="F43" s="12" t="s">
        <v>398</v>
      </c>
    </row>
    <row r="44" spans="1:6" ht="11.25" customHeight="1"/>
  </sheetData>
  <mergeCells count="11">
    <mergeCell ref="A33:D33"/>
    <mergeCell ref="A42:D42"/>
    <mergeCell ref="A4:A5"/>
    <mergeCell ref="A34:D34"/>
    <mergeCell ref="A35:D35"/>
    <mergeCell ref="A36:D36"/>
    <mergeCell ref="A37:D37"/>
    <mergeCell ref="A38:D38"/>
    <mergeCell ref="A39:D39"/>
    <mergeCell ref="A40:D40"/>
    <mergeCell ref="A41:D41"/>
  </mergeCells>
  <conditionalFormatting sqref="A6:M29">
    <cfRule type="expression" dxfId="3" priority="1">
      <formula>$K6=MAX($K$6:$K$29)</formula>
    </cfRule>
  </conditionalFormatting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&amp;C&amp;"-,Obyčejné"&amp;9&amp;P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List31"/>
  <dimension ref="A1:O44"/>
  <sheetViews>
    <sheetView showGridLines="0" zoomScaleNormal="100" zoomScaleSheetLayoutView="145" workbookViewId="0"/>
  </sheetViews>
  <sheetFormatPr defaultRowHeight="12"/>
  <cols>
    <col min="1" max="10" width="10.42578125" style="7" customWidth="1"/>
    <col min="11" max="13" width="13.140625" style="7" customWidth="1"/>
    <col min="14" max="15" width="0.140625" style="7" customWidth="1"/>
    <col min="16" max="21" width="8.7109375" style="7" customWidth="1"/>
    <col min="22" max="22" width="9.5703125" style="7" customWidth="1"/>
    <col min="23" max="24" width="8.7109375" style="7" customWidth="1"/>
    <col min="25" max="25" width="9.42578125" style="7" customWidth="1"/>
    <col min="26" max="16384" width="9.140625" style="7"/>
  </cols>
  <sheetData>
    <row r="1" spans="1:15" ht="15.75">
      <c r="A1" s="298" t="str">
        <f>"8.2.  Den minima zatížení ES ČR v roce "&amp;M1&amp;" ("&amp;INDEX('8.3'!$C$8:$N$8,,MATCH(MIN('8.3'!C7:N7),'8.3'!C7:N7,0))&amp;" "&amp;YEAR("1."&amp;$M$1)&amp;" "&amp;INDEX('8.3'!$C$9:$N$9,,MATCH(MIN('8.3'!C7:N7),'8.3'!C7:N7,0))&amp;")"</f>
        <v>8.2.  Den minima zatížení ES ČR v roce 2019 (4. 8. 2019 5:00)</v>
      </c>
      <c r="M1" s="159" t="str">
        <f>'3.1'!N1</f>
        <v>2019</v>
      </c>
    </row>
    <row r="2" spans="1:15" ht="6" customHeight="1">
      <c r="A2" s="33"/>
    </row>
    <row r="3" spans="1:15" s="16" customFormat="1" ht="24">
      <c r="A3" s="531" t="s">
        <v>416</v>
      </c>
      <c r="B3" s="437" t="s">
        <v>12</v>
      </c>
      <c r="C3" s="437" t="s">
        <v>41</v>
      </c>
      <c r="D3" s="437" t="s">
        <v>125</v>
      </c>
      <c r="E3" s="437" t="s">
        <v>64</v>
      </c>
      <c r="F3" s="437" t="s">
        <v>65</v>
      </c>
      <c r="G3" s="437" t="s">
        <v>67</v>
      </c>
      <c r="H3" s="437" t="s">
        <v>66</v>
      </c>
      <c r="I3" s="437" t="s">
        <v>63</v>
      </c>
      <c r="J3" s="437" t="s">
        <v>126</v>
      </c>
      <c r="K3" s="437" t="s">
        <v>215</v>
      </c>
      <c r="L3" s="437" t="s">
        <v>216</v>
      </c>
      <c r="M3" s="437" t="s">
        <v>285</v>
      </c>
    </row>
    <row r="4" spans="1:15" s="16" customFormat="1">
      <c r="A4" s="532"/>
      <c r="B4" s="236" t="s">
        <v>5</v>
      </c>
      <c r="C4" s="236" t="s">
        <v>5</v>
      </c>
      <c r="D4" s="236" t="s">
        <v>5</v>
      </c>
      <c r="E4" s="236" t="s">
        <v>5</v>
      </c>
      <c r="F4" s="236" t="s">
        <v>5</v>
      </c>
      <c r="G4" s="236" t="s">
        <v>5</v>
      </c>
      <c r="H4" s="236" t="s">
        <v>5</v>
      </c>
      <c r="I4" s="236" t="s">
        <v>5</v>
      </c>
      <c r="J4" s="236" t="s">
        <v>5</v>
      </c>
      <c r="K4" s="236" t="s">
        <v>5</v>
      </c>
      <c r="L4" s="236" t="s">
        <v>5</v>
      </c>
      <c r="M4" s="236" t="s">
        <v>6</v>
      </c>
      <c r="N4" s="28" t="s">
        <v>213</v>
      </c>
      <c r="O4" s="34" t="s">
        <v>80</v>
      </c>
    </row>
    <row r="5" spans="1:15" ht="12.6" customHeight="1">
      <c r="A5" s="404">
        <v>0</v>
      </c>
      <c r="B5" s="158">
        <v>2538.7261580784798</v>
      </c>
      <c r="C5" s="158">
        <v>2939.3527627052999</v>
      </c>
      <c r="D5" s="158">
        <v>1052.60933303555</v>
      </c>
      <c r="E5" s="158">
        <v>124.760717970653</v>
      </c>
      <c r="F5" s="158">
        <v>0</v>
      </c>
      <c r="G5" s="158">
        <v>0</v>
      </c>
      <c r="H5" s="158">
        <v>49.558541138730099</v>
      </c>
      <c r="I5" s="158">
        <v>-1523.82647912175</v>
      </c>
      <c r="J5" s="158">
        <v>-5.1544480603567697</v>
      </c>
      <c r="K5" s="158">
        <f t="shared" ref="K5:K28" si="0">SUM(B5:J5)</f>
        <v>5176.0265857466056</v>
      </c>
      <c r="L5" s="158">
        <f t="shared" ref="L5:L28" si="1">SUM(B5:I5)</f>
        <v>5181.1810338069627</v>
      </c>
      <c r="M5" s="158">
        <f>K5</f>
        <v>5176.0265857466056</v>
      </c>
      <c r="N5" s="29">
        <f>IF(I5&lt;0,0,I5)</f>
        <v>0</v>
      </c>
      <c r="O5" s="29">
        <f>IF(I5&lt;0,I5,0)</f>
        <v>-1523.82647912175</v>
      </c>
    </row>
    <row r="6" spans="1:15" ht="12.6" customHeight="1">
      <c r="A6" s="403">
        <v>4.1666666666666699E-2</v>
      </c>
      <c r="B6" s="273">
        <v>2538.73950413796</v>
      </c>
      <c r="C6" s="273">
        <v>2899.97893500488</v>
      </c>
      <c r="D6" s="273">
        <v>1054.8313393604301</v>
      </c>
      <c r="E6" s="273">
        <v>115.14905743589701</v>
      </c>
      <c r="F6" s="273">
        <v>0</v>
      </c>
      <c r="G6" s="273">
        <v>0</v>
      </c>
      <c r="H6" s="273">
        <v>47.707097162341199</v>
      </c>
      <c r="I6" s="273">
        <v>-1587.2961403181901</v>
      </c>
      <c r="J6" s="273">
        <v>-5.1914457594596799</v>
      </c>
      <c r="K6" s="273">
        <f t="shared" si="0"/>
        <v>5063.9183470238595</v>
      </c>
      <c r="L6" s="273">
        <f t="shared" si="1"/>
        <v>5069.1097927833189</v>
      </c>
      <c r="M6" s="227">
        <f t="shared" ref="M6:M28" si="2">K6</f>
        <v>5063.9183470238595</v>
      </c>
      <c r="N6" s="29">
        <f t="shared" ref="N6:N28" si="3">IF(I6&lt;0,0,I6)</f>
        <v>0</v>
      </c>
      <c r="O6" s="29">
        <f t="shared" ref="O6:O28" si="4">IF(I6&lt;0,I6,0)</f>
        <v>-1587.2961403181901</v>
      </c>
    </row>
    <row r="7" spans="1:15" ht="12.6" customHeight="1">
      <c r="A7" s="403">
        <v>8.3333333333333301E-2</v>
      </c>
      <c r="B7" s="273">
        <v>2539.4349282932099</v>
      </c>
      <c r="C7" s="273">
        <v>2903.3929797207402</v>
      </c>
      <c r="D7" s="273">
        <v>1058.82080541201</v>
      </c>
      <c r="E7" s="273">
        <v>69.233687682872201</v>
      </c>
      <c r="F7" s="273">
        <v>0</v>
      </c>
      <c r="G7" s="273">
        <v>0</v>
      </c>
      <c r="H7" s="273">
        <v>47.354054899153098</v>
      </c>
      <c r="I7" s="273">
        <v>-1556.5821474223101</v>
      </c>
      <c r="J7" s="273">
        <v>-5.2587142828710798</v>
      </c>
      <c r="K7" s="273">
        <f t="shared" si="0"/>
        <v>5056.395594302805</v>
      </c>
      <c r="L7" s="273">
        <f t="shared" si="1"/>
        <v>5061.6543085856756</v>
      </c>
      <c r="M7" s="227">
        <f t="shared" si="2"/>
        <v>5056.395594302805</v>
      </c>
      <c r="N7" s="29">
        <f t="shared" si="3"/>
        <v>0</v>
      </c>
      <c r="O7" s="29">
        <f t="shared" si="4"/>
        <v>-1556.5821474223101</v>
      </c>
    </row>
    <row r="8" spans="1:15" ht="12.6" customHeight="1">
      <c r="A8" s="403">
        <v>0.125</v>
      </c>
      <c r="B8" s="273">
        <v>2539.8818340011098</v>
      </c>
      <c r="C8" s="273">
        <v>2916.0361691103899</v>
      </c>
      <c r="D8" s="273">
        <v>1061.96651842083</v>
      </c>
      <c r="E8" s="273">
        <v>68.463866994125098</v>
      </c>
      <c r="F8" s="273">
        <v>0</v>
      </c>
      <c r="G8" s="273">
        <v>0</v>
      </c>
      <c r="H8" s="273">
        <v>40.695537297010802</v>
      </c>
      <c r="I8" s="273">
        <v>-1617.8280533714701</v>
      </c>
      <c r="J8" s="273">
        <v>-5.2402154413386599</v>
      </c>
      <c r="K8" s="273">
        <f t="shared" si="0"/>
        <v>5003.9756570106556</v>
      </c>
      <c r="L8" s="273">
        <f t="shared" si="1"/>
        <v>5009.2158724519941</v>
      </c>
      <c r="M8" s="227">
        <f t="shared" si="2"/>
        <v>5003.9756570106556</v>
      </c>
      <c r="N8" s="29">
        <f t="shared" si="3"/>
        <v>0</v>
      </c>
      <c r="O8" s="29">
        <f t="shared" si="4"/>
        <v>-1617.8280533714701</v>
      </c>
    </row>
    <row r="9" spans="1:15" ht="12.6" customHeight="1">
      <c r="A9" s="403">
        <v>0.16666666666666699</v>
      </c>
      <c r="B9" s="273">
        <v>2539.9418709117399</v>
      </c>
      <c r="C9" s="273">
        <v>2758.0249067432601</v>
      </c>
      <c r="D9" s="273">
        <v>1011.80839106119</v>
      </c>
      <c r="E9" s="273">
        <v>67.353548448690105</v>
      </c>
      <c r="F9" s="273">
        <v>0</v>
      </c>
      <c r="G9" s="273">
        <v>4.7159365422481203</v>
      </c>
      <c r="H9" s="273">
        <v>39.441261827325597</v>
      </c>
      <c r="I9" s="273">
        <v>-1449.2941273949</v>
      </c>
      <c r="J9" s="273">
        <v>-5.2553508615119302</v>
      </c>
      <c r="K9" s="273">
        <f t="shared" si="0"/>
        <v>4966.7364372780421</v>
      </c>
      <c r="L9" s="273">
        <f t="shared" si="1"/>
        <v>4971.991788139554</v>
      </c>
      <c r="M9" s="227">
        <f t="shared" si="2"/>
        <v>4966.7364372780421</v>
      </c>
      <c r="N9" s="29">
        <f t="shared" si="3"/>
        <v>0</v>
      </c>
      <c r="O9" s="29">
        <f t="shared" si="4"/>
        <v>-1449.2941273949</v>
      </c>
    </row>
    <row r="10" spans="1:15" ht="12.6" customHeight="1">
      <c r="A10" s="403">
        <v>0.20833333333333301</v>
      </c>
      <c r="B10" s="273">
        <v>2542.6117830882799</v>
      </c>
      <c r="C10" s="273">
        <v>2847.4799426340301</v>
      </c>
      <c r="D10" s="273">
        <v>1060.2922054324099</v>
      </c>
      <c r="E10" s="273">
        <v>69.489059804729294</v>
      </c>
      <c r="F10" s="273">
        <v>0</v>
      </c>
      <c r="G10" s="273">
        <v>15.357598251483999</v>
      </c>
      <c r="H10" s="273">
        <v>36.408770446063102</v>
      </c>
      <c r="I10" s="273">
        <v>-1734.9274109467899</v>
      </c>
      <c r="J10" s="273">
        <v>-5.2570325721915099</v>
      </c>
      <c r="K10" s="273">
        <f t="shared" si="0"/>
        <v>4831.4549161380155</v>
      </c>
      <c r="L10" s="273">
        <f t="shared" si="1"/>
        <v>4836.7119487102073</v>
      </c>
      <c r="M10" s="227">
        <f t="shared" si="2"/>
        <v>4831.4549161380155</v>
      </c>
      <c r="N10" s="29">
        <f t="shared" si="3"/>
        <v>0</v>
      </c>
      <c r="O10" s="29">
        <f t="shared" si="4"/>
        <v>-1734.9274109467899</v>
      </c>
    </row>
    <row r="11" spans="1:15" ht="12.6" customHeight="1">
      <c r="A11" s="403">
        <v>0.25</v>
      </c>
      <c r="B11" s="273">
        <v>2543.7907962936802</v>
      </c>
      <c r="C11" s="273">
        <v>2894.6045681047099</v>
      </c>
      <c r="D11" s="273">
        <v>1180.32161236502</v>
      </c>
      <c r="E11" s="273">
        <v>70.6511961663699</v>
      </c>
      <c r="F11" s="273">
        <v>0</v>
      </c>
      <c r="G11" s="273">
        <v>70.745365683686899</v>
      </c>
      <c r="H11" s="273">
        <v>33.109254927359402</v>
      </c>
      <c r="I11" s="273">
        <v>-1842.4763105119901</v>
      </c>
      <c r="J11" s="273">
        <v>-5.2469422920759898</v>
      </c>
      <c r="K11" s="273">
        <f t="shared" si="0"/>
        <v>4945.4995407367596</v>
      </c>
      <c r="L11" s="273">
        <f t="shared" si="1"/>
        <v>4950.7464830288354</v>
      </c>
      <c r="M11" s="227">
        <f t="shared" si="2"/>
        <v>4945.4995407367596</v>
      </c>
      <c r="N11" s="29">
        <f t="shared" si="3"/>
        <v>0</v>
      </c>
      <c r="O11" s="29">
        <f t="shared" si="4"/>
        <v>-1842.4763105119901</v>
      </c>
    </row>
    <row r="12" spans="1:15" ht="12.6" customHeight="1">
      <c r="A12" s="403">
        <v>0.29166666666666702</v>
      </c>
      <c r="B12" s="273">
        <v>2543.0069982619798</v>
      </c>
      <c r="C12" s="273">
        <v>2855.9611646953199</v>
      </c>
      <c r="D12" s="273">
        <v>1098.9531334007299</v>
      </c>
      <c r="E12" s="273">
        <v>136.01194010917101</v>
      </c>
      <c r="F12" s="273">
        <v>0</v>
      </c>
      <c r="G12" s="273">
        <v>267.65090868082302</v>
      </c>
      <c r="H12" s="273">
        <v>18.692554433136898</v>
      </c>
      <c r="I12" s="273">
        <v>-1587.2351231519101</v>
      </c>
      <c r="J12" s="273">
        <v>-1.1856071357272799</v>
      </c>
      <c r="K12" s="273">
        <f t="shared" si="0"/>
        <v>5331.8559692935232</v>
      </c>
      <c r="L12" s="273">
        <f t="shared" si="1"/>
        <v>5333.0415764292502</v>
      </c>
      <c r="M12" s="227">
        <f t="shared" si="2"/>
        <v>5331.8559692935232</v>
      </c>
      <c r="N12" s="29">
        <f t="shared" si="3"/>
        <v>0</v>
      </c>
      <c r="O12" s="29">
        <f t="shared" si="4"/>
        <v>-1587.2351231519101</v>
      </c>
    </row>
    <row r="13" spans="1:15" ht="12.6" customHeight="1">
      <c r="A13" s="403">
        <v>0.33333333333333298</v>
      </c>
      <c r="B13" s="273">
        <v>2540.7240118823602</v>
      </c>
      <c r="C13" s="273">
        <v>2876.8520457613899</v>
      </c>
      <c r="D13" s="273">
        <v>1101.1667804874601</v>
      </c>
      <c r="E13" s="273">
        <v>86.785976461344404</v>
      </c>
      <c r="F13" s="273">
        <v>0</v>
      </c>
      <c r="G13" s="273">
        <v>608.60088237984701</v>
      </c>
      <c r="H13" s="273">
        <v>7.2449990518893701</v>
      </c>
      <c r="I13" s="273">
        <v>-1398.0185060997201</v>
      </c>
      <c r="J13" s="273">
        <v>0</v>
      </c>
      <c r="K13" s="273">
        <f t="shared" si="0"/>
        <v>5823.3561899245697</v>
      </c>
      <c r="L13" s="273">
        <f t="shared" si="1"/>
        <v>5823.3561899245697</v>
      </c>
      <c r="M13" s="227">
        <f t="shared" si="2"/>
        <v>5823.3561899245697</v>
      </c>
      <c r="N13" s="29">
        <f t="shared" si="3"/>
        <v>0</v>
      </c>
      <c r="O13" s="29">
        <f t="shared" si="4"/>
        <v>-1398.0185060997201</v>
      </c>
    </row>
    <row r="14" spans="1:15" ht="12.6" customHeight="1">
      <c r="A14" s="403">
        <v>0.375</v>
      </c>
      <c r="B14" s="273">
        <v>2534.9039044584702</v>
      </c>
      <c r="C14" s="273">
        <v>2862.2652754688902</v>
      </c>
      <c r="D14" s="273">
        <v>1090.6248774169801</v>
      </c>
      <c r="E14" s="273">
        <v>74.894461197181002</v>
      </c>
      <c r="F14" s="273">
        <v>0</v>
      </c>
      <c r="G14" s="273">
        <v>939.61965382679898</v>
      </c>
      <c r="H14" s="273">
        <v>6.28783951371872</v>
      </c>
      <c r="I14" s="273">
        <v>-1231.96613731919</v>
      </c>
      <c r="J14" s="273">
        <v>0</v>
      </c>
      <c r="K14" s="273">
        <f t="shared" si="0"/>
        <v>6276.6298745628483</v>
      </c>
      <c r="L14" s="273">
        <f t="shared" si="1"/>
        <v>6276.6298745628483</v>
      </c>
      <c r="M14" s="227">
        <f t="shared" si="2"/>
        <v>6276.6298745628483</v>
      </c>
      <c r="N14" s="29">
        <f t="shared" si="3"/>
        <v>0</v>
      </c>
      <c r="O14" s="29">
        <f t="shared" si="4"/>
        <v>-1231.96613731919</v>
      </c>
    </row>
    <row r="15" spans="1:15" ht="12.6" customHeight="1">
      <c r="A15" s="403">
        <v>0.41666666666666702</v>
      </c>
      <c r="B15" s="273">
        <v>2529.4040291767501</v>
      </c>
      <c r="C15" s="273">
        <v>2780.9295471437199</v>
      </c>
      <c r="D15" s="273">
        <v>1067.0295828573801</v>
      </c>
      <c r="E15" s="273">
        <v>72.583148769451896</v>
      </c>
      <c r="F15" s="273">
        <v>0</v>
      </c>
      <c r="G15" s="273">
        <v>1176.52097007766</v>
      </c>
      <c r="H15" s="273">
        <v>12.0442197428859</v>
      </c>
      <c r="I15" s="273">
        <v>-1034.3833475818601</v>
      </c>
      <c r="J15" s="273">
        <v>0</v>
      </c>
      <c r="K15" s="273">
        <f t="shared" si="0"/>
        <v>6604.1281501859876</v>
      </c>
      <c r="L15" s="273">
        <f t="shared" si="1"/>
        <v>6604.1281501859876</v>
      </c>
      <c r="M15" s="227">
        <f t="shared" si="2"/>
        <v>6604.1281501859876</v>
      </c>
      <c r="N15" s="29">
        <f t="shared" si="3"/>
        <v>0</v>
      </c>
      <c r="O15" s="29">
        <f t="shared" si="4"/>
        <v>-1034.3833475818601</v>
      </c>
    </row>
    <row r="16" spans="1:15" ht="12.6" customHeight="1">
      <c r="A16" s="403">
        <v>0.45833333333333298</v>
      </c>
      <c r="B16" s="273">
        <v>2528.6752561584199</v>
      </c>
      <c r="C16" s="273">
        <v>2782.6321918355202</v>
      </c>
      <c r="D16" s="273">
        <v>1068.4360052156401</v>
      </c>
      <c r="E16" s="273">
        <v>68.041944760911704</v>
      </c>
      <c r="F16" s="273">
        <v>0</v>
      </c>
      <c r="G16" s="273">
        <v>1296.97823940629</v>
      </c>
      <c r="H16" s="273">
        <v>17.135542334052399</v>
      </c>
      <c r="I16" s="273">
        <v>-940.33503626024299</v>
      </c>
      <c r="J16" s="273">
        <v>-0.46415259662867903</v>
      </c>
      <c r="K16" s="273">
        <f t="shared" si="0"/>
        <v>6821.0999908539625</v>
      </c>
      <c r="L16" s="273">
        <f t="shared" si="1"/>
        <v>6821.5641434505915</v>
      </c>
      <c r="M16" s="227">
        <f t="shared" si="2"/>
        <v>6821.0999908539625</v>
      </c>
      <c r="N16" s="29">
        <f t="shared" si="3"/>
        <v>0</v>
      </c>
      <c r="O16" s="29">
        <f t="shared" si="4"/>
        <v>-940.33503626024299</v>
      </c>
    </row>
    <row r="17" spans="1:15" ht="12.6" customHeight="1">
      <c r="A17" s="403">
        <v>0.5</v>
      </c>
      <c r="B17" s="273">
        <v>2523.58392582427</v>
      </c>
      <c r="C17" s="273">
        <v>2746.5272999160702</v>
      </c>
      <c r="D17" s="273">
        <v>1052.13317666901</v>
      </c>
      <c r="E17" s="273">
        <v>70.171906373738096</v>
      </c>
      <c r="F17" s="273">
        <v>0</v>
      </c>
      <c r="G17" s="273">
        <v>1207.4624829034799</v>
      </c>
      <c r="H17" s="273">
        <v>19.044800329000001</v>
      </c>
      <c r="I17" s="273">
        <v>-683.33038632364401</v>
      </c>
      <c r="J17" s="273">
        <v>-305.40568029552702</v>
      </c>
      <c r="K17" s="273">
        <f t="shared" si="0"/>
        <v>6630.1875253963972</v>
      </c>
      <c r="L17" s="273">
        <f t="shared" si="1"/>
        <v>6935.5932056919246</v>
      </c>
      <c r="M17" s="227">
        <f t="shared" si="2"/>
        <v>6630.1875253963972</v>
      </c>
      <c r="N17" s="29">
        <f t="shared" si="3"/>
        <v>0</v>
      </c>
      <c r="O17" s="29">
        <f t="shared" si="4"/>
        <v>-683.33038632364401</v>
      </c>
    </row>
    <row r="18" spans="1:15" ht="12.6" customHeight="1">
      <c r="A18" s="403">
        <v>0.54166666666666696</v>
      </c>
      <c r="B18" s="273">
        <v>2523.0319494156702</v>
      </c>
      <c r="C18" s="273">
        <v>2772.8875646319202</v>
      </c>
      <c r="D18" s="273">
        <v>1015.63604393971</v>
      </c>
      <c r="E18" s="273">
        <v>71.263719892451107</v>
      </c>
      <c r="F18" s="273">
        <v>0</v>
      </c>
      <c r="G18" s="273">
        <v>1046.15961476762</v>
      </c>
      <c r="H18" s="273">
        <v>28.0502942776134</v>
      </c>
      <c r="I18" s="273">
        <v>-239.161674545247</v>
      </c>
      <c r="J18" s="273">
        <v>-658.635213132182</v>
      </c>
      <c r="K18" s="273">
        <f t="shared" si="0"/>
        <v>6559.2322992475574</v>
      </c>
      <c r="L18" s="273">
        <f t="shared" si="1"/>
        <v>7217.8675123797393</v>
      </c>
      <c r="M18" s="227">
        <f t="shared" si="2"/>
        <v>6559.2322992475574</v>
      </c>
      <c r="N18" s="29">
        <f t="shared" si="3"/>
        <v>0</v>
      </c>
      <c r="O18" s="29">
        <f t="shared" si="4"/>
        <v>-239.161674545247</v>
      </c>
    </row>
    <row r="19" spans="1:15" ht="12.6" customHeight="1">
      <c r="A19" s="403">
        <v>0.58333333333333304</v>
      </c>
      <c r="B19" s="273">
        <v>2521.45600697584</v>
      </c>
      <c r="C19" s="273">
        <v>2766.4037350292101</v>
      </c>
      <c r="D19" s="273">
        <v>1025.5036657773701</v>
      </c>
      <c r="E19" s="273">
        <v>72.349981903147395</v>
      </c>
      <c r="F19" s="273">
        <v>0</v>
      </c>
      <c r="G19" s="273">
        <v>959.60255726912999</v>
      </c>
      <c r="H19" s="273">
        <v>23.122845098654601</v>
      </c>
      <c r="I19" s="273">
        <v>-227.78737736382399</v>
      </c>
      <c r="J19" s="273">
        <v>-657.97618597251801</v>
      </c>
      <c r="K19" s="273">
        <f t="shared" si="0"/>
        <v>6482.6752287170102</v>
      </c>
      <c r="L19" s="273">
        <f t="shared" si="1"/>
        <v>7140.6514146895279</v>
      </c>
      <c r="M19" s="227">
        <f t="shared" si="2"/>
        <v>6482.6752287170102</v>
      </c>
      <c r="N19" s="29">
        <f t="shared" si="3"/>
        <v>0</v>
      </c>
      <c r="O19" s="29">
        <f t="shared" si="4"/>
        <v>-227.78737736382399</v>
      </c>
    </row>
    <row r="20" spans="1:15" ht="12.6" customHeight="1">
      <c r="A20" s="403">
        <v>0.625</v>
      </c>
      <c r="B20" s="273">
        <v>2518.32250040995</v>
      </c>
      <c r="C20" s="273">
        <v>2819.4412667353099</v>
      </c>
      <c r="D20" s="273">
        <v>1052.6387160177601</v>
      </c>
      <c r="E20" s="273">
        <v>70.440234908578901</v>
      </c>
      <c r="F20" s="273">
        <v>0</v>
      </c>
      <c r="G20" s="273">
        <v>843.57873042920903</v>
      </c>
      <c r="H20" s="273">
        <v>19.8898263999954</v>
      </c>
      <c r="I20" s="273">
        <v>-203.017236859908</v>
      </c>
      <c r="J20" s="273">
        <v>-660.99707251660004</v>
      </c>
      <c r="K20" s="273">
        <f t="shared" si="0"/>
        <v>6460.2969655242941</v>
      </c>
      <c r="L20" s="273">
        <f t="shared" si="1"/>
        <v>7121.2940380408945</v>
      </c>
      <c r="M20" s="227">
        <f t="shared" si="2"/>
        <v>6460.2969655242941</v>
      </c>
      <c r="N20" s="29">
        <f t="shared" si="3"/>
        <v>0</v>
      </c>
      <c r="O20" s="29">
        <f t="shared" si="4"/>
        <v>-203.017236859908</v>
      </c>
    </row>
    <row r="21" spans="1:15" ht="12.6" customHeight="1">
      <c r="A21" s="403">
        <v>0.66666666666666696</v>
      </c>
      <c r="B21" s="273">
        <v>2513.6280789532002</v>
      </c>
      <c r="C21" s="273">
        <v>2836.1804128561598</v>
      </c>
      <c r="D21" s="273">
        <v>1018.8016125708</v>
      </c>
      <c r="E21" s="273">
        <v>62.643947355728997</v>
      </c>
      <c r="F21" s="273">
        <v>42.942258597997899</v>
      </c>
      <c r="G21" s="273">
        <v>732.84688647305404</v>
      </c>
      <c r="H21" s="273">
        <v>22.465656955478</v>
      </c>
      <c r="I21" s="273">
        <v>-708.68992112771502</v>
      </c>
      <c r="J21" s="273">
        <v>-72.781052128925793</v>
      </c>
      <c r="K21" s="273">
        <f t="shared" si="0"/>
        <v>6448.037880505779</v>
      </c>
      <c r="L21" s="273">
        <f t="shared" si="1"/>
        <v>6520.8189326347047</v>
      </c>
      <c r="M21" s="227">
        <f t="shared" si="2"/>
        <v>6448.037880505779</v>
      </c>
      <c r="N21" s="29">
        <f t="shared" si="3"/>
        <v>0</v>
      </c>
      <c r="O21" s="29">
        <f t="shared" si="4"/>
        <v>-708.68992112771502</v>
      </c>
    </row>
    <row r="22" spans="1:15" ht="12.6" customHeight="1">
      <c r="A22" s="403">
        <v>0.70833333333333304</v>
      </c>
      <c r="B22" s="273">
        <v>2513.8532153323499</v>
      </c>
      <c r="C22" s="273">
        <v>3090.9373766763601</v>
      </c>
      <c r="D22" s="273">
        <v>1115.2234712649199</v>
      </c>
      <c r="E22" s="273">
        <v>67.026005240182101</v>
      </c>
      <c r="F22" s="273">
        <v>101.92900309330101</v>
      </c>
      <c r="G22" s="273">
        <v>494.02085328721802</v>
      </c>
      <c r="H22" s="273">
        <v>20.807740924566001</v>
      </c>
      <c r="I22" s="273">
        <v>-1075.2690537399301</v>
      </c>
      <c r="J22" s="273">
        <v>0</v>
      </c>
      <c r="K22" s="273">
        <f t="shared" si="0"/>
        <v>6328.5286120789669</v>
      </c>
      <c r="L22" s="273">
        <f t="shared" si="1"/>
        <v>6328.5286120789669</v>
      </c>
      <c r="M22" s="227">
        <f t="shared" si="2"/>
        <v>6328.5286120789669</v>
      </c>
      <c r="N22" s="29">
        <f t="shared" si="3"/>
        <v>0</v>
      </c>
      <c r="O22" s="29">
        <f t="shared" si="4"/>
        <v>-1075.2690537399301</v>
      </c>
    </row>
    <row r="23" spans="1:15" ht="12.6" customHeight="1">
      <c r="A23" s="403">
        <v>0.75</v>
      </c>
      <c r="B23" s="273">
        <v>2513.9782725510399</v>
      </c>
      <c r="C23" s="273">
        <v>3161.6523397628698</v>
      </c>
      <c r="D23" s="273">
        <v>1116.1188604450599</v>
      </c>
      <c r="E23" s="273">
        <v>67.020453732165507</v>
      </c>
      <c r="F23" s="273">
        <v>166.83023276966301</v>
      </c>
      <c r="G23" s="273">
        <v>244.977965068825</v>
      </c>
      <c r="H23" s="273">
        <v>20.8247035452898</v>
      </c>
      <c r="I23" s="273">
        <v>-975.39046954888295</v>
      </c>
      <c r="J23" s="273">
        <v>0</v>
      </c>
      <c r="K23" s="273">
        <f t="shared" si="0"/>
        <v>6316.0123583260292</v>
      </c>
      <c r="L23" s="273">
        <f t="shared" si="1"/>
        <v>6316.0123583260292</v>
      </c>
      <c r="M23" s="227">
        <f t="shared" si="2"/>
        <v>6316.0123583260292</v>
      </c>
      <c r="N23" s="29">
        <f t="shared" si="3"/>
        <v>0</v>
      </c>
      <c r="O23" s="29">
        <f t="shared" si="4"/>
        <v>-975.39046954888295</v>
      </c>
    </row>
    <row r="24" spans="1:15" ht="12.6" customHeight="1">
      <c r="A24" s="403">
        <v>0.79166666666666696</v>
      </c>
      <c r="B24" s="273">
        <v>2515.93443111542</v>
      </c>
      <c r="C24" s="273">
        <v>3140.9925040155799</v>
      </c>
      <c r="D24" s="273">
        <v>1125.03095560575</v>
      </c>
      <c r="E24" s="273">
        <v>109.921308182545</v>
      </c>
      <c r="F24" s="273">
        <v>256.08966311205398</v>
      </c>
      <c r="G24" s="273">
        <v>81.068043737376598</v>
      </c>
      <c r="H24" s="273">
        <v>15.9309186537694</v>
      </c>
      <c r="I24" s="273">
        <v>-918.816312231148</v>
      </c>
      <c r="J24" s="273">
        <v>0</v>
      </c>
      <c r="K24" s="273">
        <f t="shared" si="0"/>
        <v>6326.1515121913462</v>
      </c>
      <c r="L24" s="273">
        <f t="shared" si="1"/>
        <v>6326.1515121913462</v>
      </c>
      <c r="M24" s="227">
        <f t="shared" si="2"/>
        <v>6326.1515121913462</v>
      </c>
      <c r="N24" s="29">
        <f t="shared" si="3"/>
        <v>0</v>
      </c>
      <c r="O24" s="29">
        <f t="shared" si="4"/>
        <v>-918.816312231148</v>
      </c>
    </row>
    <row r="25" spans="1:15" ht="12.6" customHeight="1">
      <c r="A25" s="403">
        <v>0.83333333333333304</v>
      </c>
      <c r="B25" s="273">
        <v>2515.8894095395499</v>
      </c>
      <c r="C25" s="273">
        <v>3146.68142515316</v>
      </c>
      <c r="D25" s="273">
        <v>1140.2989455325501</v>
      </c>
      <c r="E25" s="273">
        <v>138.48425191675301</v>
      </c>
      <c r="F25" s="273">
        <v>0.78649201120351497</v>
      </c>
      <c r="G25" s="273">
        <v>20.4645475884676</v>
      </c>
      <c r="H25" s="273">
        <v>9.95255118530015</v>
      </c>
      <c r="I25" s="273">
        <v>-591.27386358302601</v>
      </c>
      <c r="J25" s="273">
        <v>0</v>
      </c>
      <c r="K25" s="273">
        <f t="shared" si="0"/>
        <v>6381.2837593439563</v>
      </c>
      <c r="L25" s="273">
        <f t="shared" si="1"/>
        <v>6381.2837593439563</v>
      </c>
      <c r="M25" s="227">
        <f t="shared" si="2"/>
        <v>6381.2837593439563</v>
      </c>
      <c r="N25" s="29">
        <f t="shared" si="3"/>
        <v>0</v>
      </c>
      <c r="O25" s="29">
        <f t="shared" si="4"/>
        <v>-591.27386358302601</v>
      </c>
    </row>
    <row r="26" spans="1:15" ht="12.6" customHeight="1">
      <c r="A26" s="403">
        <v>0.875</v>
      </c>
      <c r="B26" s="273">
        <v>2517.3802800108701</v>
      </c>
      <c r="C26" s="273">
        <v>3155.04517023983</v>
      </c>
      <c r="D26" s="273">
        <v>1139.7046137636401</v>
      </c>
      <c r="E26" s="273">
        <v>189.84847260237001</v>
      </c>
      <c r="F26" s="273">
        <v>0</v>
      </c>
      <c r="G26" s="273">
        <v>7.5162717246101103</v>
      </c>
      <c r="H26" s="273">
        <v>7.5288404425936299</v>
      </c>
      <c r="I26" s="273">
        <v>-527.77107866588199</v>
      </c>
      <c r="J26" s="273">
        <v>0</v>
      </c>
      <c r="K26" s="273">
        <f t="shared" si="0"/>
        <v>6489.2525701180321</v>
      </c>
      <c r="L26" s="273">
        <f t="shared" si="1"/>
        <v>6489.2525701180321</v>
      </c>
      <c r="M26" s="227">
        <f t="shared" si="2"/>
        <v>6489.2525701180321</v>
      </c>
      <c r="N26" s="29">
        <f t="shared" si="3"/>
        <v>0</v>
      </c>
      <c r="O26" s="29">
        <f t="shared" si="4"/>
        <v>-527.77107866588199</v>
      </c>
    </row>
    <row r="27" spans="1:15" ht="12.6" customHeight="1">
      <c r="A27" s="403">
        <v>0.91666666666666696</v>
      </c>
      <c r="B27" s="273">
        <v>2517.5670719152899</v>
      </c>
      <c r="C27" s="273">
        <v>3149.6317787501498</v>
      </c>
      <c r="D27" s="273">
        <v>1134.0669152735099</v>
      </c>
      <c r="E27" s="273">
        <v>178.44667189747599</v>
      </c>
      <c r="F27" s="273">
        <v>0</v>
      </c>
      <c r="G27" s="273">
        <v>0</v>
      </c>
      <c r="H27" s="273">
        <v>4.9715034215318799</v>
      </c>
      <c r="I27" s="273">
        <v>-681.90869570000302</v>
      </c>
      <c r="J27" s="273">
        <v>0</v>
      </c>
      <c r="K27" s="273">
        <f t="shared" si="0"/>
        <v>6302.7752455579548</v>
      </c>
      <c r="L27" s="273">
        <f t="shared" si="1"/>
        <v>6302.7752455579548</v>
      </c>
      <c r="M27" s="227">
        <f t="shared" si="2"/>
        <v>6302.7752455579548</v>
      </c>
      <c r="N27" s="29">
        <f t="shared" si="3"/>
        <v>0</v>
      </c>
      <c r="O27" s="29">
        <f t="shared" si="4"/>
        <v>-681.90869570000302</v>
      </c>
    </row>
    <row r="28" spans="1:15" ht="12.6" customHeight="1">
      <c r="A28" s="404">
        <v>0.95833333333333304</v>
      </c>
      <c r="B28" s="158">
        <v>2519.5832429618799</v>
      </c>
      <c r="C28" s="158">
        <v>3165.9363797924202</v>
      </c>
      <c r="D28" s="158">
        <v>1121.21537245228</v>
      </c>
      <c r="E28" s="158">
        <v>82.468648121248407</v>
      </c>
      <c r="F28" s="158">
        <v>0</v>
      </c>
      <c r="G28" s="158">
        <v>0</v>
      </c>
      <c r="H28" s="158">
        <v>4.7221174500208596</v>
      </c>
      <c r="I28" s="158">
        <v>-972.69185390183804</v>
      </c>
      <c r="J28" s="158">
        <v>0</v>
      </c>
      <c r="K28" s="158">
        <f t="shared" si="0"/>
        <v>5921.2339068760111</v>
      </c>
      <c r="L28" s="158">
        <f t="shared" si="1"/>
        <v>5921.2339068760111</v>
      </c>
      <c r="M28" s="158">
        <f t="shared" si="2"/>
        <v>5921.2339068760111</v>
      </c>
      <c r="N28" s="29">
        <f t="shared" si="3"/>
        <v>0</v>
      </c>
      <c r="O28" s="29">
        <f t="shared" si="4"/>
        <v>-972.69185390183804</v>
      </c>
    </row>
    <row r="29" spans="1:15" s="13" customFormat="1" ht="12.75">
      <c r="A29" s="50" t="s">
        <v>418</v>
      </c>
      <c r="M29" s="12" t="s">
        <v>398</v>
      </c>
    </row>
    <row r="30" spans="1:15" s="13" customFormat="1" ht="11.25" customHeight="1">
      <c r="M30" s="12"/>
    </row>
    <row r="31" spans="1:15">
      <c r="A31" s="58"/>
    </row>
    <row r="32" spans="1:15">
      <c r="A32" s="211" t="s">
        <v>84</v>
      </c>
      <c r="B32" s="405"/>
      <c r="C32" s="405"/>
      <c r="D32" s="405"/>
      <c r="E32" s="217" t="s">
        <v>5</v>
      </c>
      <c r="F32" s="217" t="s">
        <v>210</v>
      </c>
    </row>
    <row r="33" spans="1:6">
      <c r="A33" s="529" t="s">
        <v>286</v>
      </c>
      <c r="B33" s="529"/>
      <c r="C33" s="529"/>
      <c r="D33" s="529"/>
      <c r="E33" s="290">
        <v>4831.4549161380155</v>
      </c>
      <c r="F33" s="171">
        <f t="shared" ref="F33:F42" si="5">E33/$E$33</f>
        <v>1</v>
      </c>
    </row>
    <row r="34" spans="1:6" ht="12.75" customHeight="1">
      <c r="A34" s="530" t="s">
        <v>38</v>
      </c>
      <c r="B34" s="530"/>
      <c r="C34" s="530"/>
      <c r="D34" s="530"/>
      <c r="E34" s="158">
        <v>2542.6117830882799</v>
      </c>
      <c r="F34" s="297">
        <f t="shared" si="5"/>
        <v>0.52626213577931846</v>
      </c>
    </row>
    <row r="35" spans="1:6" ht="12.75" customHeight="1">
      <c r="A35" s="533" t="s">
        <v>39</v>
      </c>
      <c r="B35" s="534"/>
      <c r="C35" s="534"/>
      <c r="D35" s="534"/>
      <c r="E35" s="273">
        <v>2847.4799426340301</v>
      </c>
      <c r="F35" s="406">
        <f t="shared" si="5"/>
        <v>0.58936283004998835</v>
      </c>
    </row>
    <row r="36" spans="1:6" ht="12.75" customHeight="1">
      <c r="A36" s="533" t="s">
        <v>128</v>
      </c>
      <c r="B36" s="534"/>
      <c r="C36" s="534"/>
      <c r="D36" s="534"/>
      <c r="E36" s="273">
        <v>1060.2922054324099</v>
      </c>
      <c r="F36" s="406">
        <f t="shared" si="5"/>
        <v>0.21945609010876291</v>
      </c>
    </row>
    <row r="37" spans="1:6" ht="12.75" customHeight="1">
      <c r="A37" s="533" t="s">
        <v>77</v>
      </c>
      <c r="B37" s="534"/>
      <c r="C37" s="534"/>
      <c r="D37" s="534"/>
      <c r="E37" s="273">
        <v>69.489059804729294</v>
      </c>
      <c r="F37" s="406">
        <f t="shared" si="5"/>
        <v>1.438263649581456E-2</v>
      </c>
    </row>
    <row r="38" spans="1:6" ht="12.75" customHeight="1">
      <c r="A38" s="533" t="s">
        <v>78</v>
      </c>
      <c r="B38" s="534"/>
      <c r="C38" s="534"/>
      <c r="D38" s="534"/>
      <c r="E38" s="273">
        <v>0</v>
      </c>
      <c r="F38" s="406">
        <f t="shared" si="5"/>
        <v>0</v>
      </c>
    </row>
    <row r="39" spans="1:6" ht="12.75" customHeight="1">
      <c r="A39" s="533" t="s">
        <v>129</v>
      </c>
      <c r="B39" s="534"/>
      <c r="C39" s="534"/>
      <c r="D39" s="534"/>
      <c r="E39" s="273">
        <v>15.357598251483999</v>
      </c>
      <c r="F39" s="406">
        <f t="shared" si="5"/>
        <v>3.1786694728717394E-3</v>
      </c>
    </row>
    <row r="40" spans="1:6" ht="12.75" customHeight="1">
      <c r="A40" s="533" t="s">
        <v>130</v>
      </c>
      <c r="B40" s="534"/>
      <c r="C40" s="534"/>
      <c r="D40" s="534"/>
      <c r="E40" s="273">
        <v>36.408770446063102</v>
      </c>
      <c r="F40" s="406">
        <f t="shared" si="5"/>
        <v>7.5357777477029963E-3</v>
      </c>
    </row>
    <row r="41" spans="1:6" ht="12.75" customHeight="1">
      <c r="A41" s="533" t="s">
        <v>63</v>
      </c>
      <c r="B41" s="534"/>
      <c r="C41" s="534"/>
      <c r="D41" s="534"/>
      <c r="E41" s="273">
        <v>-1734.9274109467899</v>
      </c>
      <c r="F41" s="406">
        <f t="shared" si="5"/>
        <v>-0.35909005487183354</v>
      </c>
    </row>
    <row r="42" spans="1:6" ht="12.75" customHeight="1">
      <c r="A42" s="530" t="s">
        <v>126</v>
      </c>
      <c r="B42" s="530"/>
      <c r="C42" s="530"/>
      <c r="D42" s="530"/>
      <c r="E42" s="158">
        <v>-5.2570325721915099</v>
      </c>
      <c r="F42" s="297">
        <f t="shared" si="5"/>
        <v>-1.0880847826256188E-3</v>
      </c>
    </row>
    <row r="43" spans="1:6" s="13" customFormat="1" ht="11.25">
      <c r="F43" s="12" t="s">
        <v>398</v>
      </c>
    </row>
    <row r="44" spans="1:6" s="13" customFormat="1" ht="11.25"/>
  </sheetData>
  <mergeCells count="11">
    <mergeCell ref="A3:A4"/>
    <mergeCell ref="A41:D41"/>
    <mergeCell ref="A42:D42"/>
    <mergeCell ref="A33:D33"/>
    <mergeCell ref="A35:D35"/>
    <mergeCell ref="A36:D36"/>
    <mergeCell ref="A37:D37"/>
    <mergeCell ref="A38:D38"/>
    <mergeCell ref="A39:D39"/>
    <mergeCell ref="A40:D40"/>
    <mergeCell ref="A34:D34"/>
  </mergeCells>
  <conditionalFormatting sqref="A5:M28">
    <cfRule type="expression" dxfId="2" priority="1">
      <formula>$K5=MIN($K$5:$K$28)</formula>
    </cfRule>
  </conditionalFormatting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&amp;C&amp;"-,Obyčejné"&amp;9&amp;P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List17"/>
  <dimension ref="A1:O45"/>
  <sheetViews>
    <sheetView showGridLines="0" zoomScaleNormal="100" workbookViewId="0"/>
  </sheetViews>
  <sheetFormatPr defaultRowHeight="12"/>
  <cols>
    <col min="1" max="1" width="13.85546875" style="7" customWidth="1"/>
    <col min="2" max="2" width="8.28515625" style="7" customWidth="1"/>
    <col min="3" max="14" width="10.140625" style="7" customWidth="1"/>
    <col min="15" max="15" width="10.7109375" style="7" customWidth="1"/>
    <col min="16" max="16384" width="9.140625" style="7"/>
  </cols>
  <sheetData>
    <row r="1" spans="1:14" ht="15.75">
      <c r="A1" s="298" t="s">
        <v>635</v>
      </c>
      <c r="N1" s="159" t="str">
        <f>'3.1'!N1</f>
        <v>2019</v>
      </c>
    </row>
    <row r="2" spans="1:14" ht="6" customHeight="1">
      <c r="N2" s="11"/>
    </row>
    <row r="3" spans="1:14" ht="12" customHeight="1">
      <c r="A3" s="539"/>
      <c r="B3" s="539"/>
      <c r="C3" s="187" t="s">
        <v>93</v>
      </c>
      <c r="D3" s="187" t="s">
        <v>94</v>
      </c>
      <c r="E3" s="187" t="s">
        <v>95</v>
      </c>
      <c r="F3" s="187" t="s">
        <v>96</v>
      </c>
      <c r="G3" s="187" t="s">
        <v>97</v>
      </c>
      <c r="H3" s="187" t="s">
        <v>98</v>
      </c>
      <c r="I3" s="187" t="s">
        <v>99</v>
      </c>
      <c r="J3" s="187" t="s">
        <v>100</v>
      </c>
      <c r="K3" s="187" t="s">
        <v>101</v>
      </c>
      <c r="L3" s="187" t="s">
        <v>102</v>
      </c>
      <c r="M3" s="187" t="s">
        <v>103</v>
      </c>
      <c r="N3" s="187" t="s">
        <v>104</v>
      </c>
    </row>
    <row r="4" spans="1:14">
      <c r="A4" s="538" t="s">
        <v>83</v>
      </c>
      <c r="B4" s="538"/>
      <c r="C4" s="299">
        <v>11894.776043475809</v>
      </c>
      <c r="D4" s="299">
        <v>11454.690170166505</v>
      </c>
      <c r="E4" s="299">
        <v>10310.408227253611</v>
      </c>
      <c r="F4" s="299">
        <v>10071.516978153555</v>
      </c>
      <c r="G4" s="299">
        <v>9891.9075375917964</v>
      </c>
      <c r="H4" s="299">
        <v>9486.0364176358707</v>
      </c>
      <c r="I4" s="299">
        <v>9371.78469950828</v>
      </c>
      <c r="J4" s="299">
        <v>9441.3814169149464</v>
      </c>
      <c r="K4" s="299">
        <v>9390.1947027778006</v>
      </c>
      <c r="L4" s="299">
        <v>10347.967497597627</v>
      </c>
      <c r="M4" s="299">
        <v>10661.916665242297</v>
      </c>
      <c r="N4" s="299">
        <v>11382.037188769847</v>
      </c>
    </row>
    <row r="5" spans="1:14" ht="12.6" customHeight="1">
      <c r="A5" s="536" t="s">
        <v>70</v>
      </c>
      <c r="B5" s="537"/>
      <c r="C5" s="428" t="s">
        <v>679</v>
      </c>
      <c r="D5" s="428" t="s">
        <v>680</v>
      </c>
      <c r="E5" s="428" t="s">
        <v>681</v>
      </c>
      <c r="F5" s="428" t="s">
        <v>682</v>
      </c>
      <c r="G5" s="428" t="s">
        <v>683</v>
      </c>
      <c r="H5" s="428" t="s">
        <v>684</v>
      </c>
      <c r="I5" s="428" t="s">
        <v>685</v>
      </c>
      <c r="J5" s="428" t="s">
        <v>686</v>
      </c>
      <c r="K5" s="428" t="s">
        <v>687</v>
      </c>
      <c r="L5" s="428" t="s">
        <v>688</v>
      </c>
      <c r="M5" s="428" t="s">
        <v>689</v>
      </c>
      <c r="N5" s="427" t="s">
        <v>690</v>
      </c>
    </row>
    <row r="6" spans="1:14" ht="14.25">
      <c r="A6" s="540" t="s">
        <v>419</v>
      </c>
      <c r="B6" s="540"/>
      <c r="C6" s="466" t="s">
        <v>691</v>
      </c>
      <c r="D6" s="466" t="s">
        <v>692</v>
      </c>
      <c r="E6" s="466" t="s">
        <v>692</v>
      </c>
      <c r="F6" s="466" t="s">
        <v>692</v>
      </c>
      <c r="G6" s="466" t="s">
        <v>691</v>
      </c>
      <c r="H6" s="466" t="s">
        <v>693</v>
      </c>
      <c r="I6" s="466" t="s">
        <v>693</v>
      </c>
      <c r="J6" s="466" t="s">
        <v>693</v>
      </c>
      <c r="K6" s="466" t="s">
        <v>692</v>
      </c>
      <c r="L6" s="466" t="s">
        <v>694</v>
      </c>
      <c r="M6" s="466" t="s">
        <v>691</v>
      </c>
      <c r="N6" s="466" t="s">
        <v>695</v>
      </c>
    </row>
    <row r="7" spans="1:14" ht="12.6" customHeight="1">
      <c r="A7" s="535" t="s">
        <v>90</v>
      </c>
      <c r="B7" s="535"/>
      <c r="C7" s="467">
        <v>6121.9126036275202</v>
      </c>
      <c r="D7" s="467">
        <v>7220.0708485540727</v>
      </c>
      <c r="E7" s="467">
        <v>6357.600968165385</v>
      </c>
      <c r="F7" s="467">
        <v>5624.7569432035934</v>
      </c>
      <c r="G7" s="467">
        <v>5436.4757015267351</v>
      </c>
      <c r="H7" s="467">
        <v>5127.9247429405823</v>
      </c>
      <c r="I7" s="467">
        <v>4932.9053253287757</v>
      </c>
      <c r="J7" s="467">
        <v>4831.4549161380155</v>
      </c>
      <c r="K7" s="467">
        <v>5573.7010607406755</v>
      </c>
      <c r="L7" s="467">
        <v>5852.5945310725874</v>
      </c>
      <c r="M7" s="467">
        <v>6300.7376202863479</v>
      </c>
      <c r="N7" s="467">
        <v>5475.0652254268107</v>
      </c>
    </row>
    <row r="8" spans="1:14" ht="12.6" customHeight="1">
      <c r="A8" s="536" t="s">
        <v>70</v>
      </c>
      <c r="B8" s="537"/>
      <c r="C8" s="428" t="s">
        <v>696</v>
      </c>
      <c r="D8" s="428" t="s">
        <v>697</v>
      </c>
      <c r="E8" s="428" t="s">
        <v>698</v>
      </c>
      <c r="F8" s="428" t="s">
        <v>699</v>
      </c>
      <c r="G8" s="428" t="s">
        <v>700</v>
      </c>
      <c r="H8" s="428" t="s">
        <v>701</v>
      </c>
      <c r="I8" s="428" t="s">
        <v>702</v>
      </c>
      <c r="J8" s="428" t="s">
        <v>703</v>
      </c>
      <c r="K8" s="428" t="s">
        <v>704</v>
      </c>
      <c r="L8" s="428" t="s">
        <v>705</v>
      </c>
      <c r="M8" s="428" t="s">
        <v>706</v>
      </c>
      <c r="N8" s="427" t="s">
        <v>707</v>
      </c>
    </row>
    <row r="9" spans="1:14" ht="14.25">
      <c r="A9" s="538" t="s">
        <v>419</v>
      </c>
      <c r="B9" s="538"/>
      <c r="C9" s="430" t="s">
        <v>708</v>
      </c>
      <c r="D9" s="430" t="s">
        <v>709</v>
      </c>
      <c r="E9" s="430" t="s">
        <v>709</v>
      </c>
      <c r="F9" s="430" t="s">
        <v>709</v>
      </c>
      <c r="G9" s="430" t="s">
        <v>710</v>
      </c>
      <c r="H9" s="430" t="s">
        <v>710</v>
      </c>
      <c r="I9" s="430" t="s">
        <v>710</v>
      </c>
      <c r="J9" s="430" t="s">
        <v>710</v>
      </c>
      <c r="K9" s="430" t="s">
        <v>710</v>
      </c>
      <c r="L9" s="430" t="s">
        <v>711</v>
      </c>
      <c r="M9" s="430" t="s">
        <v>709</v>
      </c>
      <c r="N9" s="430" t="s">
        <v>712</v>
      </c>
    </row>
    <row r="10" spans="1:14" ht="12.6" customHeight="1">
      <c r="A10" s="50" t="s">
        <v>420</v>
      </c>
      <c r="N10" s="12" t="s">
        <v>398</v>
      </c>
    </row>
    <row r="11" spans="1:14" ht="12.6" customHeight="1"/>
    <row r="12" spans="1:14" ht="12.6" customHeight="1"/>
    <row r="13" spans="1:14" ht="12.6" customHeight="1"/>
    <row r="14" spans="1:14" ht="12.6" customHeight="1"/>
    <row r="15" spans="1:14" ht="12.6" customHeight="1"/>
    <row r="16" spans="1:14" ht="12.6" customHeight="1"/>
    <row r="17" spans="2:14" ht="12.6" customHeight="1"/>
    <row r="18" spans="2:14" ht="12.6" customHeight="1"/>
    <row r="19" spans="2:14" ht="12.6" customHeight="1"/>
    <row r="20" spans="2:14" ht="12.6" customHeight="1"/>
    <row r="21" spans="2:14" ht="12.6" customHeight="1">
      <c r="B21" s="7" t="s">
        <v>529</v>
      </c>
      <c r="C21" s="29">
        <f t="shared" ref="C21:N21" si="0">HOUR(TIMEVALUE(C6))</f>
        <v>13</v>
      </c>
      <c r="D21" s="29">
        <f t="shared" si="0"/>
        <v>9</v>
      </c>
      <c r="E21" s="29">
        <f t="shared" si="0"/>
        <v>9</v>
      </c>
      <c r="F21" s="29">
        <f t="shared" si="0"/>
        <v>9</v>
      </c>
      <c r="G21" s="29">
        <f t="shared" si="0"/>
        <v>13</v>
      </c>
      <c r="H21" s="29">
        <f t="shared" si="0"/>
        <v>12</v>
      </c>
      <c r="I21" s="29">
        <f t="shared" si="0"/>
        <v>12</v>
      </c>
      <c r="J21" s="29">
        <f t="shared" si="0"/>
        <v>12</v>
      </c>
      <c r="K21" s="29">
        <f t="shared" si="0"/>
        <v>9</v>
      </c>
      <c r="L21" s="29">
        <f t="shared" si="0"/>
        <v>17</v>
      </c>
      <c r="M21" s="29">
        <f t="shared" si="0"/>
        <v>13</v>
      </c>
      <c r="N21" s="29">
        <f t="shared" si="0"/>
        <v>16</v>
      </c>
    </row>
    <row r="22" spans="2:14" ht="12.6" customHeight="1">
      <c r="B22" s="7" t="s">
        <v>530</v>
      </c>
      <c r="C22" s="29">
        <f t="shared" ref="C22:N22" si="1">HOUR(TIMEVALUE(C9))</f>
        <v>6</v>
      </c>
      <c r="D22" s="29">
        <f t="shared" si="1"/>
        <v>1</v>
      </c>
      <c r="E22" s="29">
        <f t="shared" si="1"/>
        <v>1</v>
      </c>
      <c r="F22" s="29">
        <f t="shared" si="1"/>
        <v>1</v>
      </c>
      <c r="G22" s="29">
        <f t="shared" si="1"/>
        <v>5</v>
      </c>
      <c r="H22" s="29">
        <f t="shared" si="1"/>
        <v>5</v>
      </c>
      <c r="I22" s="29">
        <f t="shared" si="1"/>
        <v>5</v>
      </c>
      <c r="J22" s="29">
        <f t="shared" si="1"/>
        <v>5</v>
      </c>
      <c r="K22" s="29">
        <f t="shared" si="1"/>
        <v>5</v>
      </c>
      <c r="L22" s="29">
        <f t="shared" si="1"/>
        <v>2</v>
      </c>
      <c r="M22" s="29">
        <f t="shared" si="1"/>
        <v>1</v>
      </c>
      <c r="N22" s="29">
        <f t="shared" si="1"/>
        <v>3</v>
      </c>
    </row>
    <row r="23" spans="2:14" ht="12.6" customHeight="1"/>
    <row r="24" spans="2:14" ht="12.6" customHeight="1"/>
    <row r="25" spans="2:14" ht="12.6" customHeight="1"/>
    <row r="26" spans="2:14" ht="12.6" customHeight="1"/>
    <row r="27" spans="2:14" ht="12.6" customHeight="1"/>
    <row r="28" spans="2:14" ht="12.6" customHeight="1"/>
    <row r="29" spans="2:14" ht="12.6" customHeight="1"/>
    <row r="30" spans="2:14" ht="12.6" customHeight="1"/>
    <row r="31" spans="2:14" ht="12.6" customHeight="1"/>
    <row r="32" spans="2:14" ht="12.6" customHeight="1"/>
    <row r="33" spans="15:15" ht="12.6" customHeight="1"/>
    <row r="34" spans="15:15" ht="12.6" customHeight="1"/>
    <row r="35" spans="15:15" ht="12.6" customHeight="1"/>
    <row r="36" spans="15:15" ht="11.25" customHeight="1"/>
    <row r="37" spans="15:15" ht="15" customHeight="1"/>
    <row r="38" spans="15:15">
      <c r="O38" s="30"/>
    </row>
    <row r="39" spans="15:15">
      <c r="O39" s="31"/>
    </row>
    <row r="40" spans="15:15">
      <c r="O40" s="32"/>
    </row>
    <row r="41" spans="15:15">
      <c r="O41" s="32"/>
    </row>
    <row r="42" spans="15:15">
      <c r="O42" s="31"/>
    </row>
    <row r="43" spans="15:15">
      <c r="O43" s="32"/>
    </row>
    <row r="44" spans="15:15">
      <c r="O44" s="32"/>
    </row>
    <row r="45" spans="15:15" ht="10.5" customHeight="1"/>
  </sheetData>
  <mergeCells count="7">
    <mergeCell ref="A7:B7"/>
    <mergeCell ref="A8:B8"/>
    <mergeCell ref="A9:B9"/>
    <mergeCell ref="A3:B3"/>
    <mergeCell ref="A4:B4"/>
    <mergeCell ref="A5:B5"/>
    <mergeCell ref="A6:B6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&amp;C&amp;"-,Obyčejné"&amp;9&amp;P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List23"/>
  <dimension ref="A1:AB29"/>
  <sheetViews>
    <sheetView showGridLines="0" zoomScaleNormal="100" zoomScaleSheetLayoutView="115" workbookViewId="0"/>
  </sheetViews>
  <sheetFormatPr defaultRowHeight="12"/>
  <cols>
    <col min="1" max="1" width="6.7109375" style="4" customWidth="1"/>
    <col min="2" max="10" width="6.28515625" style="4" customWidth="1"/>
    <col min="11" max="11" width="5.85546875" style="4" customWidth="1"/>
    <col min="12" max="12" width="5.42578125" style="4" customWidth="1"/>
    <col min="13" max="13" width="6.7109375" style="4" customWidth="1"/>
    <col min="14" max="23" width="6.28515625" style="4" customWidth="1"/>
    <col min="24" max="16384" width="9.140625" style="4"/>
  </cols>
  <sheetData>
    <row r="1" spans="1:28" ht="15.75">
      <c r="A1" s="201" t="s">
        <v>638</v>
      </c>
      <c r="V1" s="47"/>
      <c r="W1" s="159" t="str">
        <f>'3.1'!N1</f>
        <v>2019</v>
      </c>
    </row>
    <row r="2" spans="1:28" ht="6" customHeight="1"/>
    <row r="3" spans="1:28" ht="14.25">
      <c r="A3" s="402" t="s">
        <v>416</v>
      </c>
      <c r="B3" s="401">
        <v>40205</v>
      </c>
      <c r="C3" s="401">
        <v>40575</v>
      </c>
      <c r="D3" s="401">
        <v>40946</v>
      </c>
      <c r="E3" s="401">
        <v>41296</v>
      </c>
      <c r="F3" s="401">
        <v>41983</v>
      </c>
      <c r="G3" s="401">
        <v>42044</v>
      </c>
      <c r="H3" s="401">
        <v>42709</v>
      </c>
      <c r="I3" s="401">
        <v>42759</v>
      </c>
      <c r="J3" s="401">
        <v>43159</v>
      </c>
      <c r="K3" s="400">
        <v>43489</v>
      </c>
      <c r="L3" s="55"/>
      <c r="M3" s="402" t="s">
        <v>416</v>
      </c>
      <c r="N3" s="396">
        <v>40391</v>
      </c>
      <c r="O3" s="396">
        <v>40748</v>
      </c>
      <c r="P3" s="396">
        <v>41133</v>
      </c>
      <c r="Q3" s="396">
        <v>41469</v>
      </c>
      <c r="R3" s="396">
        <v>41861</v>
      </c>
      <c r="S3" s="396">
        <v>42218</v>
      </c>
      <c r="T3" s="396">
        <v>42589</v>
      </c>
      <c r="U3" s="396">
        <v>42946</v>
      </c>
      <c r="V3" s="396">
        <v>43289</v>
      </c>
      <c r="W3" s="396">
        <v>43681</v>
      </c>
      <c r="Y3" s="53"/>
      <c r="Z3" s="53"/>
      <c r="AA3" s="53"/>
      <c r="AB3" s="53"/>
    </row>
    <row r="4" spans="1:28">
      <c r="A4" s="399"/>
      <c r="B4" s="398">
        <v>40205</v>
      </c>
      <c r="C4" s="398">
        <v>40575</v>
      </c>
      <c r="D4" s="398">
        <v>40946</v>
      </c>
      <c r="E4" s="398">
        <v>41296</v>
      </c>
      <c r="F4" s="398">
        <v>41983</v>
      </c>
      <c r="G4" s="398">
        <v>42044</v>
      </c>
      <c r="H4" s="398">
        <v>42709</v>
      </c>
      <c r="I4" s="398">
        <v>42759</v>
      </c>
      <c r="J4" s="398">
        <v>43159</v>
      </c>
      <c r="K4" s="397">
        <v>43489</v>
      </c>
      <c r="L4" s="55"/>
      <c r="M4" s="399"/>
      <c r="N4" s="395">
        <v>40391</v>
      </c>
      <c r="O4" s="395">
        <v>40748</v>
      </c>
      <c r="P4" s="395">
        <v>41133</v>
      </c>
      <c r="Q4" s="395">
        <v>41469</v>
      </c>
      <c r="R4" s="395">
        <v>41861</v>
      </c>
      <c r="S4" s="395">
        <v>42218</v>
      </c>
      <c r="T4" s="395">
        <v>42589</v>
      </c>
      <c r="U4" s="395">
        <v>42946</v>
      </c>
      <c r="V4" s="395">
        <v>43289</v>
      </c>
      <c r="W4" s="395">
        <v>43681</v>
      </c>
      <c r="Y4" s="53"/>
      <c r="Z4" s="53" t="str">
        <f>"Rozsah "&amp;YEAR(B4)&amp;"-"&amp;YEAR(I4)</f>
        <v>Rozsah 2010-2017</v>
      </c>
      <c r="AA4" s="53"/>
      <c r="AB4" s="53"/>
    </row>
    <row r="5" spans="1:28">
      <c r="A5" s="222">
        <v>1</v>
      </c>
      <c r="B5" s="440">
        <v>9232</v>
      </c>
      <c r="C5" s="440">
        <v>8656</v>
      </c>
      <c r="D5" s="440">
        <v>9088</v>
      </c>
      <c r="E5" s="440">
        <v>7961</v>
      </c>
      <c r="F5" s="440">
        <v>8351.2119803850237</v>
      </c>
      <c r="G5" s="440">
        <v>8115</v>
      </c>
      <c r="H5" s="440">
        <v>8371</v>
      </c>
      <c r="I5" s="440">
        <v>9296</v>
      </c>
      <c r="J5" s="440">
        <v>9666</v>
      </c>
      <c r="K5" s="440">
        <f>'8.1'!K6</f>
        <v>9275.1516441358854</v>
      </c>
      <c r="M5" s="222">
        <v>1</v>
      </c>
      <c r="N5" s="440">
        <v>5042</v>
      </c>
      <c r="O5" s="440">
        <v>5258</v>
      </c>
      <c r="P5" s="440">
        <v>4869</v>
      </c>
      <c r="Q5" s="440">
        <v>4834</v>
      </c>
      <c r="R5" s="440">
        <v>5326.7622187453871</v>
      </c>
      <c r="S5" s="440">
        <v>5424</v>
      </c>
      <c r="T5" s="440">
        <v>5397</v>
      </c>
      <c r="U5" s="440">
        <v>5386</v>
      </c>
      <c r="V5" s="440">
        <v>5701</v>
      </c>
      <c r="W5" s="440">
        <f>'8.2'!K5</f>
        <v>5176.0265857466056</v>
      </c>
      <c r="Y5" s="120">
        <f>MIN(B5:I5)</f>
        <v>7961</v>
      </c>
      <c r="Z5" s="120">
        <f>MAX(B5:I5)-Y5</f>
        <v>1335</v>
      </c>
      <c r="AA5" s="120">
        <f>MIN(N5:U5)</f>
        <v>4834</v>
      </c>
      <c r="AB5" s="120">
        <f>MAX(N5:U5)-AA5</f>
        <v>590</v>
      </c>
    </row>
    <row r="6" spans="1:28">
      <c r="A6" s="418">
        <v>4.1666666666666664E-2</v>
      </c>
      <c r="B6" s="394">
        <v>9198</v>
      </c>
      <c r="C6" s="394">
        <v>8737</v>
      </c>
      <c r="D6" s="394">
        <v>9255</v>
      </c>
      <c r="E6" s="394">
        <v>7974</v>
      </c>
      <c r="F6" s="394">
        <v>8341.395932491354</v>
      </c>
      <c r="G6" s="394">
        <v>8228</v>
      </c>
      <c r="H6" s="394">
        <v>8492</v>
      </c>
      <c r="I6" s="167">
        <v>9374</v>
      </c>
      <c r="J6" s="167">
        <v>9785</v>
      </c>
      <c r="K6" s="167">
        <f>'8.1'!K7</f>
        <v>9332.8697694773018</v>
      </c>
      <c r="M6" s="418">
        <v>4.1666666666666664E-2</v>
      </c>
      <c r="N6" s="394">
        <v>4978</v>
      </c>
      <c r="O6" s="394">
        <v>5107</v>
      </c>
      <c r="P6" s="394">
        <v>4797</v>
      </c>
      <c r="Q6" s="394">
        <v>4770</v>
      </c>
      <c r="R6" s="394">
        <v>5225.00967845782</v>
      </c>
      <c r="S6" s="394">
        <v>5310</v>
      </c>
      <c r="T6" s="394">
        <v>5268</v>
      </c>
      <c r="U6" s="167">
        <v>5231</v>
      </c>
      <c r="V6" s="167">
        <v>5530</v>
      </c>
      <c r="W6" s="167">
        <f>'8.2'!K6</f>
        <v>5063.9183470238595</v>
      </c>
      <c r="Y6" s="120">
        <f t="shared" ref="Y6:Y28" si="0">MIN(B6:I6)</f>
        <v>7974</v>
      </c>
      <c r="Z6" s="120">
        <f t="shared" ref="Z6:Z28" si="1">MAX(B6:I6)-Y6</f>
        <v>1400</v>
      </c>
      <c r="AA6" s="120">
        <f t="shared" ref="AA6:AA28" si="2">MIN(N6:U6)</f>
        <v>4770</v>
      </c>
      <c r="AB6" s="120">
        <f t="shared" ref="AB6:AB28" si="3">MAX(N6:U6)-AA6</f>
        <v>540</v>
      </c>
    </row>
    <row r="7" spans="1:28">
      <c r="A7" s="418">
        <v>8.3333333333333301E-2</v>
      </c>
      <c r="B7" s="394">
        <v>9284</v>
      </c>
      <c r="C7" s="394">
        <v>8802</v>
      </c>
      <c r="D7" s="394">
        <v>9304</v>
      </c>
      <c r="E7" s="394">
        <v>7935</v>
      </c>
      <c r="F7" s="394">
        <v>8307.4679535276609</v>
      </c>
      <c r="G7" s="394">
        <v>8087</v>
      </c>
      <c r="H7" s="394">
        <v>8379</v>
      </c>
      <c r="I7" s="167">
        <v>9326</v>
      </c>
      <c r="J7" s="167">
        <v>9793</v>
      </c>
      <c r="K7" s="167">
        <f>'8.1'!K8</f>
        <v>9223.5656257733935</v>
      </c>
      <c r="M7" s="418">
        <v>8.3333333333333301E-2</v>
      </c>
      <c r="N7" s="394">
        <v>5008</v>
      </c>
      <c r="O7" s="394">
        <v>5170</v>
      </c>
      <c r="P7" s="394">
        <v>4812</v>
      </c>
      <c r="Q7" s="394">
        <v>4827</v>
      </c>
      <c r="R7" s="394">
        <v>5149.7745222408939</v>
      </c>
      <c r="S7" s="394">
        <v>5288</v>
      </c>
      <c r="T7" s="394">
        <v>5221</v>
      </c>
      <c r="U7" s="167">
        <v>5165</v>
      </c>
      <c r="V7" s="167">
        <v>5530</v>
      </c>
      <c r="W7" s="167">
        <f>'8.2'!K7</f>
        <v>5056.395594302805</v>
      </c>
      <c r="Y7" s="120">
        <f t="shared" si="0"/>
        <v>7935</v>
      </c>
      <c r="Z7" s="120">
        <f t="shared" si="1"/>
        <v>1391</v>
      </c>
      <c r="AA7" s="120">
        <f t="shared" si="2"/>
        <v>4812</v>
      </c>
      <c r="AB7" s="120">
        <f t="shared" si="3"/>
        <v>476</v>
      </c>
    </row>
    <row r="8" spans="1:28">
      <c r="A8" s="418">
        <v>0.125</v>
      </c>
      <c r="B8" s="394">
        <v>9217</v>
      </c>
      <c r="C8" s="394">
        <v>8621</v>
      </c>
      <c r="D8" s="394">
        <v>9274</v>
      </c>
      <c r="E8" s="394">
        <v>7868</v>
      </c>
      <c r="F8" s="394">
        <v>8170.6780689491989</v>
      </c>
      <c r="G8" s="394">
        <v>8044</v>
      </c>
      <c r="H8" s="394">
        <v>8333</v>
      </c>
      <c r="I8" s="167">
        <v>9266</v>
      </c>
      <c r="J8" s="167">
        <v>9758</v>
      </c>
      <c r="K8" s="167">
        <f>'8.1'!K9</f>
        <v>9156.3862332620974</v>
      </c>
      <c r="M8" s="418">
        <v>0.125</v>
      </c>
      <c r="N8" s="394">
        <v>4863</v>
      </c>
      <c r="O8" s="394">
        <v>5134</v>
      </c>
      <c r="P8" s="394">
        <v>4780</v>
      </c>
      <c r="Q8" s="394">
        <v>4801</v>
      </c>
      <c r="R8" s="394">
        <v>5112.7720377100977</v>
      </c>
      <c r="S8" s="394">
        <v>5269</v>
      </c>
      <c r="T8" s="394">
        <v>5187</v>
      </c>
      <c r="U8" s="167">
        <v>5186</v>
      </c>
      <c r="V8" s="167">
        <v>5462</v>
      </c>
      <c r="W8" s="167">
        <f>'8.2'!K8</f>
        <v>5003.9756570106556</v>
      </c>
      <c r="Y8" s="120">
        <f t="shared" si="0"/>
        <v>7868</v>
      </c>
      <c r="Z8" s="120">
        <f t="shared" si="1"/>
        <v>1406</v>
      </c>
      <c r="AA8" s="120">
        <f t="shared" si="2"/>
        <v>4780</v>
      </c>
      <c r="AB8" s="120">
        <f t="shared" si="3"/>
        <v>489</v>
      </c>
    </row>
    <row r="9" spans="1:28">
      <c r="A9" s="418">
        <v>0.16666666666666699</v>
      </c>
      <c r="B9" s="394">
        <v>9435</v>
      </c>
      <c r="C9" s="394">
        <v>8961</v>
      </c>
      <c r="D9" s="394">
        <v>9482</v>
      </c>
      <c r="E9" s="394">
        <v>8058</v>
      </c>
      <c r="F9" s="394">
        <v>8272.6016478674737</v>
      </c>
      <c r="G9" s="394">
        <v>8134</v>
      </c>
      <c r="H9" s="394">
        <v>8509</v>
      </c>
      <c r="I9" s="167">
        <v>9363</v>
      </c>
      <c r="J9" s="167">
        <v>9886</v>
      </c>
      <c r="K9" s="167">
        <f>'8.1'!K10</f>
        <v>9306.2661841134868</v>
      </c>
      <c r="M9" s="418">
        <v>0.16666666666666699</v>
      </c>
      <c r="N9" s="394">
        <v>4814</v>
      </c>
      <c r="O9" s="394">
        <v>4937</v>
      </c>
      <c r="P9" s="394">
        <v>4712</v>
      </c>
      <c r="Q9" s="394">
        <v>4537</v>
      </c>
      <c r="R9" s="394">
        <v>5068.3303338528049</v>
      </c>
      <c r="S9" s="394">
        <v>5189</v>
      </c>
      <c r="T9" s="394">
        <v>5156</v>
      </c>
      <c r="U9" s="167">
        <v>5122</v>
      </c>
      <c r="V9" s="167">
        <v>5365</v>
      </c>
      <c r="W9" s="167">
        <f>'8.2'!K9</f>
        <v>4966.7364372780421</v>
      </c>
      <c r="Y9" s="120">
        <f t="shared" si="0"/>
        <v>8058</v>
      </c>
      <c r="Z9" s="120">
        <f t="shared" si="1"/>
        <v>1424</v>
      </c>
      <c r="AA9" s="120">
        <f t="shared" si="2"/>
        <v>4537</v>
      </c>
      <c r="AB9" s="120">
        <f t="shared" si="3"/>
        <v>652</v>
      </c>
    </row>
    <row r="10" spans="1:28">
      <c r="A10" s="418">
        <v>0.20833333333333301</v>
      </c>
      <c r="B10" s="394">
        <v>10079</v>
      </c>
      <c r="C10" s="394">
        <v>9632</v>
      </c>
      <c r="D10" s="394">
        <v>10063</v>
      </c>
      <c r="E10" s="394">
        <v>8778</v>
      </c>
      <c r="F10" s="394">
        <v>8784.8191165623593</v>
      </c>
      <c r="G10" s="394">
        <v>8643</v>
      </c>
      <c r="H10" s="394">
        <v>9103</v>
      </c>
      <c r="I10" s="167">
        <v>9808</v>
      </c>
      <c r="J10" s="167">
        <v>10353</v>
      </c>
      <c r="K10" s="167">
        <f>'8.1'!K11</f>
        <v>9858.2024760926051</v>
      </c>
      <c r="M10" s="418">
        <v>0.20833333333333301</v>
      </c>
      <c r="N10" s="394">
        <v>4578</v>
      </c>
      <c r="O10" s="394">
        <v>4709</v>
      </c>
      <c r="P10" s="394">
        <v>4447</v>
      </c>
      <c r="Q10" s="394">
        <v>4428</v>
      </c>
      <c r="R10" s="394">
        <v>4837.3125079045722</v>
      </c>
      <c r="S10" s="394">
        <v>4995</v>
      </c>
      <c r="T10" s="394">
        <v>4932</v>
      </c>
      <c r="U10" s="167">
        <v>4885</v>
      </c>
      <c r="V10" s="167">
        <v>5171</v>
      </c>
      <c r="W10" s="167">
        <f>'8.2'!K10</f>
        <v>4831.4549161380155</v>
      </c>
      <c r="Y10" s="120">
        <f t="shared" si="0"/>
        <v>8643</v>
      </c>
      <c r="Z10" s="120">
        <f t="shared" si="1"/>
        <v>1436</v>
      </c>
      <c r="AA10" s="120">
        <f t="shared" si="2"/>
        <v>4428</v>
      </c>
      <c r="AB10" s="120">
        <f t="shared" si="3"/>
        <v>567</v>
      </c>
    </row>
    <row r="11" spans="1:28">
      <c r="A11" s="418">
        <v>0.25</v>
      </c>
      <c r="B11" s="394">
        <v>10994</v>
      </c>
      <c r="C11" s="394">
        <v>10538</v>
      </c>
      <c r="D11" s="394">
        <v>10945</v>
      </c>
      <c r="E11" s="394">
        <v>9851</v>
      </c>
      <c r="F11" s="394">
        <v>9972.8080395734778</v>
      </c>
      <c r="G11" s="394">
        <v>9843</v>
      </c>
      <c r="H11" s="394">
        <v>10293</v>
      </c>
      <c r="I11" s="167">
        <v>10889</v>
      </c>
      <c r="J11" s="167">
        <v>11224</v>
      </c>
      <c r="K11" s="167">
        <f>'8.1'!K12</f>
        <v>10935.843249249798</v>
      </c>
      <c r="M11" s="418">
        <v>0.25</v>
      </c>
      <c r="N11" s="394">
        <v>4958</v>
      </c>
      <c r="O11" s="394">
        <v>5011</v>
      </c>
      <c r="P11" s="394">
        <v>4814</v>
      </c>
      <c r="Q11" s="394">
        <v>4695</v>
      </c>
      <c r="R11" s="394">
        <v>4920.0799721233352</v>
      </c>
      <c r="S11" s="394">
        <v>5056</v>
      </c>
      <c r="T11" s="394">
        <v>5051</v>
      </c>
      <c r="U11" s="167">
        <v>5038</v>
      </c>
      <c r="V11" s="167">
        <v>5381</v>
      </c>
      <c r="W11" s="167">
        <f>'8.2'!K11</f>
        <v>4945.4995407367596</v>
      </c>
      <c r="Y11" s="120">
        <f t="shared" si="0"/>
        <v>9843</v>
      </c>
      <c r="Z11" s="120">
        <f t="shared" si="1"/>
        <v>1151</v>
      </c>
      <c r="AA11" s="120">
        <f t="shared" si="2"/>
        <v>4695</v>
      </c>
      <c r="AB11" s="120">
        <f t="shared" si="3"/>
        <v>361</v>
      </c>
    </row>
    <row r="12" spans="1:28">
      <c r="A12" s="418">
        <v>0.29166666666666702</v>
      </c>
      <c r="B12" s="394">
        <v>10762</v>
      </c>
      <c r="C12" s="394">
        <v>10489</v>
      </c>
      <c r="D12" s="394">
        <v>10748</v>
      </c>
      <c r="E12" s="394">
        <v>9775</v>
      </c>
      <c r="F12" s="394">
        <v>10536.334381551726</v>
      </c>
      <c r="G12" s="394">
        <v>10392</v>
      </c>
      <c r="H12" s="394">
        <v>10833</v>
      </c>
      <c r="I12" s="167">
        <v>11340</v>
      </c>
      <c r="J12" s="167">
        <v>11669</v>
      </c>
      <c r="K12" s="167">
        <f>'8.1'!K13</f>
        <v>11435.434362829892</v>
      </c>
      <c r="M12" s="418">
        <v>0.29166666666666702</v>
      </c>
      <c r="N12" s="394">
        <v>5338</v>
      </c>
      <c r="O12" s="394">
        <v>5555</v>
      </c>
      <c r="P12" s="394">
        <v>5169</v>
      </c>
      <c r="Q12" s="394">
        <v>5133</v>
      </c>
      <c r="R12" s="394">
        <v>5291.1043071314807</v>
      </c>
      <c r="S12" s="394">
        <v>5372</v>
      </c>
      <c r="T12" s="394">
        <v>5479</v>
      </c>
      <c r="U12" s="167">
        <v>5450</v>
      </c>
      <c r="V12" s="167">
        <v>5757</v>
      </c>
      <c r="W12" s="167">
        <f>'8.2'!K12</f>
        <v>5331.8559692935232</v>
      </c>
      <c r="Y12" s="120">
        <f t="shared" si="0"/>
        <v>9775</v>
      </c>
      <c r="Z12" s="120">
        <f t="shared" si="1"/>
        <v>1565</v>
      </c>
      <c r="AA12" s="120">
        <f t="shared" si="2"/>
        <v>5133</v>
      </c>
      <c r="AB12" s="120">
        <f t="shared" si="3"/>
        <v>422</v>
      </c>
    </row>
    <row r="13" spans="1:28">
      <c r="A13" s="418">
        <v>0.33333333333333298</v>
      </c>
      <c r="B13" s="394">
        <v>10991</v>
      </c>
      <c r="C13" s="394">
        <v>10709</v>
      </c>
      <c r="D13" s="394">
        <v>11033</v>
      </c>
      <c r="E13" s="394">
        <v>10030</v>
      </c>
      <c r="F13" s="394">
        <v>10520.775007007602</v>
      </c>
      <c r="G13" s="394">
        <v>10595</v>
      </c>
      <c r="H13" s="394">
        <v>10978</v>
      </c>
      <c r="I13" s="167">
        <v>11494</v>
      </c>
      <c r="J13" s="167">
        <v>11843</v>
      </c>
      <c r="K13" s="167">
        <f>'8.1'!K14</f>
        <v>11610.433693868146</v>
      </c>
      <c r="M13" s="418">
        <v>0.33333333333333298</v>
      </c>
      <c r="N13" s="394">
        <v>5736</v>
      </c>
      <c r="O13" s="394">
        <v>5868</v>
      </c>
      <c r="P13" s="394">
        <v>5630</v>
      </c>
      <c r="Q13" s="394">
        <v>5561</v>
      </c>
      <c r="R13" s="394">
        <v>5788.8041304995786</v>
      </c>
      <c r="S13" s="394">
        <v>5881</v>
      </c>
      <c r="T13" s="394">
        <v>5974</v>
      </c>
      <c r="U13" s="167">
        <v>5954</v>
      </c>
      <c r="V13" s="167">
        <v>6212</v>
      </c>
      <c r="W13" s="167">
        <f>'8.2'!K13</f>
        <v>5823.3561899245697</v>
      </c>
      <c r="Y13" s="120">
        <f t="shared" si="0"/>
        <v>10030</v>
      </c>
      <c r="Z13" s="120">
        <f t="shared" si="1"/>
        <v>1464</v>
      </c>
      <c r="AA13" s="120">
        <f t="shared" si="2"/>
        <v>5561</v>
      </c>
      <c r="AB13" s="120">
        <f t="shared" si="3"/>
        <v>413</v>
      </c>
    </row>
    <row r="14" spans="1:28">
      <c r="A14" s="418">
        <v>0.375</v>
      </c>
      <c r="B14" s="394">
        <v>11152</v>
      </c>
      <c r="C14" s="394">
        <v>10813</v>
      </c>
      <c r="D14" s="394">
        <v>11286</v>
      </c>
      <c r="E14" s="394">
        <v>10195</v>
      </c>
      <c r="F14" s="394">
        <v>10603.94361819699</v>
      </c>
      <c r="G14" s="394">
        <v>10818</v>
      </c>
      <c r="H14" s="394">
        <v>11137</v>
      </c>
      <c r="I14" s="167">
        <v>11720</v>
      </c>
      <c r="J14" s="167">
        <v>11969</v>
      </c>
      <c r="K14" s="167">
        <f>'8.1'!K15</f>
        <v>11825.793912187075</v>
      </c>
      <c r="M14" s="418">
        <v>0.375</v>
      </c>
      <c r="N14" s="394">
        <v>6146</v>
      </c>
      <c r="O14" s="394">
        <v>6258</v>
      </c>
      <c r="P14" s="394">
        <v>6021</v>
      </c>
      <c r="Q14" s="394">
        <v>5993</v>
      </c>
      <c r="R14" s="394">
        <v>6273.7143511517543</v>
      </c>
      <c r="S14" s="394">
        <v>6341</v>
      </c>
      <c r="T14" s="394">
        <v>6420</v>
      </c>
      <c r="U14" s="167">
        <v>6452</v>
      </c>
      <c r="V14" s="167">
        <v>6714</v>
      </c>
      <c r="W14" s="167">
        <f>'8.2'!K14</f>
        <v>6276.6298745628483</v>
      </c>
      <c r="Y14" s="120">
        <f t="shared" si="0"/>
        <v>10195</v>
      </c>
      <c r="Z14" s="120">
        <f t="shared" si="1"/>
        <v>1525</v>
      </c>
      <c r="AA14" s="120">
        <f t="shared" si="2"/>
        <v>5993</v>
      </c>
      <c r="AB14" s="120">
        <f t="shared" si="3"/>
        <v>459</v>
      </c>
    </row>
    <row r="15" spans="1:28">
      <c r="A15" s="418">
        <v>0.41666666666666702</v>
      </c>
      <c r="B15" s="394">
        <v>10828</v>
      </c>
      <c r="C15" s="394">
        <v>10698</v>
      </c>
      <c r="D15" s="394">
        <v>11125</v>
      </c>
      <c r="E15" s="394">
        <v>10149</v>
      </c>
      <c r="F15" s="394">
        <v>10631.186243152137</v>
      </c>
      <c r="G15" s="394">
        <v>10725</v>
      </c>
      <c r="H15" s="394">
        <v>11107</v>
      </c>
      <c r="I15" s="167">
        <v>11758</v>
      </c>
      <c r="J15" s="167">
        <v>11912</v>
      </c>
      <c r="K15" s="167">
        <f>'8.1'!K16</f>
        <v>11825.411833868382</v>
      </c>
      <c r="M15" s="418">
        <v>0.41666666666666702</v>
      </c>
      <c r="N15" s="394">
        <v>6386</v>
      </c>
      <c r="O15" s="394">
        <v>6589</v>
      </c>
      <c r="P15" s="394">
        <v>6293</v>
      </c>
      <c r="Q15" s="394">
        <v>6306</v>
      </c>
      <c r="R15" s="394">
        <v>6626.2340521491133</v>
      </c>
      <c r="S15" s="394">
        <v>6710</v>
      </c>
      <c r="T15" s="394">
        <v>6688</v>
      </c>
      <c r="U15" s="167">
        <v>6799</v>
      </c>
      <c r="V15" s="167">
        <v>7051</v>
      </c>
      <c r="W15" s="167">
        <f>'8.2'!K15</f>
        <v>6604.1281501859876</v>
      </c>
      <c r="Y15" s="120">
        <f t="shared" si="0"/>
        <v>10149</v>
      </c>
      <c r="Z15" s="120">
        <f t="shared" si="1"/>
        <v>1609</v>
      </c>
      <c r="AA15" s="120">
        <f t="shared" si="2"/>
        <v>6293</v>
      </c>
      <c r="AB15" s="120">
        <f t="shared" si="3"/>
        <v>506</v>
      </c>
    </row>
    <row r="16" spans="1:28">
      <c r="A16" s="418">
        <v>0.45833333333333298</v>
      </c>
      <c r="B16" s="394">
        <v>10974</v>
      </c>
      <c r="C16" s="394">
        <v>10900</v>
      </c>
      <c r="D16" s="394">
        <v>11324</v>
      </c>
      <c r="E16" s="394">
        <v>10206</v>
      </c>
      <c r="F16" s="394">
        <v>10632.13776461692</v>
      </c>
      <c r="G16" s="394">
        <v>10786</v>
      </c>
      <c r="H16" s="394">
        <v>11143</v>
      </c>
      <c r="I16" s="167">
        <v>11635</v>
      </c>
      <c r="J16" s="167">
        <v>11738</v>
      </c>
      <c r="K16" s="167">
        <f>'8.1'!K17</f>
        <v>11660.261059481163</v>
      </c>
      <c r="M16" s="418">
        <v>0.45833333333333298</v>
      </c>
      <c r="N16" s="394">
        <v>6213</v>
      </c>
      <c r="O16" s="394">
        <v>6479</v>
      </c>
      <c r="P16" s="394">
        <v>6138</v>
      </c>
      <c r="Q16" s="394">
        <v>6201</v>
      </c>
      <c r="R16" s="394">
        <v>6765.5130485606041</v>
      </c>
      <c r="S16" s="394">
        <v>6935</v>
      </c>
      <c r="T16" s="394">
        <v>6891</v>
      </c>
      <c r="U16" s="167">
        <v>7010</v>
      </c>
      <c r="V16" s="167">
        <v>7270</v>
      </c>
      <c r="W16" s="167">
        <f>'8.2'!K16</f>
        <v>6821.0999908539625</v>
      </c>
      <c r="Y16" s="120">
        <f t="shared" si="0"/>
        <v>10206</v>
      </c>
      <c r="Z16" s="120">
        <f t="shared" si="1"/>
        <v>1429</v>
      </c>
      <c r="AA16" s="120">
        <f t="shared" si="2"/>
        <v>6138</v>
      </c>
      <c r="AB16" s="120">
        <f t="shared" si="3"/>
        <v>872</v>
      </c>
    </row>
    <row r="17" spans="1:28">
      <c r="A17" s="418">
        <v>0.5</v>
      </c>
      <c r="B17" s="394">
        <v>10741</v>
      </c>
      <c r="C17" s="394">
        <v>10649</v>
      </c>
      <c r="D17" s="394">
        <v>11166</v>
      </c>
      <c r="E17" s="394">
        <v>10169</v>
      </c>
      <c r="F17" s="394">
        <v>10736.022014717852</v>
      </c>
      <c r="G17" s="394">
        <v>10852</v>
      </c>
      <c r="H17" s="394">
        <v>11266</v>
      </c>
      <c r="I17" s="167">
        <v>11768</v>
      </c>
      <c r="J17" s="167">
        <v>11863</v>
      </c>
      <c r="K17" s="167">
        <f>'8.1'!K18</f>
        <v>11837.565415478868</v>
      </c>
      <c r="M17" s="418">
        <v>0.5</v>
      </c>
      <c r="N17" s="394">
        <v>6057</v>
      </c>
      <c r="O17" s="394">
        <v>6298</v>
      </c>
      <c r="P17" s="394">
        <v>6113</v>
      </c>
      <c r="Q17" s="394">
        <v>6012</v>
      </c>
      <c r="R17" s="394">
        <v>6592.5467777686399</v>
      </c>
      <c r="S17" s="394">
        <v>6743</v>
      </c>
      <c r="T17" s="394">
        <v>6695</v>
      </c>
      <c r="U17" s="167">
        <v>6875</v>
      </c>
      <c r="V17" s="167">
        <v>7130</v>
      </c>
      <c r="W17" s="167">
        <f>'8.2'!K17</f>
        <v>6630.1875253963972</v>
      </c>
      <c r="Y17" s="120">
        <f t="shared" si="0"/>
        <v>10169</v>
      </c>
      <c r="Z17" s="120">
        <f t="shared" si="1"/>
        <v>1599</v>
      </c>
      <c r="AA17" s="120">
        <f t="shared" si="2"/>
        <v>6012</v>
      </c>
      <c r="AB17" s="120">
        <f t="shared" si="3"/>
        <v>863</v>
      </c>
    </row>
    <row r="18" spans="1:28">
      <c r="A18" s="418">
        <v>0.54166666666666696</v>
      </c>
      <c r="B18" s="394">
        <v>10621</v>
      </c>
      <c r="C18" s="394">
        <v>10499</v>
      </c>
      <c r="D18" s="394">
        <v>10972</v>
      </c>
      <c r="E18" s="394">
        <v>9988</v>
      </c>
      <c r="F18" s="394">
        <v>10707.299908506155</v>
      </c>
      <c r="G18" s="394">
        <v>10813</v>
      </c>
      <c r="H18" s="394">
        <v>11247</v>
      </c>
      <c r="I18" s="167">
        <v>11736</v>
      </c>
      <c r="J18" s="167">
        <v>11895</v>
      </c>
      <c r="K18" s="167">
        <f>'8.1'!K19</f>
        <v>11894.776043475809</v>
      </c>
      <c r="M18" s="418">
        <v>0.54166666666666696</v>
      </c>
      <c r="N18" s="394">
        <v>6064</v>
      </c>
      <c r="O18" s="394">
        <v>6310</v>
      </c>
      <c r="P18" s="394">
        <v>6035</v>
      </c>
      <c r="Q18" s="394">
        <v>5972</v>
      </c>
      <c r="R18" s="394">
        <v>6562.8460907355948</v>
      </c>
      <c r="S18" s="394">
        <v>6670</v>
      </c>
      <c r="T18" s="394">
        <v>6644</v>
      </c>
      <c r="U18" s="167">
        <v>6833</v>
      </c>
      <c r="V18" s="167">
        <v>7079</v>
      </c>
      <c r="W18" s="167">
        <f>'8.2'!K18</f>
        <v>6559.2322992475574</v>
      </c>
      <c r="Y18" s="120">
        <f t="shared" si="0"/>
        <v>9988</v>
      </c>
      <c r="Z18" s="120">
        <f t="shared" si="1"/>
        <v>1748</v>
      </c>
      <c r="AA18" s="120">
        <f t="shared" si="2"/>
        <v>5972</v>
      </c>
      <c r="AB18" s="120">
        <f t="shared" si="3"/>
        <v>861</v>
      </c>
    </row>
    <row r="19" spans="1:28">
      <c r="A19" s="418">
        <v>0.58333333333333304</v>
      </c>
      <c r="B19" s="394">
        <v>10850</v>
      </c>
      <c r="C19" s="394">
        <v>10783</v>
      </c>
      <c r="D19" s="394">
        <v>11204</v>
      </c>
      <c r="E19" s="394">
        <v>10214</v>
      </c>
      <c r="F19" s="394">
        <v>10686.954544182894</v>
      </c>
      <c r="G19" s="394">
        <v>10602</v>
      </c>
      <c r="H19" s="394">
        <v>11244</v>
      </c>
      <c r="I19" s="167">
        <v>11624</v>
      </c>
      <c r="J19" s="167">
        <v>11765</v>
      </c>
      <c r="K19" s="167">
        <f>'8.1'!K20</f>
        <v>11704.698400519419</v>
      </c>
      <c r="M19" s="418">
        <v>0.58333333333333304</v>
      </c>
      <c r="N19" s="394">
        <v>6044</v>
      </c>
      <c r="O19" s="394">
        <v>6350</v>
      </c>
      <c r="P19" s="394">
        <v>5917</v>
      </c>
      <c r="Q19" s="394">
        <v>5905</v>
      </c>
      <c r="R19" s="394">
        <v>6494.1369264879886</v>
      </c>
      <c r="S19" s="394">
        <v>6618</v>
      </c>
      <c r="T19" s="394">
        <v>6524</v>
      </c>
      <c r="U19" s="167">
        <v>6772</v>
      </c>
      <c r="V19" s="167">
        <v>6949</v>
      </c>
      <c r="W19" s="167">
        <f>'8.2'!K19</f>
        <v>6482.6752287170102</v>
      </c>
      <c r="Y19" s="120">
        <f t="shared" si="0"/>
        <v>10214</v>
      </c>
      <c r="Z19" s="120">
        <f t="shared" si="1"/>
        <v>1410</v>
      </c>
      <c r="AA19" s="120">
        <f t="shared" si="2"/>
        <v>5905</v>
      </c>
      <c r="AB19" s="120">
        <f t="shared" si="3"/>
        <v>867</v>
      </c>
    </row>
    <row r="20" spans="1:28">
      <c r="A20" s="418">
        <v>0.625</v>
      </c>
      <c r="B20" s="394">
        <v>10903</v>
      </c>
      <c r="C20" s="394">
        <v>10753</v>
      </c>
      <c r="D20" s="394">
        <v>11123</v>
      </c>
      <c r="E20" s="394">
        <v>10115</v>
      </c>
      <c r="F20" s="394">
        <v>10763.082335213589</v>
      </c>
      <c r="G20" s="394">
        <v>10521</v>
      </c>
      <c r="H20" s="394">
        <v>11321</v>
      </c>
      <c r="I20" s="167">
        <v>11622</v>
      </c>
      <c r="J20" s="167">
        <v>11618</v>
      </c>
      <c r="K20" s="167">
        <f>'8.1'!K21</f>
        <v>11732.739004893814</v>
      </c>
      <c r="M20" s="418">
        <v>0.625</v>
      </c>
      <c r="N20" s="394">
        <v>6015</v>
      </c>
      <c r="O20" s="394">
        <v>6156</v>
      </c>
      <c r="P20" s="394">
        <v>5879</v>
      </c>
      <c r="Q20" s="394">
        <v>5858</v>
      </c>
      <c r="R20" s="394">
        <v>6461.1769211615601</v>
      </c>
      <c r="S20" s="394">
        <v>6600</v>
      </c>
      <c r="T20" s="394">
        <v>6522</v>
      </c>
      <c r="U20" s="167">
        <v>6811</v>
      </c>
      <c r="V20" s="167">
        <v>6974</v>
      </c>
      <c r="W20" s="167">
        <f>'8.2'!K20</f>
        <v>6460.2969655242941</v>
      </c>
      <c r="Y20" s="120">
        <f t="shared" si="0"/>
        <v>10115</v>
      </c>
      <c r="Z20" s="120">
        <f t="shared" si="1"/>
        <v>1507</v>
      </c>
      <c r="AA20" s="120">
        <f t="shared" si="2"/>
        <v>5858</v>
      </c>
      <c r="AB20" s="120">
        <f t="shared" si="3"/>
        <v>953</v>
      </c>
    </row>
    <row r="21" spans="1:28">
      <c r="A21" s="418">
        <v>0.66666666666666696</v>
      </c>
      <c r="B21" s="394">
        <v>11204</v>
      </c>
      <c r="C21" s="394">
        <v>10677</v>
      </c>
      <c r="D21" s="394">
        <v>11035</v>
      </c>
      <c r="E21" s="394">
        <v>10352</v>
      </c>
      <c r="F21" s="394">
        <v>10860.751693268581</v>
      </c>
      <c r="G21" s="394">
        <v>10436</v>
      </c>
      <c r="H21" s="394">
        <v>11410</v>
      </c>
      <c r="I21" s="167">
        <v>11470</v>
      </c>
      <c r="J21" s="167">
        <v>11460</v>
      </c>
      <c r="K21" s="167">
        <f>'8.1'!K22</f>
        <v>11603.792502213872</v>
      </c>
      <c r="M21" s="418">
        <v>0.66666666666666696</v>
      </c>
      <c r="N21" s="394">
        <v>5992</v>
      </c>
      <c r="O21" s="394">
        <v>6119</v>
      </c>
      <c r="P21" s="394">
        <v>5850</v>
      </c>
      <c r="Q21" s="394">
        <v>5751</v>
      </c>
      <c r="R21" s="394">
        <v>6357.8163985784695</v>
      </c>
      <c r="S21" s="394">
        <v>6486</v>
      </c>
      <c r="T21" s="394">
        <v>6513</v>
      </c>
      <c r="U21" s="167">
        <v>6744</v>
      </c>
      <c r="V21" s="167">
        <v>6966</v>
      </c>
      <c r="W21" s="167">
        <f>'8.2'!K21</f>
        <v>6448.037880505779</v>
      </c>
      <c r="Y21" s="120">
        <f t="shared" si="0"/>
        <v>10352</v>
      </c>
      <c r="Z21" s="120">
        <f t="shared" si="1"/>
        <v>1118</v>
      </c>
      <c r="AA21" s="120">
        <f t="shared" si="2"/>
        <v>5751</v>
      </c>
      <c r="AB21" s="120">
        <f t="shared" si="3"/>
        <v>993</v>
      </c>
    </row>
    <row r="22" spans="1:28">
      <c r="A22" s="418">
        <v>0.70833333333333304</v>
      </c>
      <c r="B22" s="394">
        <v>10892</v>
      </c>
      <c r="C22" s="394">
        <v>10587</v>
      </c>
      <c r="D22" s="394">
        <v>11209</v>
      </c>
      <c r="E22" s="394">
        <v>10180</v>
      </c>
      <c r="F22" s="394">
        <v>10751.413662864945</v>
      </c>
      <c r="G22" s="394">
        <v>10711</v>
      </c>
      <c r="H22" s="394">
        <v>11274</v>
      </c>
      <c r="I22" s="167">
        <v>11667</v>
      </c>
      <c r="J22" s="167">
        <v>11569</v>
      </c>
      <c r="K22" s="167">
        <f>'8.1'!K23</f>
        <v>11728.0869917173</v>
      </c>
      <c r="M22" s="418">
        <v>0.70833333333333304</v>
      </c>
      <c r="N22" s="394">
        <v>5897</v>
      </c>
      <c r="O22" s="394">
        <v>6054</v>
      </c>
      <c r="P22" s="394">
        <v>5739</v>
      </c>
      <c r="Q22" s="394">
        <v>5724</v>
      </c>
      <c r="R22" s="394">
        <v>6261.4820063844018</v>
      </c>
      <c r="S22" s="394">
        <v>6261</v>
      </c>
      <c r="T22" s="394">
        <v>6320</v>
      </c>
      <c r="U22" s="167">
        <v>6530</v>
      </c>
      <c r="V22" s="167">
        <v>6745</v>
      </c>
      <c r="W22" s="167">
        <f>'8.2'!K22</f>
        <v>6328.5286120789669</v>
      </c>
      <c r="Y22" s="120">
        <f t="shared" si="0"/>
        <v>10180</v>
      </c>
      <c r="Z22" s="120">
        <f t="shared" si="1"/>
        <v>1487</v>
      </c>
      <c r="AA22" s="120">
        <f t="shared" si="2"/>
        <v>5724</v>
      </c>
      <c r="AB22" s="120">
        <f t="shared" si="3"/>
        <v>806</v>
      </c>
    </row>
    <row r="23" spans="1:28">
      <c r="A23" s="418">
        <v>0.75</v>
      </c>
      <c r="B23" s="394">
        <v>10904</v>
      </c>
      <c r="C23" s="394">
        <v>10423</v>
      </c>
      <c r="D23" s="394">
        <v>10887</v>
      </c>
      <c r="E23" s="394">
        <v>10020</v>
      </c>
      <c r="F23" s="394">
        <v>10478.642573077212</v>
      </c>
      <c r="G23" s="394">
        <v>10514</v>
      </c>
      <c r="H23" s="394">
        <v>10957</v>
      </c>
      <c r="I23" s="167">
        <v>11442</v>
      </c>
      <c r="J23" s="167">
        <v>11750</v>
      </c>
      <c r="K23" s="167">
        <f>'8.1'!K24</f>
        <v>11503.038901038377</v>
      </c>
      <c r="M23" s="418">
        <v>0.75</v>
      </c>
      <c r="N23" s="394">
        <v>5898</v>
      </c>
      <c r="O23" s="394">
        <v>6142</v>
      </c>
      <c r="P23" s="394">
        <v>5847</v>
      </c>
      <c r="Q23" s="394">
        <v>5775</v>
      </c>
      <c r="R23" s="394">
        <v>6221.4193476173377</v>
      </c>
      <c r="S23" s="394">
        <v>6282</v>
      </c>
      <c r="T23" s="394">
        <v>6302</v>
      </c>
      <c r="U23" s="167">
        <v>6556</v>
      </c>
      <c r="V23" s="167">
        <v>6758</v>
      </c>
      <c r="W23" s="167">
        <f>'8.2'!K23</f>
        <v>6316.0123583260292</v>
      </c>
      <c r="Y23" s="120">
        <f t="shared" si="0"/>
        <v>10020</v>
      </c>
      <c r="Z23" s="120">
        <f t="shared" si="1"/>
        <v>1422</v>
      </c>
      <c r="AA23" s="120">
        <f t="shared" si="2"/>
        <v>5775</v>
      </c>
      <c r="AB23" s="120">
        <f t="shared" si="3"/>
        <v>781</v>
      </c>
    </row>
    <row r="24" spans="1:28">
      <c r="A24" s="418">
        <v>0.79166666666666696</v>
      </c>
      <c r="B24" s="394">
        <v>10824</v>
      </c>
      <c r="C24" s="394">
        <v>10458</v>
      </c>
      <c r="D24" s="394">
        <v>10944</v>
      </c>
      <c r="E24" s="394">
        <v>9818</v>
      </c>
      <c r="F24" s="394">
        <v>10320.171506033299</v>
      </c>
      <c r="G24" s="394">
        <v>10426</v>
      </c>
      <c r="H24" s="394">
        <v>10889</v>
      </c>
      <c r="I24" s="167">
        <v>11329</v>
      </c>
      <c r="J24" s="167">
        <v>11727</v>
      </c>
      <c r="K24" s="167">
        <f>'8.1'!K25</f>
        <v>11349.040666588369</v>
      </c>
      <c r="M24" s="418">
        <v>0.79166666666666696</v>
      </c>
      <c r="N24" s="394">
        <v>5938</v>
      </c>
      <c r="O24" s="394">
        <v>6181</v>
      </c>
      <c r="P24" s="394">
        <v>5853</v>
      </c>
      <c r="Q24" s="394">
        <v>5783</v>
      </c>
      <c r="R24" s="394">
        <v>6256.5888597530884</v>
      </c>
      <c r="S24" s="394">
        <v>6314</v>
      </c>
      <c r="T24" s="394">
        <v>6380</v>
      </c>
      <c r="U24" s="167">
        <v>6535</v>
      </c>
      <c r="V24" s="167">
        <v>6769</v>
      </c>
      <c r="W24" s="167">
        <f>'8.2'!K24</f>
        <v>6326.1515121913462</v>
      </c>
      <c r="Y24" s="120">
        <f t="shared" si="0"/>
        <v>9818</v>
      </c>
      <c r="Z24" s="120">
        <f t="shared" si="1"/>
        <v>1511</v>
      </c>
      <c r="AA24" s="120">
        <f t="shared" si="2"/>
        <v>5783</v>
      </c>
      <c r="AB24" s="120">
        <f t="shared" si="3"/>
        <v>752</v>
      </c>
    </row>
    <row r="25" spans="1:28">
      <c r="A25" s="418">
        <v>0.83333333333333304</v>
      </c>
      <c r="B25" s="394">
        <v>10631</v>
      </c>
      <c r="C25" s="394">
        <v>10174</v>
      </c>
      <c r="D25" s="394">
        <v>10626</v>
      </c>
      <c r="E25" s="394">
        <v>9617</v>
      </c>
      <c r="F25" s="394">
        <v>10078.238477666719</v>
      </c>
      <c r="G25" s="394">
        <v>10057</v>
      </c>
      <c r="H25" s="394">
        <v>10634</v>
      </c>
      <c r="I25" s="167">
        <v>11004</v>
      </c>
      <c r="J25" s="167">
        <v>11501</v>
      </c>
      <c r="K25" s="167">
        <f>'8.1'!K26</f>
        <v>10994.315181612459</v>
      </c>
      <c r="M25" s="418">
        <v>0.83333333333333304</v>
      </c>
      <c r="N25" s="394">
        <v>6143</v>
      </c>
      <c r="O25" s="394">
        <v>6198</v>
      </c>
      <c r="P25" s="394">
        <v>6268</v>
      </c>
      <c r="Q25" s="394">
        <v>5856</v>
      </c>
      <c r="R25" s="394">
        <v>6489.8664479167492</v>
      </c>
      <c r="S25" s="394">
        <v>6367</v>
      </c>
      <c r="T25" s="394">
        <v>6511</v>
      </c>
      <c r="U25" s="167">
        <v>6561</v>
      </c>
      <c r="V25" s="167">
        <v>6720</v>
      </c>
      <c r="W25" s="167">
        <f>'8.2'!K25</f>
        <v>6381.2837593439563</v>
      </c>
      <c r="Y25" s="120">
        <f t="shared" si="0"/>
        <v>9617</v>
      </c>
      <c r="Z25" s="120">
        <f t="shared" si="1"/>
        <v>1387</v>
      </c>
      <c r="AA25" s="120">
        <f t="shared" si="2"/>
        <v>5856</v>
      </c>
      <c r="AB25" s="120">
        <f t="shared" si="3"/>
        <v>705</v>
      </c>
    </row>
    <row r="26" spans="1:28">
      <c r="A26" s="418">
        <v>0.875</v>
      </c>
      <c r="B26" s="394">
        <v>9801</v>
      </c>
      <c r="C26" s="394">
        <v>9388</v>
      </c>
      <c r="D26" s="394">
        <v>9982</v>
      </c>
      <c r="E26" s="394">
        <v>8793</v>
      </c>
      <c r="F26" s="394">
        <v>9506.2513723648135</v>
      </c>
      <c r="G26" s="394">
        <v>9473</v>
      </c>
      <c r="H26" s="394">
        <v>10093</v>
      </c>
      <c r="I26" s="167">
        <v>10507</v>
      </c>
      <c r="J26" s="167">
        <v>11005</v>
      </c>
      <c r="K26" s="167">
        <f>'8.1'!K27</f>
        <v>10498.059672647802</v>
      </c>
      <c r="M26" s="418">
        <v>0.875</v>
      </c>
      <c r="N26" s="394">
        <v>6152</v>
      </c>
      <c r="O26" s="394">
        <v>6111</v>
      </c>
      <c r="P26" s="394">
        <v>6065</v>
      </c>
      <c r="Q26" s="394">
        <v>6039</v>
      </c>
      <c r="R26" s="394">
        <v>6518.6229622419323</v>
      </c>
      <c r="S26" s="394">
        <v>6448</v>
      </c>
      <c r="T26" s="394">
        <v>6637</v>
      </c>
      <c r="U26" s="167">
        <v>6661</v>
      </c>
      <c r="V26" s="167">
        <v>6782</v>
      </c>
      <c r="W26" s="167">
        <f>'8.2'!K26</f>
        <v>6489.2525701180321</v>
      </c>
      <c r="Y26" s="120">
        <f t="shared" si="0"/>
        <v>8793</v>
      </c>
      <c r="Z26" s="120">
        <f t="shared" si="1"/>
        <v>1714</v>
      </c>
      <c r="AA26" s="120">
        <f t="shared" si="2"/>
        <v>6039</v>
      </c>
      <c r="AB26" s="120">
        <f t="shared" si="3"/>
        <v>622</v>
      </c>
    </row>
    <row r="27" spans="1:28">
      <c r="A27" s="418">
        <v>0.91666666666666696</v>
      </c>
      <c r="B27" s="394">
        <v>9332</v>
      </c>
      <c r="C27" s="394">
        <v>8946</v>
      </c>
      <c r="D27" s="394">
        <v>9531</v>
      </c>
      <c r="E27" s="394">
        <v>8559</v>
      </c>
      <c r="F27" s="394">
        <v>8912.8279342693695</v>
      </c>
      <c r="G27" s="394">
        <v>8922</v>
      </c>
      <c r="H27" s="394">
        <v>9512</v>
      </c>
      <c r="I27" s="167">
        <v>10015</v>
      </c>
      <c r="J27" s="167">
        <v>10530</v>
      </c>
      <c r="K27" s="167">
        <f>'8.1'!K28</f>
        <v>10033.037016334338</v>
      </c>
      <c r="M27" s="418">
        <v>0.91666666666666696</v>
      </c>
      <c r="N27" s="394">
        <v>5898</v>
      </c>
      <c r="O27" s="394">
        <v>5951</v>
      </c>
      <c r="P27" s="394">
        <v>5784</v>
      </c>
      <c r="Q27" s="394">
        <v>5840</v>
      </c>
      <c r="R27" s="394">
        <v>6309.1442261267803</v>
      </c>
      <c r="S27" s="394">
        <v>6288</v>
      </c>
      <c r="T27" s="394">
        <v>6462</v>
      </c>
      <c r="U27" s="167">
        <v>6464</v>
      </c>
      <c r="V27" s="167">
        <v>6857</v>
      </c>
      <c r="W27" s="167">
        <f>'8.2'!K27</f>
        <v>6302.7752455579548</v>
      </c>
      <c r="Y27" s="120">
        <f t="shared" si="0"/>
        <v>8559</v>
      </c>
      <c r="Z27" s="120">
        <f t="shared" si="1"/>
        <v>1456</v>
      </c>
      <c r="AA27" s="120">
        <f t="shared" si="2"/>
        <v>5784</v>
      </c>
      <c r="AB27" s="120">
        <f t="shared" si="3"/>
        <v>680</v>
      </c>
    </row>
    <row r="28" spans="1:28">
      <c r="A28" s="222">
        <v>0.95833333333333304</v>
      </c>
      <c r="B28" s="440">
        <v>9028</v>
      </c>
      <c r="C28" s="440">
        <v>8624</v>
      </c>
      <c r="D28" s="440">
        <v>9126</v>
      </c>
      <c r="E28" s="440">
        <v>8069</v>
      </c>
      <c r="F28" s="440">
        <v>8428.2857168900064</v>
      </c>
      <c r="G28" s="440">
        <v>8473</v>
      </c>
      <c r="H28" s="440">
        <v>9071</v>
      </c>
      <c r="I28" s="440">
        <v>9604</v>
      </c>
      <c r="J28" s="440">
        <v>10175</v>
      </c>
      <c r="K28" s="440">
        <f>'8.1'!K29</f>
        <v>9592.1212614934557</v>
      </c>
      <c r="M28" s="222">
        <v>0.95833333333333304</v>
      </c>
      <c r="N28" s="440">
        <v>5598</v>
      </c>
      <c r="O28" s="440">
        <v>5586</v>
      </c>
      <c r="P28" s="440">
        <v>5469</v>
      </c>
      <c r="Q28" s="440">
        <v>5503</v>
      </c>
      <c r="R28" s="440">
        <v>5950.1753468377219</v>
      </c>
      <c r="S28" s="440">
        <v>5941</v>
      </c>
      <c r="T28" s="440">
        <v>6139</v>
      </c>
      <c r="U28" s="440">
        <v>6139</v>
      </c>
      <c r="V28" s="440">
        <v>6515</v>
      </c>
      <c r="W28" s="440">
        <f>'8.2'!K28</f>
        <v>5921.2339068760111</v>
      </c>
      <c r="Y28" s="120">
        <f t="shared" si="0"/>
        <v>8069</v>
      </c>
      <c r="Z28" s="120">
        <f t="shared" si="1"/>
        <v>1535</v>
      </c>
      <c r="AA28" s="120">
        <f t="shared" si="2"/>
        <v>5469</v>
      </c>
      <c r="AB28" s="120">
        <f t="shared" si="3"/>
        <v>670</v>
      </c>
    </row>
    <row r="29" spans="1:28" ht="12.75">
      <c r="A29" s="50" t="s">
        <v>417</v>
      </c>
      <c r="K29" s="12" t="s">
        <v>399</v>
      </c>
      <c r="M29" s="50" t="s">
        <v>418</v>
      </c>
      <c r="W29" s="12" t="s">
        <v>399</v>
      </c>
    </row>
  </sheetData>
  <conditionalFormatting sqref="B5:K28">
    <cfRule type="expression" dxfId="1" priority="2">
      <formula>B5=MAX(B$5:B$28)</formula>
    </cfRule>
  </conditionalFormatting>
  <conditionalFormatting sqref="N5:W28">
    <cfRule type="expression" dxfId="0" priority="1">
      <formula>N5=MIN(N$5:N$28)</formula>
    </cfRule>
  </conditionalFormatting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&amp;C&amp;"-,Obyčejné"&amp;9&amp;P</oddFooter>
  </headerFooter>
  <ignoredErrors>
    <ignoredError sqref="Y5:Y28 Z8:AB28 Z5:AB7" formulaRange="1"/>
  </ignoredError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List15"/>
  <dimension ref="A1:N38"/>
  <sheetViews>
    <sheetView showGridLines="0" zoomScaleNormal="100" workbookViewId="0"/>
  </sheetViews>
  <sheetFormatPr defaultRowHeight="12"/>
  <cols>
    <col min="1" max="1" width="42" style="7" customWidth="1"/>
    <col min="2" max="2" width="7.85546875" style="7" customWidth="1"/>
    <col min="3" max="14" width="7.85546875" style="21" customWidth="1"/>
    <col min="15" max="15" width="9.7109375" style="7" customWidth="1"/>
    <col min="16" max="16384" width="9.140625" style="7"/>
  </cols>
  <sheetData>
    <row r="1" spans="1:14" ht="18.75">
      <c r="A1" s="461" t="s">
        <v>636</v>
      </c>
      <c r="N1" s="159" t="str">
        <f>'3.1'!N1</f>
        <v>2019</v>
      </c>
    </row>
    <row r="2" spans="1:14" ht="15.75">
      <c r="A2" s="462" t="s">
        <v>637</v>
      </c>
    </row>
    <row r="3" spans="1:14" ht="6" customHeight="1"/>
    <row r="4" spans="1:14">
      <c r="A4" s="303"/>
      <c r="B4" s="187" t="s">
        <v>93</v>
      </c>
      <c r="C4" s="187" t="s">
        <v>94</v>
      </c>
      <c r="D4" s="187" t="s">
        <v>95</v>
      </c>
      <c r="E4" s="187" t="s">
        <v>96</v>
      </c>
      <c r="F4" s="187" t="s">
        <v>97</v>
      </c>
      <c r="G4" s="187" t="s">
        <v>98</v>
      </c>
      <c r="H4" s="187" t="s">
        <v>99</v>
      </c>
      <c r="I4" s="187" t="s">
        <v>100</v>
      </c>
      <c r="J4" s="187" t="s">
        <v>101</v>
      </c>
      <c r="K4" s="187" t="s">
        <v>102</v>
      </c>
      <c r="L4" s="187" t="s">
        <v>103</v>
      </c>
      <c r="M4" s="187" t="s">
        <v>104</v>
      </c>
      <c r="N4" s="190" t="s">
        <v>76</v>
      </c>
    </row>
    <row r="5" spans="1:14">
      <c r="A5" s="384" t="s">
        <v>139</v>
      </c>
      <c r="B5" s="391">
        <f>SUM(B6:B8)</f>
        <v>6634.8279999999995</v>
      </c>
      <c r="C5" s="391">
        <f t="shared" ref="C5:M5" si="0">SUM(C6:C8)</f>
        <v>5730.1190000000006</v>
      </c>
      <c r="D5" s="391">
        <f t="shared" si="0"/>
        <v>5662.9429999999993</v>
      </c>
      <c r="E5" s="391">
        <f t="shared" si="0"/>
        <v>5116.7179999999989</v>
      </c>
      <c r="F5" s="391">
        <f t="shared" si="0"/>
        <v>5306.0590000000002</v>
      </c>
      <c r="G5" s="391">
        <f t="shared" si="0"/>
        <v>4853.759</v>
      </c>
      <c r="H5" s="391">
        <f t="shared" si="0"/>
        <v>5074.8770000000004</v>
      </c>
      <c r="I5" s="391">
        <f t="shared" si="0"/>
        <v>5185.8680000000004</v>
      </c>
      <c r="J5" s="391">
        <f t="shared" si="0"/>
        <v>5661.0539999999992</v>
      </c>
      <c r="K5" s="391">
        <f t="shared" si="0"/>
        <v>6302.5969999999998</v>
      </c>
      <c r="L5" s="391">
        <f t="shared" si="0"/>
        <v>5916.6719999999996</v>
      </c>
      <c r="M5" s="391">
        <f t="shared" si="0"/>
        <v>6225.2810000000009</v>
      </c>
      <c r="N5" s="391">
        <f>SUM(N6:N8)</f>
        <v>67670.774999999994</v>
      </c>
    </row>
    <row r="6" spans="1:14">
      <c r="A6" s="193" t="s">
        <v>46</v>
      </c>
      <c r="B6" s="385">
        <v>5346.643</v>
      </c>
      <c r="C6" s="385">
        <v>4859.0200000000004</v>
      </c>
      <c r="D6" s="385">
        <v>4617.1319999999996</v>
      </c>
      <c r="E6" s="385">
        <v>4223.3059999999996</v>
      </c>
      <c r="F6" s="385">
        <v>4673.4470000000001</v>
      </c>
      <c r="G6" s="385">
        <v>4064.0349999999999</v>
      </c>
      <c r="H6" s="385">
        <v>3727.2269999999999</v>
      </c>
      <c r="I6" s="385">
        <v>4450.7619999999997</v>
      </c>
      <c r="J6" s="385">
        <v>4804.0649999999996</v>
      </c>
      <c r="K6" s="385">
        <v>5425.9809999999998</v>
      </c>
      <c r="L6" s="385">
        <v>5229.1189999999997</v>
      </c>
      <c r="M6" s="385">
        <v>5087.0460000000003</v>
      </c>
      <c r="N6" s="296">
        <f>SUM(B6:M6)</f>
        <v>56507.783000000003</v>
      </c>
    </row>
    <row r="7" spans="1:14">
      <c r="A7" s="241" t="s">
        <v>58</v>
      </c>
      <c r="B7" s="392">
        <v>24.263000000000002</v>
      </c>
      <c r="C7" s="215">
        <v>22.262</v>
      </c>
      <c r="D7" s="215">
        <v>14.023</v>
      </c>
      <c r="E7" s="215">
        <v>14.055999999999999</v>
      </c>
      <c r="F7" s="215">
        <v>9.3030000000000008</v>
      </c>
      <c r="G7" s="215">
        <v>9.0579999999999998</v>
      </c>
      <c r="H7" s="215">
        <v>8.7750000000000004</v>
      </c>
      <c r="I7" s="215">
        <v>9.1669999999999998</v>
      </c>
      <c r="J7" s="215">
        <v>14.906000000000001</v>
      </c>
      <c r="K7" s="215">
        <v>30.606999999999999</v>
      </c>
      <c r="L7" s="215">
        <v>24.414000000000001</v>
      </c>
      <c r="M7" s="215">
        <v>9.9339999999999993</v>
      </c>
      <c r="N7" s="300">
        <f>SUM(B7:M7)</f>
        <v>190.768</v>
      </c>
    </row>
    <row r="8" spans="1:14">
      <c r="A8" s="193" t="s">
        <v>61</v>
      </c>
      <c r="B8" s="386">
        <v>1263.922</v>
      </c>
      <c r="C8" s="296">
        <v>848.83699999999999</v>
      </c>
      <c r="D8" s="296">
        <v>1031.788</v>
      </c>
      <c r="E8" s="296">
        <v>879.35599999999999</v>
      </c>
      <c r="F8" s="296">
        <v>623.30899999999997</v>
      </c>
      <c r="G8" s="296">
        <v>780.66600000000005</v>
      </c>
      <c r="H8" s="296">
        <v>1338.875</v>
      </c>
      <c r="I8" s="296">
        <v>725.93899999999996</v>
      </c>
      <c r="J8" s="296">
        <v>842.08299999999997</v>
      </c>
      <c r="K8" s="296">
        <v>846.00900000000001</v>
      </c>
      <c r="L8" s="296">
        <v>663.13900000000001</v>
      </c>
      <c r="M8" s="296">
        <v>1128.3009999999999</v>
      </c>
      <c r="N8" s="296">
        <f>SUM(B8:M8)</f>
        <v>10972.224</v>
      </c>
    </row>
    <row r="9" spans="1:14">
      <c r="A9" s="384" t="s">
        <v>140</v>
      </c>
      <c r="B9" s="391">
        <f>SUM(B10:B15)</f>
        <v>-6634.8289999999997</v>
      </c>
      <c r="C9" s="391">
        <f t="shared" ref="C9:M9" si="1">SUM(C10:C15)</f>
        <v>-5730.1189999999997</v>
      </c>
      <c r="D9" s="391">
        <f t="shared" si="1"/>
        <v>-5662.9419999999991</v>
      </c>
      <c r="E9" s="391">
        <f t="shared" si="1"/>
        <v>-5116.7179999999998</v>
      </c>
      <c r="F9" s="391">
        <f t="shared" si="1"/>
        <v>-5306.0589999999993</v>
      </c>
      <c r="G9" s="391">
        <f t="shared" si="1"/>
        <v>-4853.7579999999998</v>
      </c>
      <c r="H9" s="391">
        <f t="shared" si="1"/>
        <v>-5074.8769999999995</v>
      </c>
      <c r="I9" s="391">
        <f t="shared" si="1"/>
        <v>-5185.8670000000002</v>
      </c>
      <c r="J9" s="391">
        <f t="shared" si="1"/>
        <v>-5661.054000000001</v>
      </c>
      <c r="K9" s="391">
        <f t="shared" si="1"/>
        <v>-6302.5959999999995</v>
      </c>
      <c r="L9" s="391">
        <f t="shared" si="1"/>
        <v>-5916.6719999999996</v>
      </c>
      <c r="M9" s="391">
        <f t="shared" si="1"/>
        <v>-6225.2809999999999</v>
      </c>
      <c r="N9" s="391">
        <f>SUM(N10:N15)</f>
        <v>-67670.772000000012</v>
      </c>
    </row>
    <row r="10" spans="1:14">
      <c r="A10" s="193" t="s">
        <v>59</v>
      </c>
      <c r="B10" s="386">
        <v>-3904.3809999999999</v>
      </c>
      <c r="C10" s="296">
        <v>-3361.3119999999999</v>
      </c>
      <c r="D10" s="296">
        <v>-3527.8939999999998</v>
      </c>
      <c r="E10" s="296">
        <v>-3081.2739999999999</v>
      </c>
      <c r="F10" s="296">
        <v>-3356.8609999999999</v>
      </c>
      <c r="G10" s="296">
        <v>-3263.509</v>
      </c>
      <c r="H10" s="296">
        <v>-3203.5709999999999</v>
      </c>
      <c r="I10" s="296">
        <v>-3269.4290000000001</v>
      </c>
      <c r="J10" s="296">
        <v>-3278.0839999999998</v>
      </c>
      <c r="K10" s="296">
        <v>-3473.6260000000002</v>
      </c>
      <c r="L10" s="296">
        <v>-3725.33</v>
      </c>
      <c r="M10" s="296">
        <v>-3607.09</v>
      </c>
      <c r="N10" s="296">
        <f t="shared" ref="N10:N15" si="2">SUM(B10:M10)</f>
        <v>-41052.361000000004</v>
      </c>
    </row>
    <row r="11" spans="1:14">
      <c r="A11" s="241" t="s">
        <v>60</v>
      </c>
      <c r="B11" s="392">
        <v>-2450.0070000000001</v>
      </c>
      <c r="C11" s="215">
        <v>-2152.7370000000001</v>
      </c>
      <c r="D11" s="215">
        <v>-1926.7809999999999</v>
      </c>
      <c r="E11" s="215">
        <v>-1826.1759999999999</v>
      </c>
      <c r="F11" s="215">
        <v>-1745.29</v>
      </c>
      <c r="G11" s="215">
        <v>-1404.828</v>
      </c>
      <c r="H11" s="215">
        <v>-1630.759</v>
      </c>
      <c r="I11" s="215">
        <v>-1658.317</v>
      </c>
      <c r="J11" s="215">
        <v>-2101.7370000000001</v>
      </c>
      <c r="K11" s="215">
        <v>-2531.5419999999999</v>
      </c>
      <c r="L11" s="215">
        <v>-1972.4010000000001</v>
      </c>
      <c r="M11" s="215">
        <v>-2314.29</v>
      </c>
      <c r="N11" s="300">
        <f t="shared" si="2"/>
        <v>-23714.865000000005</v>
      </c>
    </row>
    <row r="12" spans="1:14">
      <c r="A12" s="241" t="s">
        <v>62</v>
      </c>
      <c r="B12" s="392">
        <v>0</v>
      </c>
      <c r="C12" s="215">
        <v>0</v>
      </c>
      <c r="D12" s="215">
        <v>0</v>
      </c>
      <c r="E12" s="215">
        <v>0</v>
      </c>
      <c r="F12" s="215">
        <v>0</v>
      </c>
      <c r="G12" s="215">
        <v>0</v>
      </c>
      <c r="H12" s="215">
        <v>0</v>
      </c>
      <c r="I12" s="215">
        <v>0</v>
      </c>
      <c r="J12" s="215">
        <v>0</v>
      </c>
      <c r="K12" s="215">
        <v>0</v>
      </c>
      <c r="L12" s="215">
        <v>0</v>
      </c>
      <c r="M12" s="215">
        <v>0</v>
      </c>
      <c r="N12" s="300">
        <f t="shared" si="2"/>
        <v>0</v>
      </c>
    </row>
    <row r="13" spans="1:14">
      <c r="A13" s="241" t="s">
        <v>52</v>
      </c>
      <c r="B13" s="392">
        <v>-135.44999999999999</v>
      </c>
      <c r="C13" s="215">
        <v>-99.608999999999995</v>
      </c>
      <c r="D13" s="215">
        <v>-114.38200000000001</v>
      </c>
      <c r="E13" s="215">
        <v>-108.11799999999999</v>
      </c>
      <c r="F13" s="215">
        <v>-116.288</v>
      </c>
      <c r="G13" s="215">
        <v>-79.468000000000004</v>
      </c>
      <c r="H13" s="215">
        <v>-110.19199999999999</v>
      </c>
      <c r="I13" s="215">
        <v>-123.254</v>
      </c>
      <c r="J13" s="215">
        <v>-126.845</v>
      </c>
      <c r="K13" s="215">
        <v>-140.75800000000001</v>
      </c>
      <c r="L13" s="215">
        <v>-121.602</v>
      </c>
      <c r="M13" s="215">
        <v>-171.191</v>
      </c>
      <c r="N13" s="300">
        <f t="shared" si="2"/>
        <v>-1447.1570000000002</v>
      </c>
    </row>
    <row r="14" spans="1:14">
      <c r="A14" s="241" t="s">
        <v>306</v>
      </c>
      <c r="B14" s="392">
        <v>-20.207999999999998</v>
      </c>
      <c r="C14" s="215">
        <v>-19.463000000000001</v>
      </c>
      <c r="D14" s="215">
        <v>-13.484</v>
      </c>
      <c r="E14" s="215">
        <v>-22.454999999999998</v>
      </c>
      <c r="F14" s="215">
        <v>-7.7190000000000003</v>
      </c>
      <c r="G14" s="215">
        <v>-22.260999999999999</v>
      </c>
      <c r="H14" s="215">
        <v>-40.354999999999997</v>
      </c>
      <c r="I14" s="215">
        <v>-32.570999999999998</v>
      </c>
      <c r="J14" s="215">
        <v>-18.385999999999999</v>
      </c>
      <c r="K14" s="215">
        <v>-15.332000000000001</v>
      </c>
      <c r="L14" s="215">
        <v>-7.5469999999999997</v>
      </c>
      <c r="M14" s="215">
        <v>-12.843</v>
      </c>
      <c r="N14" s="300">
        <f t="shared" si="2"/>
        <v>-232.62399999999997</v>
      </c>
    </row>
    <row r="15" spans="1:14">
      <c r="A15" s="193" t="s">
        <v>133</v>
      </c>
      <c r="B15" s="386">
        <v>-124.783</v>
      </c>
      <c r="C15" s="296">
        <v>-96.998000000000005</v>
      </c>
      <c r="D15" s="296">
        <v>-80.400999999999996</v>
      </c>
      <c r="E15" s="296">
        <v>-78.694999999999993</v>
      </c>
      <c r="F15" s="296">
        <v>-79.900999999999996</v>
      </c>
      <c r="G15" s="296">
        <v>-83.691999999999993</v>
      </c>
      <c r="H15" s="296">
        <v>-90</v>
      </c>
      <c r="I15" s="296">
        <v>-102.29600000000001</v>
      </c>
      <c r="J15" s="296">
        <v>-136.00200000000001</v>
      </c>
      <c r="K15" s="296">
        <v>-141.33799999999999</v>
      </c>
      <c r="L15" s="296">
        <v>-89.792000000000002</v>
      </c>
      <c r="M15" s="296">
        <v>-119.867</v>
      </c>
      <c r="N15" s="296">
        <f t="shared" si="2"/>
        <v>-1223.7649999999999</v>
      </c>
    </row>
    <row r="16" spans="1:14">
      <c r="B16" s="21"/>
      <c r="N16" s="12" t="s">
        <v>398</v>
      </c>
    </row>
    <row r="17" spans="1:14" ht="11.25" customHeight="1">
      <c r="B17" s="21"/>
      <c r="N17" s="14"/>
    </row>
    <row r="18" spans="1:14">
      <c r="A18" s="190"/>
      <c r="B18" s="187" t="s">
        <v>93</v>
      </c>
      <c r="C18" s="187" t="s">
        <v>94</v>
      </c>
      <c r="D18" s="187" t="s">
        <v>95</v>
      </c>
      <c r="E18" s="187" t="s">
        <v>96</v>
      </c>
      <c r="F18" s="187" t="s">
        <v>97</v>
      </c>
      <c r="G18" s="187" t="s">
        <v>98</v>
      </c>
      <c r="H18" s="187" t="s">
        <v>99</v>
      </c>
      <c r="I18" s="187" t="s">
        <v>100</v>
      </c>
      <c r="J18" s="187" t="s">
        <v>101</v>
      </c>
      <c r="K18" s="187" t="s">
        <v>102</v>
      </c>
      <c r="L18" s="187" t="s">
        <v>103</v>
      </c>
      <c r="M18" s="187" t="s">
        <v>104</v>
      </c>
      <c r="N18" s="190" t="s">
        <v>76</v>
      </c>
    </row>
    <row r="19" spans="1:14">
      <c r="A19" s="384" t="s">
        <v>141</v>
      </c>
      <c r="B19" s="391">
        <f>SUM(B20:B24)</f>
        <v>6647.4537709999995</v>
      </c>
      <c r="C19" s="391">
        <f t="shared" ref="C19:N19" si="3">SUM(C20:C24)</f>
        <v>5772.9028159999998</v>
      </c>
      <c r="D19" s="391">
        <f t="shared" si="3"/>
        <v>5885.0964769999991</v>
      </c>
      <c r="E19" s="391">
        <f t="shared" si="3"/>
        <v>5266.6703190000007</v>
      </c>
      <c r="F19" s="391">
        <f t="shared" si="3"/>
        <v>5420.9508100000012</v>
      </c>
      <c r="G19" s="391">
        <f t="shared" si="3"/>
        <v>4982.8839799999996</v>
      </c>
      <c r="H19" s="391">
        <f t="shared" si="3"/>
        <v>4887.4525280000007</v>
      </c>
      <c r="I19" s="391">
        <f t="shared" si="3"/>
        <v>4999.6503200000006</v>
      </c>
      <c r="J19" s="391">
        <f t="shared" si="3"/>
        <v>5051.2866910000002</v>
      </c>
      <c r="K19" s="391">
        <f t="shared" si="3"/>
        <v>5614.3456070000011</v>
      </c>
      <c r="L19" s="391">
        <f t="shared" si="3"/>
        <v>5889.5488780395208</v>
      </c>
      <c r="M19" s="391">
        <f t="shared" si="3"/>
        <v>5948.061162026811</v>
      </c>
      <c r="N19" s="391">
        <f t="shared" si="3"/>
        <v>66366.30335906634</v>
      </c>
    </row>
    <row r="20" spans="1:14">
      <c r="A20" s="193" t="s">
        <v>44</v>
      </c>
      <c r="B20" s="416">
        <v>3904.3806560000003</v>
      </c>
      <c r="C20" s="411">
        <v>3361.311866</v>
      </c>
      <c r="D20" s="411">
        <v>3527.8936819999999</v>
      </c>
      <c r="E20" s="411">
        <v>3081.2739800000004</v>
      </c>
      <c r="F20" s="411">
        <v>3356.8606939999995</v>
      </c>
      <c r="G20" s="411">
        <v>3263.5092719999998</v>
      </c>
      <c r="H20" s="411">
        <v>3203.5706600000003</v>
      </c>
      <c r="I20" s="411">
        <v>3269.4294790000004</v>
      </c>
      <c r="J20" s="411">
        <v>3278.0838839999997</v>
      </c>
      <c r="K20" s="411">
        <v>3473.6256830000002</v>
      </c>
      <c r="L20" s="411">
        <v>3725.3297969999999</v>
      </c>
      <c r="M20" s="411">
        <v>3607.089892</v>
      </c>
      <c r="N20" s="296">
        <f>SUM(B20:M20)</f>
        <v>41052.359544999999</v>
      </c>
    </row>
    <row r="21" spans="1:14">
      <c r="A21" s="241" t="s">
        <v>45</v>
      </c>
      <c r="B21" s="417">
        <v>754.1267039999999</v>
      </c>
      <c r="C21" s="412">
        <v>631.25943200000006</v>
      </c>
      <c r="D21" s="412">
        <v>596.85756499999991</v>
      </c>
      <c r="E21" s="412">
        <v>544.08849299999997</v>
      </c>
      <c r="F21" s="412">
        <v>591.47457300000008</v>
      </c>
      <c r="G21" s="412">
        <v>506.37788900000004</v>
      </c>
      <c r="H21" s="412">
        <v>503.81834299999997</v>
      </c>
      <c r="I21" s="412">
        <v>545.01119600000004</v>
      </c>
      <c r="J21" s="412">
        <v>546.690833</v>
      </c>
      <c r="K21" s="412">
        <v>610.67856299999994</v>
      </c>
      <c r="L21" s="412">
        <v>650.36836100000005</v>
      </c>
      <c r="M21" s="412">
        <v>685.41539599999999</v>
      </c>
      <c r="N21" s="300">
        <f t="shared" ref="N21:N37" si="4">SUM(B21:M21)</f>
        <v>7166.1673479999999</v>
      </c>
    </row>
    <row r="22" spans="1:14">
      <c r="A22" s="241" t="s">
        <v>46</v>
      </c>
      <c r="B22" s="417">
        <v>1690.403646</v>
      </c>
      <c r="C22" s="412">
        <v>1519.2062060000001</v>
      </c>
      <c r="D22" s="412">
        <v>1481.548935</v>
      </c>
      <c r="E22" s="412">
        <v>1391.3453610000001</v>
      </c>
      <c r="F22" s="412">
        <v>1219.7263290000019</v>
      </c>
      <c r="G22" s="412">
        <v>1060.912662</v>
      </c>
      <c r="H22" s="412">
        <v>993.23118899999997</v>
      </c>
      <c r="I22" s="412">
        <v>1011.3770549999999</v>
      </c>
      <c r="J22" s="412">
        <v>1023.3475080000001</v>
      </c>
      <c r="K22" s="412">
        <v>1249.0559230000001</v>
      </c>
      <c r="L22" s="412">
        <v>1229.7711704472699</v>
      </c>
      <c r="M22" s="412">
        <v>1353.9772516601208</v>
      </c>
      <c r="N22" s="300">
        <f t="shared" si="4"/>
        <v>15223.903236107393</v>
      </c>
    </row>
    <row r="23" spans="1:14">
      <c r="A23" s="241" t="s">
        <v>47</v>
      </c>
      <c r="B23" s="417">
        <v>296.728791</v>
      </c>
      <c r="C23" s="412">
        <v>260.55943500000001</v>
      </c>
      <c r="D23" s="412">
        <v>278.671221</v>
      </c>
      <c r="E23" s="412">
        <v>249.88617700000003</v>
      </c>
      <c r="F23" s="412">
        <v>252.72297599999999</v>
      </c>
      <c r="G23" s="412">
        <v>151.973218</v>
      </c>
      <c r="H23" s="412">
        <v>186.74587400000001</v>
      </c>
      <c r="I23" s="412">
        <v>173.82238800000002</v>
      </c>
      <c r="J23" s="412">
        <v>203.01345699999999</v>
      </c>
      <c r="K23" s="412">
        <v>280.89666499999998</v>
      </c>
      <c r="L23" s="412">
        <v>283.99605659225</v>
      </c>
      <c r="M23" s="412">
        <v>301.41907936669003</v>
      </c>
      <c r="N23" s="300">
        <f t="shared" si="4"/>
        <v>2920.4353379589397</v>
      </c>
    </row>
    <row r="24" spans="1:14">
      <c r="A24" s="193" t="s">
        <v>61</v>
      </c>
      <c r="B24" s="416">
        <v>1.813974</v>
      </c>
      <c r="C24" s="411">
        <v>0.56587699999999996</v>
      </c>
      <c r="D24" s="411">
        <v>0.12507399999999999</v>
      </c>
      <c r="E24" s="411">
        <v>7.6308000000000001E-2</v>
      </c>
      <c r="F24" s="411">
        <v>0.166238</v>
      </c>
      <c r="G24" s="411">
        <v>0.110939</v>
      </c>
      <c r="H24" s="411">
        <v>8.6461999999999997E-2</v>
      </c>
      <c r="I24" s="411">
        <v>1.0201999999999999E-2</v>
      </c>
      <c r="J24" s="411">
        <v>0.15100899999999998</v>
      </c>
      <c r="K24" s="411">
        <v>8.8772999999999991E-2</v>
      </c>
      <c r="L24" s="411">
        <v>8.3492999999999998E-2</v>
      </c>
      <c r="M24" s="411">
        <v>0.15954300000000002</v>
      </c>
      <c r="N24" s="296">
        <f t="shared" si="4"/>
        <v>3.4378920000000006</v>
      </c>
    </row>
    <row r="25" spans="1:14">
      <c r="A25" s="384" t="s">
        <v>142</v>
      </c>
      <c r="B25" s="391">
        <f>SUM(B26:B37)</f>
        <v>-6647.4537709999995</v>
      </c>
      <c r="C25" s="391">
        <f t="shared" ref="C25:N25" si="5">SUM(C26:C37)</f>
        <v>-5772.9028159999998</v>
      </c>
      <c r="D25" s="391">
        <f t="shared" si="5"/>
        <v>-5885.096477</v>
      </c>
      <c r="E25" s="391">
        <f t="shared" si="5"/>
        <v>-5266.6703189999998</v>
      </c>
      <c r="F25" s="391">
        <f t="shared" si="5"/>
        <v>-5420.9508099999994</v>
      </c>
      <c r="G25" s="391">
        <f t="shared" si="5"/>
        <v>-4982.8839799999996</v>
      </c>
      <c r="H25" s="391">
        <f t="shared" si="5"/>
        <v>-4887.4525279999998</v>
      </c>
      <c r="I25" s="391">
        <f t="shared" si="5"/>
        <v>-4999.6503199999997</v>
      </c>
      <c r="J25" s="391">
        <f t="shared" si="5"/>
        <v>-5051.2867319570305</v>
      </c>
      <c r="K25" s="391">
        <f t="shared" si="5"/>
        <v>-5614.3455250429697</v>
      </c>
      <c r="L25" s="391">
        <f t="shared" si="5"/>
        <v>-5889.5488780000005</v>
      </c>
      <c r="M25" s="391">
        <f t="shared" si="5"/>
        <v>-5948.061162</v>
      </c>
      <c r="N25" s="391">
        <f t="shared" si="5"/>
        <v>-66366.303317999991</v>
      </c>
    </row>
    <row r="26" spans="1:14" ht="12" customHeight="1">
      <c r="A26" s="193" t="s">
        <v>48</v>
      </c>
      <c r="B26" s="416">
        <v>-24.262924999999996</v>
      </c>
      <c r="C26" s="411">
        <v>-22.262177999999999</v>
      </c>
      <c r="D26" s="411">
        <v>-14.022742999999998</v>
      </c>
      <c r="E26" s="411">
        <v>-14.05588</v>
      </c>
      <c r="F26" s="411">
        <v>-9.3031909999999982</v>
      </c>
      <c r="G26" s="411">
        <v>-9.057720999999999</v>
      </c>
      <c r="H26" s="411">
        <v>-8.7751300000000008</v>
      </c>
      <c r="I26" s="411">
        <v>-9.1669589999999985</v>
      </c>
      <c r="J26" s="411">
        <v>-14.905923999999999</v>
      </c>
      <c r="K26" s="411">
        <v>-30.607113000000002</v>
      </c>
      <c r="L26" s="411">
        <v>-24.414343999999996</v>
      </c>
      <c r="M26" s="411">
        <v>-9.933644000000001</v>
      </c>
      <c r="N26" s="296">
        <f t="shared" si="4"/>
        <v>-190.76775199999997</v>
      </c>
    </row>
    <row r="27" spans="1:14">
      <c r="A27" s="241" t="s">
        <v>49</v>
      </c>
      <c r="B27" s="417">
        <v>-754.12670400000013</v>
      </c>
      <c r="C27" s="412">
        <v>-631.25943199999995</v>
      </c>
      <c r="D27" s="412">
        <v>-596.85756499999991</v>
      </c>
      <c r="E27" s="412">
        <v>-544.08849299999986</v>
      </c>
      <c r="F27" s="412">
        <v>-591.47457299999996</v>
      </c>
      <c r="G27" s="412">
        <v>-506.37788899999998</v>
      </c>
      <c r="H27" s="412">
        <v>-503.81834299999997</v>
      </c>
      <c r="I27" s="412">
        <v>-545.01119600000004</v>
      </c>
      <c r="J27" s="412">
        <v>-546.690833</v>
      </c>
      <c r="K27" s="412">
        <v>-610.67856300000005</v>
      </c>
      <c r="L27" s="412">
        <v>-650.36836099999994</v>
      </c>
      <c r="M27" s="412">
        <v>-685.41539599999999</v>
      </c>
      <c r="N27" s="300">
        <f t="shared" si="4"/>
        <v>-7166.1673479999999</v>
      </c>
    </row>
    <row r="28" spans="1:14">
      <c r="A28" s="241" t="s">
        <v>60</v>
      </c>
      <c r="B28" s="417">
        <v>-4.0096629999999998</v>
      </c>
      <c r="C28" s="412">
        <v>-8.7249829999999999</v>
      </c>
      <c r="D28" s="412">
        <v>-44.206943000000003</v>
      </c>
      <c r="E28" s="412">
        <v>-47.726877999999999</v>
      </c>
      <c r="F28" s="412">
        <v>-42.148272999999996</v>
      </c>
      <c r="G28" s="412">
        <v>-38.61759</v>
      </c>
      <c r="H28" s="412">
        <v>-22.739350000000002</v>
      </c>
      <c r="I28" s="412">
        <v>-29.804055999999999</v>
      </c>
      <c r="J28" s="412">
        <v>-32.885418000000001</v>
      </c>
      <c r="K28" s="412">
        <v>-45.921430000000001</v>
      </c>
      <c r="L28" s="412">
        <v>-47.237769</v>
      </c>
      <c r="M28" s="412">
        <v>-43.929190999999996</v>
      </c>
      <c r="N28" s="300">
        <f t="shared" si="4"/>
        <v>-407.95154400000001</v>
      </c>
    </row>
    <row r="29" spans="1:14">
      <c r="A29" s="241" t="s">
        <v>50</v>
      </c>
      <c r="B29" s="417">
        <v>-656.78868199999988</v>
      </c>
      <c r="C29" s="412">
        <v>-583.13016199999993</v>
      </c>
      <c r="D29" s="412">
        <v>-643.61796499999991</v>
      </c>
      <c r="E29" s="412">
        <v>-621.44999499999994</v>
      </c>
      <c r="F29" s="412">
        <v>-659.6579650000001</v>
      </c>
      <c r="G29" s="412">
        <v>-641.14572799999996</v>
      </c>
      <c r="H29" s="412">
        <v>-642.33705099999997</v>
      </c>
      <c r="I29" s="412">
        <v>-649.7696279999999</v>
      </c>
      <c r="J29" s="412">
        <v>-648.68325800000002</v>
      </c>
      <c r="K29" s="412">
        <v>-662.6376140000001</v>
      </c>
      <c r="L29" s="412">
        <v>-648.89312149287002</v>
      </c>
      <c r="M29" s="412">
        <v>-598.21183554012021</v>
      </c>
      <c r="N29" s="300">
        <f t="shared" si="4"/>
        <v>-7656.3230050329894</v>
      </c>
    </row>
    <row r="30" spans="1:14">
      <c r="A30" s="241" t="s">
        <v>51</v>
      </c>
      <c r="B30" s="417">
        <v>-237.07600199999999</v>
      </c>
      <c r="C30" s="412">
        <v>-220.46969599999997</v>
      </c>
      <c r="D30" s="412">
        <v>-235.45044100000001</v>
      </c>
      <c r="E30" s="412">
        <v>-205.85493700000001</v>
      </c>
      <c r="F30" s="412">
        <v>-216.86589200000003</v>
      </c>
      <c r="G30" s="412">
        <v>-231.55219399999999</v>
      </c>
      <c r="H30" s="412">
        <v>-210.95374899999999</v>
      </c>
      <c r="I30" s="412">
        <v>-228.24538800000002</v>
      </c>
      <c r="J30" s="412">
        <v>-210.86406700000001</v>
      </c>
      <c r="K30" s="412">
        <v>-222.39945399999948</v>
      </c>
      <c r="L30" s="412">
        <v>-257.90472735950055</v>
      </c>
      <c r="M30" s="412">
        <v>-207.35957457148953</v>
      </c>
      <c r="N30" s="300">
        <f t="shared" si="4"/>
        <v>-2684.9961219309898</v>
      </c>
    </row>
    <row r="31" spans="1:14">
      <c r="A31" s="241" t="s">
        <v>52</v>
      </c>
      <c r="B31" s="417">
        <v>-6.7205330000000005</v>
      </c>
      <c r="C31" s="412">
        <v>-4.9996679999999998</v>
      </c>
      <c r="D31" s="412">
        <v>-7.3046809999999995</v>
      </c>
      <c r="E31" s="412">
        <v>-6.6648480000000001</v>
      </c>
      <c r="F31" s="412">
        <v>-6.598338</v>
      </c>
      <c r="G31" s="412">
        <v>-5.7595460000000003</v>
      </c>
      <c r="H31" s="412">
        <v>-3.2291930000000004</v>
      </c>
      <c r="I31" s="412">
        <v>-5.4004129999999995</v>
      </c>
      <c r="J31" s="412">
        <v>-6.7517500000000004</v>
      </c>
      <c r="K31" s="412">
        <v>-5.85534</v>
      </c>
      <c r="L31" s="412">
        <v>-5.8680699999999995</v>
      </c>
      <c r="M31" s="412">
        <v>-7.6715200000000001</v>
      </c>
      <c r="N31" s="300">
        <f t="shared" si="4"/>
        <v>-72.823899999999995</v>
      </c>
    </row>
    <row r="32" spans="1:14">
      <c r="A32" s="241" t="s">
        <v>53</v>
      </c>
      <c r="B32" s="417">
        <v>-128.173382</v>
      </c>
      <c r="C32" s="412">
        <v>-112.407825</v>
      </c>
      <c r="D32" s="412">
        <v>-133.60190899999998</v>
      </c>
      <c r="E32" s="412">
        <v>-130.98327500000002</v>
      </c>
      <c r="F32" s="412">
        <v>-144.92312600000002</v>
      </c>
      <c r="G32" s="412">
        <v>-149.85152000000002</v>
      </c>
      <c r="H32" s="412">
        <v>-152.14728700000001</v>
      </c>
      <c r="I32" s="412">
        <v>-137.89670199999998</v>
      </c>
      <c r="J32" s="412">
        <v>-136.89357300000009</v>
      </c>
      <c r="K32" s="412">
        <v>-143.672515</v>
      </c>
      <c r="L32" s="412">
        <v>-137.42392070000002</v>
      </c>
      <c r="M32" s="412">
        <v>-122.00579535</v>
      </c>
      <c r="N32" s="300">
        <f t="shared" si="4"/>
        <v>-1629.9808300500001</v>
      </c>
    </row>
    <row r="33" spans="1:14">
      <c r="A33" s="241" t="s">
        <v>54</v>
      </c>
      <c r="B33" s="417">
        <v>-1834.7788889999999</v>
      </c>
      <c r="C33" s="412">
        <v>-1672.366906</v>
      </c>
      <c r="D33" s="412">
        <v>-1778.0948679999999</v>
      </c>
      <c r="E33" s="412">
        <v>-1653.8933919999999</v>
      </c>
      <c r="F33" s="412">
        <v>-1714.5028370000009</v>
      </c>
      <c r="G33" s="412">
        <v>-1703.9554109999999</v>
      </c>
      <c r="H33" s="412">
        <v>-1629.5180650000002</v>
      </c>
      <c r="I33" s="412">
        <v>-1656.4822904999992</v>
      </c>
      <c r="J33" s="412">
        <v>-1661.1037809999991</v>
      </c>
      <c r="K33" s="412">
        <v>-1754.739993000001</v>
      </c>
      <c r="L33" s="412">
        <v>-1711.1499696476301</v>
      </c>
      <c r="M33" s="412">
        <v>-1498.93282450839</v>
      </c>
      <c r="N33" s="300">
        <f t="shared" si="4"/>
        <v>-20269.519226656023</v>
      </c>
    </row>
    <row r="34" spans="1:14">
      <c r="A34" s="241" t="s">
        <v>55</v>
      </c>
      <c r="B34" s="417">
        <v>-861.98245134667809</v>
      </c>
      <c r="C34" s="412">
        <v>-744.38225986139696</v>
      </c>
      <c r="D34" s="412">
        <v>-730.29199182744003</v>
      </c>
      <c r="E34" s="412">
        <v>-627.16538731430205</v>
      </c>
      <c r="F34" s="412">
        <v>-610.25775655041116</v>
      </c>
      <c r="G34" s="412">
        <v>-536.15689958858002</v>
      </c>
      <c r="H34" s="412">
        <v>-537.25227486902497</v>
      </c>
      <c r="I34" s="412">
        <v>-561.07883226354306</v>
      </c>
      <c r="J34" s="412">
        <v>-569.49654119111904</v>
      </c>
      <c r="K34" s="412">
        <v>-669.13916051007698</v>
      </c>
      <c r="L34" s="412">
        <v>-733.11143118909308</v>
      </c>
      <c r="M34" s="412">
        <v>-760.732164102914</v>
      </c>
      <c r="N34" s="300">
        <f t="shared" si="4"/>
        <v>-7941.0471506145796</v>
      </c>
    </row>
    <row r="35" spans="1:14">
      <c r="A35" s="241" t="s">
        <v>56</v>
      </c>
      <c r="B35" s="417">
        <v>-1792.9765356533221</v>
      </c>
      <c r="C35" s="412">
        <v>-1476.2559741386031</v>
      </c>
      <c r="D35" s="412">
        <v>-1413.87066817256</v>
      </c>
      <c r="E35" s="412">
        <v>-1163.029967685698</v>
      </c>
      <c r="F35" s="412">
        <v>-1174.8553774495879</v>
      </c>
      <c r="G35" s="412">
        <v>-937.56172841142006</v>
      </c>
      <c r="H35" s="412">
        <v>-956.24536113097508</v>
      </c>
      <c r="I35" s="412">
        <v>-964.81621123645789</v>
      </c>
      <c r="J35" s="412">
        <v>-981.607925765912</v>
      </c>
      <c r="K35" s="412">
        <v>-1221.9366125328918</v>
      </c>
      <c r="L35" s="412">
        <v>-1396.9877536109068</v>
      </c>
      <c r="M35" s="412">
        <v>-1717.8766309270868</v>
      </c>
      <c r="N35" s="300">
        <f t="shared" si="4"/>
        <v>-15198.020746715421</v>
      </c>
    </row>
    <row r="36" spans="1:14">
      <c r="A36" s="241" t="s">
        <v>57</v>
      </c>
      <c r="B36" s="417">
        <v>-11.845804999999999</v>
      </c>
      <c r="C36" s="412">
        <v>-9.7263539999999988</v>
      </c>
      <c r="D36" s="412">
        <v>-5.3854600000000001</v>
      </c>
      <c r="E36" s="412">
        <v>-5.5025979999999999</v>
      </c>
      <c r="F36" s="412">
        <v>-4.7173040000000004</v>
      </c>
      <c r="G36" s="412">
        <v>-3.3476319999999999</v>
      </c>
      <c r="H36" s="412">
        <v>-3.3252180000000005</v>
      </c>
      <c r="I36" s="412">
        <v>-3.3076420000000004</v>
      </c>
      <c r="J36" s="412">
        <v>-3.5340579999999999</v>
      </c>
      <c r="K36" s="412">
        <v>-5.1718590000000004</v>
      </c>
      <c r="L36" s="412">
        <v>-7.3234309999999994</v>
      </c>
      <c r="M36" s="412">
        <v>-9.3145790000000002</v>
      </c>
      <c r="N36" s="300">
        <f t="shared" si="4"/>
        <v>-72.501939999999991</v>
      </c>
    </row>
    <row r="37" spans="1:14">
      <c r="A37" s="193" t="s">
        <v>133</v>
      </c>
      <c r="B37" s="386">
        <v>-334.712199</v>
      </c>
      <c r="C37" s="296">
        <v>-286.91737799999999</v>
      </c>
      <c r="D37" s="296">
        <v>-282.39124200000003</v>
      </c>
      <c r="E37" s="296">
        <v>-246.25466799999998</v>
      </c>
      <c r="F37" s="296">
        <v>-245.64617699999999</v>
      </c>
      <c r="G37" s="296">
        <v>-219.50012100000001</v>
      </c>
      <c r="H37" s="296">
        <v>-217.11150599999999</v>
      </c>
      <c r="I37" s="296">
        <v>-208.67100199999999</v>
      </c>
      <c r="J37" s="296">
        <v>-237.86960300000001</v>
      </c>
      <c r="K37" s="296">
        <v>-241.585871</v>
      </c>
      <c r="L37" s="296">
        <v>-268.86597900000004</v>
      </c>
      <c r="M37" s="296">
        <v>-286.67800699999998</v>
      </c>
      <c r="N37" s="296">
        <f t="shared" si="4"/>
        <v>-3076.2037530000002</v>
      </c>
    </row>
    <row r="38" spans="1:14">
      <c r="N38" s="12" t="s">
        <v>391</v>
      </c>
    </row>
  </sheetData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List26"/>
  <dimension ref="A1:N40"/>
  <sheetViews>
    <sheetView showGridLines="0" zoomScaleNormal="100" zoomScaleSheetLayoutView="100" workbookViewId="0"/>
  </sheetViews>
  <sheetFormatPr defaultRowHeight="12"/>
  <cols>
    <col min="1" max="1" width="5.7109375" style="4" customWidth="1"/>
    <col min="2" max="2" width="4" style="4" customWidth="1"/>
    <col min="3" max="3" width="10.5703125" style="4" customWidth="1"/>
    <col min="4" max="6" width="14" style="4" customWidth="1"/>
    <col min="7" max="7" width="14.28515625" style="4" customWidth="1"/>
    <col min="8" max="8" width="0.7109375" style="4" customWidth="1"/>
    <col min="9" max="9" width="10.5703125" style="4" customWidth="1"/>
    <col min="10" max="12" width="14" style="4" customWidth="1"/>
    <col min="13" max="13" width="14.28515625" style="4" customWidth="1"/>
    <col min="14" max="15" width="10.85546875" style="4" customWidth="1"/>
    <col min="16" max="19" width="9.140625" style="4" customWidth="1"/>
    <col min="20" max="16384" width="9.140625" style="4"/>
  </cols>
  <sheetData>
    <row r="1" spans="1:13" ht="18.75">
      <c r="A1" s="201" t="s">
        <v>639</v>
      </c>
      <c r="B1" s="48"/>
      <c r="M1" s="159" t="str">
        <f>'3.1'!N1</f>
        <v>2019</v>
      </c>
    </row>
    <row r="2" spans="1:13" ht="6" customHeight="1"/>
    <row r="3" spans="1:13" ht="12" customHeight="1">
      <c r="A3" s="543" t="s">
        <v>260</v>
      </c>
      <c r="B3" s="543"/>
      <c r="C3" s="541" t="s">
        <v>271</v>
      </c>
      <c r="D3" s="541"/>
      <c r="E3" s="541"/>
      <c r="F3" s="541"/>
      <c r="G3" s="541"/>
      <c r="I3" s="541" t="s">
        <v>269</v>
      </c>
      <c r="J3" s="541"/>
      <c r="K3" s="541"/>
      <c r="L3" s="541"/>
      <c r="M3" s="541"/>
    </row>
    <row r="4" spans="1:13">
      <c r="A4" s="544"/>
      <c r="B4" s="544"/>
      <c r="C4" s="253" t="s">
        <v>261</v>
      </c>
      <c r="D4" s="253" t="s">
        <v>262</v>
      </c>
      <c r="E4" s="253" t="s">
        <v>263</v>
      </c>
      <c r="F4" s="253" t="s">
        <v>264</v>
      </c>
      <c r="G4" s="231" t="s">
        <v>76</v>
      </c>
      <c r="I4" s="253" t="s">
        <v>261</v>
      </c>
      <c r="J4" s="253" t="s">
        <v>262</v>
      </c>
      <c r="K4" s="253" t="s">
        <v>263</v>
      </c>
      <c r="L4" s="253" t="s">
        <v>264</v>
      </c>
      <c r="M4" s="231" t="s">
        <v>76</v>
      </c>
    </row>
    <row r="5" spans="1:13">
      <c r="A5" s="545" t="s">
        <v>76</v>
      </c>
      <c r="B5" s="545"/>
      <c r="C5" s="324">
        <f>SUM(C6,C10,C17)</f>
        <v>4433</v>
      </c>
      <c r="D5" s="324">
        <f>SUM(D6,D10,D17)</f>
        <v>91820</v>
      </c>
      <c r="E5" s="324">
        <f>SUM(E6,E10,E17)</f>
        <v>35558.089999999997</v>
      </c>
      <c r="F5" s="324">
        <f>SUM(F6,F10,F17)</f>
        <v>316.19</v>
      </c>
      <c r="G5" s="325">
        <f t="shared" ref="G5:G17" si="0">SUM(C5:F5)</f>
        <v>132127.28</v>
      </c>
      <c r="I5" s="324">
        <f>SUM(I6,I10,I17)</f>
        <v>0</v>
      </c>
      <c r="J5" s="324">
        <f>SUM(J6,J10,J17)</f>
        <v>69414</v>
      </c>
      <c r="K5" s="324">
        <f>SUM(K6,K10,K17)</f>
        <v>28190.83</v>
      </c>
      <c r="L5" s="324">
        <f>SUM(L6,L10,L17)</f>
        <v>12054.78</v>
      </c>
      <c r="M5" s="325">
        <f t="shared" ref="M5:M17" si="1">SUM(I5:L5)</f>
        <v>109659.61</v>
      </c>
    </row>
    <row r="6" spans="1:13">
      <c r="A6" s="326" t="s">
        <v>185</v>
      </c>
      <c r="B6" s="327"/>
      <c r="C6" s="328">
        <f>SUM(C7:C9)</f>
        <v>4433</v>
      </c>
      <c r="D6" s="328">
        <f>SUM(D7:D9)</f>
        <v>5374</v>
      </c>
      <c r="E6" s="328">
        <f>SUM(E7:E9)</f>
        <v>2402.16</v>
      </c>
      <c r="F6" s="328">
        <f>SUM(F7:F9)</f>
        <v>144.97</v>
      </c>
      <c r="G6" s="329">
        <f t="shared" si="0"/>
        <v>12354.13</v>
      </c>
      <c r="I6" s="328">
        <f>SUM(I7:I9)</f>
        <v>0</v>
      </c>
      <c r="J6" s="328">
        <f>SUM(J7:J9)</f>
        <v>28</v>
      </c>
      <c r="K6" s="328">
        <f>SUM(K7:K9)</f>
        <v>14.33</v>
      </c>
      <c r="L6" s="328">
        <f>SUM(L7:L9)</f>
        <v>75.87</v>
      </c>
      <c r="M6" s="329">
        <f t="shared" si="1"/>
        <v>118.2</v>
      </c>
    </row>
    <row r="7" spans="1:13">
      <c r="A7" s="330"/>
      <c r="B7" s="331">
        <v>400</v>
      </c>
      <c r="C7" s="332">
        <v>3126</v>
      </c>
      <c r="D7" s="332">
        <v>0</v>
      </c>
      <c r="E7" s="332">
        <v>0</v>
      </c>
      <c r="F7" s="332">
        <v>0</v>
      </c>
      <c r="G7" s="333">
        <f t="shared" si="0"/>
        <v>3126</v>
      </c>
      <c r="I7" s="342">
        <v>0</v>
      </c>
      <c r="J7" s="343">
        <v>0</v>
      </c>
      <c r="K7" s="343">
        <v>0</v>
      </c>
      <c r="L7" s="343">
        <v>0</v>
      </c>
      <c r="M7" s="333">
        <f t="shared" si="1"/>
        <v>0</v>
      </c>
    </row>
    <row r="8" spans="1:13">
      <c r="A8" s="330"/>
      <c r="B8" s="334">
        <v>220</v>
      </c>
      <c r="C8" s="387">
        <v>1262</v>
      </c>
      <c r="D8" s="387">
        <v>0</v>
      </c>
      <c r="E8" s="387">
        <v>0</v>
      </c>
      <c r="F8" s="387">
        <v>0</v>
      </c>
      <c r="G8" s="393">
        <f t="shared" si="0"/>
        <v>1262</v>
      </c>
      <c r="I8" s="344">
        <v>0</v>
      </c>
      <c r="J8" s="387">
        <v>0</v>
      </c>
      <c r="K8" s="387">
        <v>0</v>
      </c>
      <c r="L8" s="387">
        <v>0</v>
      </c>
      <c r="M8" s="393">
        <f t="shared" si="1"/>
        <v>0</v>
      </c>
    </row>
    <row r="9" spans="1:13">
      <c r="A9" s="330"/>
      <c r="B9" s="331">
        <v>110</v>
      </c>
      <c r="C9" s="454">
        <v>45</v>
      </c>
      <c r="D9" s="335">
        <v>5374</v>
      </c>
      <c r="E9" s="454">
        <v>2402.16</v>
      </c>
      <c r="F9" s="335">
        <v>144.97</v>
      </c>
      <c r="G9" s="333">
        <f t="shared" si="0"/>
        <v>7966.13</v>
      </c>
      <c r="I9" s="342">
        <v>0</v>
      </c>
      <c r="J9" s="343">
        <v>28</v>
      </c>
      <c r="K9" s="343">
        <v>14.33</v>
      </c>
      <c r="L9" s="343">
        <v>75.87</v>
      </c>
      <c r="M9" s="333">
        <f t="shared" si="1"/>
        <v>118.2</v>
      </c>
    </row>
    <row r="10" spans="1:13">
      <c r="A10" s="326" t="s">
        <v>184</v>
      </c>
      <c r="B10" s="327"/>
      <c r="C10" s="336">
        <f>SUM(C11:C16)</f>
        <v>0</v>
      </c>
      <c r="D10" s="336">
        <f>SUM(D11:D16)</f>
        <v>40166</v>
      </c>
      <c r="E10" s="336">
        <f>SUM(E11:E16)</f>
        <v>17992.25</v>
      </c>
      <c r="F10" s="336">
        <f>SUM(F11:F16)</f>
        <v>92.42</v>
      </c>
      <c r="G10" s="329">
        <f t="shared" si="0"/>
        <v>58250.67</v>
      </c>
      <c r="I10" s="336">
        <f>SUM(I11:I16)</f>
        <v>0</v>
      </c>
      <c r="J10" s="336">
        <f>SUM(J11:J16)</f>
        <v>10839</v>
      </c>
      <c r="K10" s="336">
        <f>SUM(K11:K16)</f>
        <v>3867.03</v>
      </c>
      <c r="L10" s="336">
        <f>SUM(L11:L16)</f>
        <v>3806.11</v>
      </c>
      <c r="M10" s="329">
        <f t="shared" si="1"/>
        <v>18512.14</v>
      </c>
    </row>
    <row r="11" spans="1:13">
      <c r="A11" s="330"/>
      <c r="B11" s="331">
        <v>35</v>
      </c>
      <c r="C11" s="454">
        <v>0</v>
      </c>
      <c r="D11" s="335">
        <v>9796</v>
      </c>
      <c r="E11" s="454">
        <v>0</v>
      </c>
      <c r="F11" s="335">
        <v>0</v>
      </c>
      <c r="G11" s="333">
        <f t="shared" si="0"/>
        <v>9796</v>
      </c>
      <c r="I11" s="454">
        <v>0</v>
      </c>
      <c r="J11" s="335">
        <v>1236</v>
      </c>
      <c r="K11" s="454">
        <v>0</v>
      </c>
      <c r="L11" s="335">
        <v>0</v>
      </c>
      <c r="M11" s="333">
        <f t="shared" si="1"/>
        <v>1236</v>
      </c>
    </row>
    <row r="12" spans="1:13">
      <c r="A12" s="330"/>
      <c r="B12" s="334">
        <v>22</v>
      </c>
      <c r="C12" s="337">
        <v>0</v>
      </c>
      <c r="D12" s="338">
        <v>30230</v>
      </c>
      <c r="E12" s="337">
        <v>17992.25</v>
      </c>
      <c r="F12" s="338">
        <v>92.42</v>
      </c>
      <c r="G12" s="393">
        <f t="shared" si="0"/>
        <v>48314.67</v>
      </c>
      <c r="I12" s="345">
        <v>0</v>
      </c>
      <c r="J12" s="338">
        <v>7989</v>
      </c>
      <c r="K12" s="337">
        <v>3867.03</v>
      </c>
      <c r="L12" s="338">
        <v>3806.11</v>
      </c>
      <c r="M12" s="393">
        <f t="shared" si="1"/>
        <v>15662.140000000001</v>
      </c>
    </row>
    <row r="13" spans="1:13">
      <c r="A13" s="330"/>
      <c r="B13" s="334">
        <v>10</v>
      </c>
      <c r="C13" s="337">
        <v>0</v>
      </c>
      <c r="D13" s="338">
        <v>140</v>
      </c>
      <c r="E13" s="337">
        <v>0</v>
      </c>
      <c r="F13" s="338">
        <v>0</v>
      </c>
      <c r="G13" s="393">
        <f t="shared" si="0"/>
        <v>140</v>
      </c>
      <c r="I13" s="345">
        <v>0</v>
      </c>
      <c r="J13" s="338">
        <v>1482</v>
      </c>
      <c r="K13" s="337">
        <v>0</v>
      </c>
      <c r="L13" s="338">
        <v>0</v>
      </c>
      <c r="M13" s="393">
        <f t="shared" si="1"/>
        <v>1482</v>
      </c>
    </row>
    <row r="14" spans="1:13">
      <c r="A14" s="330"/>
      <c r="B14" s="334">
        <v>6</v>
      </c>
      <c r="C14" s="337">
        <v>0</v>
      </c>
      <c r="D14" s="338">
        <v>0</v>
      </c>
      <c r="E14" s="337">
        <v>0</v>
      </c>
      <c r="F14" s="338">
        <v>0</v>
      </c>
      <c r="G14" s="393">
        <f t="shared" si="0"/>
        <v>0</v>
      </c>
      <c r="I14" s="345">
        <v>0</v>
      </c>
      <c r="J14" s="338">
        <v>131</v>
      </c>
      <c r="K14" s="337">
        <v>0</v>
      </c>
      <c r="L14" s="338">
        <v>0</v>
      </c>
      <c r="M14" s="393">
        <f t="shared" si="1"/>
        <v>131</v>
      </c>
    </row>
    <row r="15" spans="1:13">
      <c r="A15" s="330"/>
      <c r="B15" s="334">
        <v>5</v>
      </c>
      <c r="C15" s="337">
        <v>0</v>
      </c>
      <c r="D15" s="338">
        <v>0</v>
      </c>
      <c r="E15" s="337">
        <v>0</v>
      </c>
      <c r="F15" s="338">
        <v>0</v>
      </c>
      <c r="G15" s="393">
        <f t="shared" si="0"/>
        <v>0</v>
      </c>
      <c r="I15" s="345">
        <v>0</v>
      </c>
      <c r="J15" s="338">
        <v>0</v>
      </c>
      <c r="K15" s="337">
        <v>0</v>
      </c>
      <c r="L15" s="338">
        <v>0</v>
      </c>
      <c r="M15" s="393">
        <f t="shared" si="1"/>
        <v>0</v>
      </c>
    </row>
    <row r="16" spans="1:13">
      <c r="A16" s="330"/>
      <c r="B16" s="331">
        <v>3</v>
      </c>
      <c r="C16" s="454">
        <v>0</v>
      </c>
      <c r="D16" s="335">
        <v>0</v>
      </c>
      <c r="E16" s="454">
        <v>0</v>
      </c>
      <c r="F16" s="335">
        <v>0</v>
      </c>
      <c r="G16" s="333">
        <f t="shared" si="0"/>
        <v>0</v>
      </c>
      <c r="I16" s="454">
        <v>0</v>
      </c>
      <c r="J16" s="335">
        <v>1</v>
      </c>
      <c r="K16" s="454">
        <v>0</v>
      </c>
      <c r="L16" s="335">
        <v>0</v>
      </c>
      <c r="M16" s="333">
        <f t="shared" si="1"/>
        <v>1</v>
      </c>
    </row>
    <row r="17" spans="1:14">
      <c r="A17" s="326" t="s">
        <v>183</v>
      </c>
      <c r="B17" s="339"/>
      <c r="C17" s="340">
        <v>0</v>
      </c>
      <c r="D17" s="341">
        <v>46280</v>
      </c>
      <c r="E17" s="341">
        <v>15163.68</v>
      </c>
      <c r="F17" s="341">
        <v>78.8</v>
      </c>
      <c r="G17" s="329">
        <f t="shared" si="0"/>
        <v>61522.48</v>
      </c>
      <c r="I17" s="340">
        <v>0</v>
      </c>
      <c r="J17" s="341">
        <v>58547</v>
      </c>
      <c r="K17" s="341">
        <v>24309.47</v>
      </c>
      <c r="L17" s="341">
        <v>8172.8</v>
      </c>
      <c r="M17" s="329">
        <f t="shared" si="1"/>
        <v>91029.27</v>
      </c>
    </row>
    <row r="18" spans="1:14" ht="3.75" customHeight="1"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</row>
    <row r="19" spans="1:14" ht="12" customHeight="1">
      <c r="A19" s="543" t="s">
        <v>260</v>
      </c>
      <c r="B19" s="543"/>
      <c r="C19" s="541" t="s">
        <v>270</v>
      </c>
      <c r="D19" s="541"/>
      <c r="E19" s="541"/>
      <c r="F19" s="541"/>
      <c r="G19" s="541"/>
      <c r="H19" s="44"/>
    </row>
    <row r="20" spans="1:14">
      <c r="A20" s="544"/>
      <c r="B20" s="544"/>
      <c r="C20" s="253" t="s">
        <v>261</v>
      </c>
      <c r="D20" s="253" t="s">
        <v>262</v>
      </c>
      <c r="E20" s="253" t="s">
        <v>263</v>
      </c>
      <c r="F20" s="253" t="s">
        <v>264</v>
      </c>
      <c r="G20" s="231" t="s">
        <v>76</v>
      </c>
      <c r="H20" s="44"/>
    </row>
    <row r="21" spans="1:14">
      <c r="A21" s="542" t="s">
        <v>76</v>
      </c>
      <c r="B21" s="542"/>
      <c r="C21" s="324">
        <f>SUM(C22,C26,C33)</f>
        <v>5601</v>
      </c>
      <c r="D21" s="324">
        <f>SUM(D22,D26,D33)</f>
        <v>96419</v>
      </c>
      <c r="E21" s="324">
        <f>SUM(E22,E26,E33)</f>
        <v>37677.51</v>
      </c>
      <c r="F21" s="324">
        <f>SUM(F22,F26,F33)</f>
        <v>483.69</v>
      </c>
      <c r="G21" s="325">
        <f t="shared" ref="G21:G33" si="2">SUM(C21:F21)</f>
        <v>140181.20000000001</v>
      </c>
      <c r="H21" s="44"/>
    </row>
    <row r="22" spans="1:14">
      <c r="A22" s="326" t="s">
        <v>185</v>
      </c>
      <c r="B22" s="326"/>
      <c r="C22" s="328">
        <f>SUM(C23:C25)</f>
        <v>5601</v>
      </c>
      <c r="D22" s="328">
        <f>SUM(D23:D25)</f>
        <v>9973</v>
      </c>
      <c r="E22" s="328">
        <f>SUM(E23:E25)</f>
        <v>4038.65</v>
      </c>
      <c r="F22" s="328">
        <f>SUM(F23:F25)</f>
        <v>297.17</v>
      </c>
      <c r="G22" s="329">
        <f t="shared" si="2"/>
        <v>19909.82</v>
      </c>
      <c r="H22" s="44"/>
    </row>
    <row r="23" spans="1:14">
      <c r="A23" s="330"/>
      <c r="B23" s="346">
        <v>400</v>
      </c>
      <c r="C23" s="343">
        <v>3780</v>
      </c>
      <c r="D23" s="343">
        <v>0</v>
      </c>
      <c r="E23" s="343">
        <v>0</v>
      </c>
      <c r="F23" s="343">
        <v>0</v>
      </c>
      <c r="G23" s="333">
        <f t="shared" si="2"/>
        <v>3780</v>
      </c>
      <c r="H23" s="44"/>
    </row>
    <row r="24" spans="1:14">
      <c r="A24" s="330"/>
      <c r="B24" s="347">
        <v>220</v>
      </c>
      <c r="C24" s="387">
        <v>1737</v>
      </c>
      <c r="D24" s="387">
        <v>0</v>
      </c>
      <c r="E24" s="387">
        <v>0</v>
      </c>
      <c r="F24" s="387">
        <v>0</v>
      </c>
      <c r="G24" s="393">
        <f t="shared" si="2"/>
        <v>1737</v>
      </c>
      <c r="H24" s="44"/>
    </row>
    <row r="25" spans="1:14">
      <c r="A25" s="330"/>
      <c r="B25" s="346">
        <v>110</v>
      </c>
      <c r="C25" s="343">
        <v>84</v>
      </c>
      <c r="D25" s="343">
        <v>9973</v>
      </c>
      <c r="E25" s="343">
        <v>4038.65</v>
      </c>
      <c r="F25" s="343">
        <v>297.17</v>
      </c>
      <c r="G25" s="333">
        <f t="shared" si="2"/>
        <v>14392.82</v>
      </c>
      <c r="H25" s="44"/>
    </row>
    <row r="26" spans="1:14">
      <c r="A26" s="326" t="s">
        <v>184</v>
      </c>
      <c r="B26" s="326"/>
      <c r="C26" s="336">
        <f>SUM(C27:C32)</f>
        <v>0</v>
      </c>
      <c r="D26" s="336">
        <f>SUM(D27:D32)</f>
        <v>40166</v>
      </c>
      <c r="E26" s="336">
        <f>SUM(E27:E32)</f>
        <v>18475.18</v>
      </c>
      <c r="F26" s="336">
        <f>SUM(F27:F32)</f>
        <v>107.72</v>
      </c>
      <c r="G26" s="329">
        <f t="shared" si="2"/>
        <v>58748.9</v>
      </c>
      <c r="H26" s="44"/>
    </row>
    <row r="27" spans="1:14">
      <c r="A27" s="330"/>
      <c r="B27" s="346">
        <v>35</v>
      </c>
      <c r="C27" s="454">
        <v>0</v>
      </c>
      <c r="D27" s="335">
        <v>9796</v>
      </c>
      <c r="E27" s="454">
        <v>0</v>
      </c>
      <c r="F27" s="335">
        <v>0</v>
      </c>
      <c r="G27" s="333">
        <f t="shared" si="2"/>
        <v>9796</v>
      </c>
      <c r="H27" s="44"/>
    </row>
    <row r="28" spans="1:14">
      <c r="A28" s="330"/>
      <c r="B28" s="347">
        <v>22</v>
      </c>
      <c r="C28" s="337">
        <v>0</v>
      </c>
      <c r="D28" s="338">
        <v>30230</v>
      </c>
      <c r="E28" s="337">
        <v>18475.18</v>
      </c>
      <c r="F28" s="338">
        <v>107.72</v>
      </c>
      <c r="G28" s="393">
        <f t="shared" si="2"/>
        <v>48812.9</v>
      </c>
      <c r="H28" s="44"/>
    </row>
    <row r="29" spans="1:14">
      <c r="A29" s="330"/>
      <c r="B29" s="347">
        <v>10</v>
      </c>
      <c r="C29" s="337">
        <v>0</v>
      </c>
      <c r="D29" s="338">
        <v>140</v>
      </c>
      <c r="E29" s="337">
        <v>0</v>
      </c>
      <c r="F29" s="338">
        <v>0</v>
      </c>
      <c r="G29" s="393">
        <f t="shared" si="2"/>
        <v>140</v>
      </c>
      <c r="H29" s="44"/>
    </row>
    <row r="30" spans="1:14">
      <c r="A30" s="330"/>
      <c r="B30" s="347">
        <v>6</v>
      </c>
      <c r="C30" s="337">
        <v>0</v>
      </c>
      <c r="D30" s="338">
        <v>0</v>
      </c>
      <c r="E30" s="337">
        <v>0</v>
      </c>
      <c r="F30" s="338">
        <v>0</v>
      </c>
      <c r="G30" s="393">
        <f t="shared" si="2"/>
        <v>0</v>
      </c>
      <c r="H30" s="44"/>
    </row>
    <row r="31" spans="1:14">
      <c r="A31" s="330"/>
      <c r="B31" s="347">
        <v>5</v>
      </c>
      <c r="C31" s="337">
        <v>0</v>
      </c>
      <c r="D31" s="338">
        <v>0</v>
      </c>
      <c r="E31" s="337">
        <v>0</v>
      </c>
      <c r="F31" s="338">
        <v>0</v>
      </c>
      <c r="G31" s="393">
        <f t="shared" si="2"/>
        <v>0</v>
      </c>
      <c r="H31" s="44"/>
    </row>
    <row r="32" spans="1:14">
      <c r="A32" s="330"/>
      <c r="B32" s="346">
        <v>3</v>
      </c>
      <c r="C32" s="454">
        <v>0</v>
      </c>
      <c r="D32" s="335">
        <v>0</v>
      </c>
      <c r="E32" s="454">
        <v>0</v>
      </c>
      <c r="F32" s="335">
        <v>0</v>
      </c>
      <c r="G32" s="333">
        <f t="shared" si="2"/>
        <v>0</v>
      </c>
      <c r="H32" s="44"/>
    </row>
    <row r="33" spans="1:12">
      <c r="A33" s="348" t="s">
        <v>183</v>
      </c>
      <c r="B33" s="349"/>
      <c r="C33" s="340">
        <v>0</v>
      </c>
      <c r="D33" s="341">
        <v>46280</v>
      </c>
      <c r="E33" s="341">
        <v>15163.68</v>
      </c>
      <c r="F33" s="341">
        <v>78.8</v>
      </c>
      <c r="G33" s="329">
        <f t="shared" si="2"/>
        <v>61522.48</v>
      </c>
      <c r="H33" s="44"/>
    </row>
    <row r="34" spans="1:12">
      <c r="G34" s="12" t="s">
        <v>400</v>
      </c>
    </row>
    <row r="37" spans="1:12">
      <c r="A37" s="53" t="s">
        <v>302</v>
      </c>
      <c r="B37" s="53"/>
      <c r="C37" s="53"/>
      <c r="D37" s="53" t="s">
        <v>303</v>
      </c>
      <c r="E37" s="53"/>
      <c r="F37" s="53"/>
      <c r="G37" s="53" t="s">
        <v>304</v>
      </c>
      <c r="H37" s="53"/>
      <c r="I37" s="53"/>
      <c r="J37" s="53" t="s">
        <v>305</v>
      </c>
      <c r="K37" s="53"/>
      <c r="L37" s="53"/>
    </row>
    <row r="38" spans="1:12">
      <c r="A38" s="53" t="s">
        <v>183</v>
      </c>
      <c r="B38" s="53" t="s">
        <v>184</v>
      </c>
      <c r="C38" s="53" t="s">
        <v>185</v>
      </c>
      <c r="D38" s="53" t="s">
        <v>183</v>
      </c>
      <c r="E38" s="53" t="s">
        <v>184</v>
      </c>
      <c r="F38" s="53" t="s">
        <v>185</v>
      </c>
      <c r="G38" s="53" t="s">
        <v>183</v>
      </c>
      <c r="H38" s="53" t="s">
        <v>184</v>
      </c>
      <c r="I38" s="53" t="s">
        <v>185</v>
      </c>
      <c r="J38" s="53" t="s">
        <v>183</v>
      </c>
      <c r="K38" s="53" t="s">
        <v>184</v>
      </c>
      <c r="L38" s="53" t="s">
        <v>185</v>
      </c>
    </row>
    <row r="39" spans="1:12">
      <c r="A39" s="53" t="s">
        <v>261</v>
      </c>
      <c r="B39" s="53"/>
      <c r="C39" s="53"/>
    </row>
    <row r="40" spans="1:12">
      <c r="A40" s="53" t="s">
        <v>183</v>
      </c>
      <c r="B40" s="53" t="s">
        <v>184</v>
      </c>
      <c r="C40" s="53" t="s">
        <v>185</v>
      </c>
    </row>
  </sheetData>
  <mergeCells count="7">
    <mergeCell ref="I3:M3"/>
    <mergeCell ref="A21:B21"/>
    <mergeCell ref="A19:B20"/>
    <mergeCell ref="A3:B4"/>
    <mergeCell ref="A5:B5"/>
    <mergeCell ref="C3:G3"/>
    <mergeCell ref="C19:G19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10"/>
  <dimension ref="A1:O60"/>
  <sheetViews>
    <sheetView showGridLines="0" zoomScaleNormal="100" zoomScaleSheetLayoutView="100" zoomScalePageLayoutView="70" workbookViewId="0"/>
  </sheetViews>
  <sheetFormatPr defaultRowHeight="12"/>
  <cols>
    <col min="1" max="1" width="14.85546875" style="55" customWidth="1"/>
    <col min="2" max="2" width="11.28515625" style="55" customWidth="1"/>
    <col min="3" max="13" width="9.140625" style="55" customWidth="1"/>
    <col min="14" max="16384" width="9.140625" style="55"/>
  </cols>
  <sheetData>
    <row r="1" spans="1:15" s="76" customFormat="1" ht="18.75">
      <c r="A1" s="148" t="s">
        <v>221</v>
      </c>
    </row>
    <row r="2" spans="1:15" s="189" customFormat="1" ht="6" customHeight="1"/>
    <row r="3" spans="1:15" s="77" customFormat="1" ht="24.75" customHeight="1">
      <c r="A3" s="491" t="s">
        <v>252</v>
      </c>
      <c r="B3" s="79" t="s">
        <v>322</v>
      </c>
      <c r="C3" s="488"/>
      <c r="D3" s="488"/>
      <c r="E3" s="488"/>
      <c r="F3" s="488"/>
      <c r="G3" s="488"/>
      <c r="H3" s="488"/>
      <c r="I3" s="489"/>
      <c r="J3" s="489"/>
      <c r="K3" s="489"/>
    </row>
    <row r="4" spans="1:15" s="77" customFormat="1" ht="24.75" customHeight="1">
      <c r="A4" s="491" t="s">
        <v>293</v>
      </c>
      <c r="B4" s="79" t="s">
        <v>294</v>
      </c>
      <c r="C4" s="488"/>
      <c r="D4" s="488"/>
      <c r="E4" s="488"/>
      <c r="F4" s="488"/>
      <c r="G4" s="488"/>
      <c r="H4" s="488"/>
      <c r="I4" s="489"/>
      <c r="J4" s="489"/>
      <c r="K4" s="489"/>
    </row>
    <row r="5" spans="1:15" s="77" customFormat="1" ht="24.75" customHeight="1">
      <c r="A5" s="491" t="s">
        <v>261</v>
      </c>
      <c r="B5" s="79" t="s">
        <v>664</v>
      </c>
      <c r="C5" s="488"/>
      <c r="D5" s="488"/>
      <c r="E5" s="488"/>
      <c r="F5" s="488"/>
      <c r="G5" s="488"/>
      <c r="H5" s="488"/>
      <c r="I5" s="489"/>
      <c r="J5" s="489"/>
      <c r="K5" s="489"/>
    </row>
    <row r="6" spans="1:15" s="77" customFormat="1" ht="24.75" customHeight="1">
      <c r="A6" s="491" t="s">
        <v>262</v>
      </c>
      <c r="B6" s="79" t="s">
        <v>665</v>
      </c>
      <c r="C6" s="488"/>
      <c r="D6" s="488"/>
      <c r="E6" s="488"/>
      <c r="F6" s="488"/>
      <c r="G6" s="488"/>
      <c r="H6" s="488"/>
      <c r="I6" s="489"/>
      <c r="J6" s="489"/>
      <c r="K6" s="489"/>
    </row>
    <row r="7" spans="1:15" s="77" customFormat="1" ht="24.75" customHeight="1">
      <c r="A7" s="491" t="s">
        <v>233</v>
      </c>
      <c r="B7" s="79" t="s">
        <v>234</v>
      </c>
      <c r="C7" s="488"/>
      <c r="D7" s="488"/>
      <c r="E7" s="488"/>
      <c r="F7" s="488"/>
      <c r="G7" s="488"/>
      <c r="H7" s="488"/>
      <c r="I7" s="489"/>
      <c r="J7" s="489"/>
      <c r="K7" s="489"/>
      <c r="N7" s="490"/>
    </row>
    <row r="8" spans="1:15" s="77" customFormat="1" ht="24.75" customHeight="1">
      <c r="A8" s="491" t="s">
        <v>263</v>
      </c>
      <c r="B8" s="79" t="s">
        <v>666</v>
      </c>
      <c r="C8" s="488"/>
      <c r="D8" s="488"/>
      <c r="E8" s="488"/>
      <c r="F8" s="488"/>
      <c r="G8" s="488"/>
      <c r="H8" s="488"/>
      <c r="I8" s="476"/>
    </row>
    <row r="9" spans="1:15" s="77" customFormat="1" ht="24.75" customHeight="1">
      <c r="A9" s="491" t="s">
        <v>151</v>
      </c>
      <c r="B9" s="79" t="s">
        <v>152</v>
      </c>
      <c r="C9" s="488"/>
      <c r="D9" s="488"/>
      <c r="E9" s="488"/>
      <c r="F9" s="488"/>
      <c r="G9" s="488"/>
      <c r="H9" s="488"/>
    </row>
    <row r="10" spans="1:15" s="77" customFormat="1" ht="24.75" customHeight="1">
      <c r="A10" s="491" t="s">
        <v>67</v>
      </c>
      <c r="B10" s="79" t="s">
        <v>163</v>
      </c>
      <c r="C10" s="488"/>
      <c r="D10" s="488"/>
      <c r="E10" s="488"/>
      <c r="F10" s="488"/>
      <c r="G10" s="488"/>
      <c r="H10" s="488"/>
    </row>
    <row r="11" spans="1:15" s="77" customFormat="1" ht="24.75" customHeight="1">
      <c r="A11" s="491" t="s">
        <v>12</v>
      </c>
      <c r="B11" s="79" t="s">
        <v>160</v>
      </c>
      <c r="C11" s="488"/>
      <c r="D11" s="488"/>
      <c r="E11" s="488"/>
      <c r="F11" s="488"/>
      <c r="G11" s="488"/>
      <c r="H11" s="488"/>
    </row>
    <row r="12" spans="1:15" s="77" customFormat="1" ht="24.75" customHeight="1">
      <c r="A12" s="491" t="s">
        <v>165</v>
      </c>
      <c r="B12" s="79" t="s">
        <v>166</v>
      </c>
      <c r="C12" s="488"/>
      <c r="D12" s="488"/>
      <c r="E12" s="488"/>
      <c r="F12" s="488"/>
      <c r="G12" s="488"/>
      <c r="H12" s="488"/>
    </row>
    <row r="13" spans="1:15" s="77" customFormat="1" ht="24.75" customHeight="1">
      <c r="A13" s="491" t="s">
        <v>173</v>
      </c>
      <c r="B13" s="79" t="s">
        <v>174</v>
      </c>
      <c r="C13" s="488"/>
      <c r="D13" s="488"/>
      <c r="E13" s="488"/>
      <c r="F13" s="488"/>
      <c r="G13" s="488"/>
      <c r="H13" s="488"/>
      <c r="K13" s="476"/>
      <c r="L13" s="476"/>
      <c r="M13" s="476"/>
      <c r="N13" s="476"/>
      <c r="O13" s="476"/>
    </row>
    <row r="14" spans="1:15" s="77" customFormat="1" ht="24.75" customHeight="1">
      <c r="A14" s="491" t="s">
        <v>177</v>
      </c>
      <c r="B14" s="79" t="s">
        <v>178</v>
      </c>
      <c r="C14" s="488"/>
      <c r="D14" s="488"/>
      <c r="E14" s="488"/>
      <c r="F14" s="488"/>
      <c r="G14" s="488"/>
      <c r="H14" s="488"/>
      <c r="K14" s="476"/>
      <c r="L14" s="476"/>
      <c r="M14" s="476"/>
      <c r="N14" s="476"/>
      <c r="O14" s="476"/>
    </row>
    <row r="15" spans="1:15" s="77" customFormat="1" ht="24.75" customHeight="1">
      <c r="A15" s="491" t="s">
        <v>179</v>
      </c>
      <c r="B15" s="79" t="s">
        <v>180</v>
      </c>
      <c r="C15" s="488"/>
      <c r="D15" s="488"/>
      <c r="E15" s="488"/>
      <c r="F15" s="488"/>
      <c r="G15" s="488"/>
      <c r="H15" s="488"/>
      <c r="K15" s="476"/>
      <c r="L15" s="476"/>
      <c r="M15" s="476"/>
      <c r="N15" s="476"/>
      <c r="O15" s="476"/>
    </row>
    <row r="16" spans="1:15" s="77" customFormat="1" ht="24.75" customHeight="1">
      <c r="A16" s="491" t="s">
        <v>183</v>
      </c>
      <c r="B16" s="79" t="s">
        <v>330</v>
      </c>
      <c r="C16" s="488"/>
      <c r="D16" s="488"/>
      <c r="E16" s="488"/>
      <c r="F16" s="488"/>
      <c r="G16" s="488"/>
      <c r="H16" s="488"/>
      <c r="K16" s="476"/>
      <c r="L16" s="476"/>
      <c r="M16" s="476"/>
      <c r="N16" s="476"/>
      <c r="O16" s="476"/>
    </row>
    <row r="17" spans="1:15" s="77" customFormat="1" ht="24.75" customHeight="1">
      <c r="A17" s="491" t="s">
        <v>327</v>
      </c>
      <c r="B17" s="79" t="s">
        <v>328</v>
      </c>
      <c r="C17" s="488"/>
      <c r="D17" s="488"/>
      <c r="E17" s="488"/>
      <c r="F17" s="488"/>
      <c r="G17" s="488"/>
      <c r="H17" s="488"/>
      <c r="K17" s="476"/>
      <c r="L17" s="476"/>
      <c r="M17" s="476"/>
      <c r="N17" s="476"/>
      <c r="O17" s="476"/>
    </row>
    <row r="18" spans="1:15" s="77" customFormat="1" ht="24.75" customHeight="1">
      <c r="A18" s="491" t="s">
        <v>211</v>
      </c>
      <c r="B18" s="79" t="s">
        <v>212</v>
      </c>
      <c r="C18" s="488"/>
      <c r="D18" s="488"/>
      <c r="E18" s="488"/>
      <c r="F18" s="488"/>
      <c r="G18" s="488"/>
      <c r="H18" s="488"/>
      <c r="K18" s="476"/>
      <c r="L18" s="476"/>
      <c r="M18" s="476"/>
      <c r="N18" s="476"/>
      <c r="O18" s="476"/>
    </row>
    <row r="19" spans="1:15" s="77" customFormat="1" ht="24.75" customHeight="1">
      <c r="A19" s="491" t="s">
        <v>153</v>
      </c>
      <c r="B19" s="79" t="s">
        <v>154</v>
      </c>
      <c r="C19" s="488"/>
      <c r="D19" s="488"/>
      <c r="E19" s="488"/>
      <c r="F19" s="488"/>
      <c r="G19" s="488"/>
      <c r="H19" s="488"/>
      <c r="K19" s="476"/>
      <c r="L19" s="476"/>
      <c r="M19" s="476"/>
      <c r="N19" s="476"/>
      <c r="O19" s="476"/>
    </row>
    <row r="20" spans="1:15" s="77" customFormat="1" ht="24.75" customHeight="1">
      <c r="A20" s="491" t="s">
        <v>155</v>
      </c>
      <c r="B20" s="79" t="s">
        <v>156</v>
      </c>
      <c r="C20" s="488"/>
      <c r="D20" s="488"/>
      <c r="E20" s="488"/>
      <c r="F20" s="488"/>
      <c r="G20" s="488"/>
      <c r="H20" s="488"/>
    </row>
    <row r="21" spans="1:15" s="77" customFormat="1" ht="24.75" customHeight="1">
      <c r="A21" s="491" t="s">
        <v>169</v>
      </c>
      <c r="B21" s="79" t="s">
        <v>170</v>
      </c>
    </row>
    <row r="22" spans="1:15" s="77" customFormat="1" ht="24.75" customHeight="1">
      <c r="A22" s="491" t="s">
        <v>264</v>
      </c>
      <c r="B22" s="79" t="s">
        <v>667</v>
      </c>
    </row>
    <row r="23" spans="1:15" s="77" customFormat="1" ht="24.75" customHeight="1">
      <c r="A23" s="491" t="s">
        <v>167</v>
      </c>
      <c r="B23" s="79" t="s">
        <v>168</v>
      </c>
    </row>
    <row r="24" spans="1:15" s="77" customFormat="1" ht="24.75" customHeight="1">
      <c r="A24" s="491" t="s">
        <v>43</v>
      </c>
      <c r="B24" s="79" t="s">
        <v>157</v>
      </c>
    </row>
    <row r="25" spans="1:15" s="77" customFormat="1" ht="24.75" customHeight="1">
      <c r="A25" s="491" t="s">
        <v>65</v>
      </c>
      <c r="B25" s="79" t="s">
        <v>164</v>
      </c>
    </row>
    <row r="26" spans="1:15" s="77" customFormat="1" ht="24.75" customHeight="1">
      <c r="A26" s="491" t="s">
        <v>171</v>
      </c>
      <c r="B26" s="79" t="s">
        <v>172</v>
      </c>
    </row>
    <row r="27" spans="1:15" s="77" customFormat="1" ht="24.75" customHeight="1">
      <c r="A27" s="491" t="s">
        <v>295</v>
      </c>
      <c r="B27" s="79" t="s">
        <v>296</v>
      </c>
    </row>
    <row r="28" spans="1:15" s="77" customFormat="1" ht="24.75" customHeight="1">
      <c r="A28" s="491" t="s">
        <v>297</v>
      </c>
      <c r="B28" s="79" t="s">
        <v>298</v>
      </c>
    </row>
    <row r="29" spans="1:15" s="77" customFormat="1" ht="24.75" customHeight="1">
      <c r="A29" s="491" t="s">
        <v>158</v>
      </c>
      <c r="B29" s="79" t="s">
        <v>159</v>
      </c>
    </row>
    <row r="30" spans="1:15" s="77" customFormat="1" ht="24.75" customHeight="1">
      <c r="A30" s="491" t="s">
        <v>184</v>
      </c>
      <c r="B30" s="79" t="s">
        <v>181</v>
      </c>
    </row>
    <row r="31" spans="1:15" s="77" customFormat="1" ht="24.75" customHeight="1">
      <c r="A31" s="491" t="s">
        <v>175</v>
      </c>
      <c r="B31" s="79" t="s">
        <v>176</v>
      </c>
    </row>
    <row r="32" spans="1:15" s="77" customFormat="1" ht="24.75" customHeight="1">
      <c r="A32" s="491" t="s">
        <v>161</v>
      </c>
      <c r="B32" s="79" t="s">
        <v>162</v>
      </c>
    </row>
    <row r="33" spans="1:10" s="77" customFormat="1" ht="24.75" customHeight="1">
      <c r="A33" s="491" t="s">
        <v>185</v>
      </c>
      <c r="B33" s="79" t="s">
        <v>182</v>
      </c>
      <c r="C33" s="79"/>
    </row>
    <row r="34" spans="1:10" s="77" customFormat="1" ht="21" customHeight="1">
      <c r="A34" s="79"/>
      <c r="B34" s="79"/>
      <c r="C34" s="79"/>
    </row>
    <row r="35" spans="1:10" s="77" customFormat="1" ht="15">
      <c r="A35" s="489" t="s">
        <v>531</v>
      </c>
    </row>
    <row r="36" spans="1:10" s="79" customFormat="1" ht="24.75" customHeight="1">
      <c r="A36" s="79" t="s">
        <v>532</v>
      </c>
    </row>
    <row r="37" spans="1:10" s="77" customFormat="1" ht="15">
      <c r="A37" s="489" t="s">
        <v>272</v>
      </c>
    </row>
    <row r="38" spans="1:10" s="79" customFormat="1" ht="24.75" customHeight="1">
      <c r="A38" s="79" t="s">
        <v>273</v>
      </c>
    </row>
    <row r="39" spans="1:10" s="78" customFormat="1" ht="15">
      <c r="A39" s="489" t="s">
        <v>187</v>
      </c>
    </row>
    <row r="40" spans="1:10" s="79" customFormat="1" ht="39.75" customHeight="1">
      <c r="A40" s="502" t="s">
        <v>299</v>
      </c>
      <c r="B40" s="502"/>
      <c r="C40" s="502"/>
      <c r="D40" s="502"/>
      <c r="E40" s="502"/>
      <c r="F40" s="502"/>
      <c r="G40" s="502"/>
      <c r="H40" s="502"/>
      <c r="I40" s="502"/>
      <c r="J40" s="502"/>
    </row>
    <row r="41" spans="1:10" s="78" customFormat="1" ht="15">
      <c r="A41" s="489" t="s">
        <v>208</v>
      </c>
    </row>
    <row r="42" spans="1:10" s="79" customFormat="1" ht="24.75" customHeight="1">
      <c r="A42" s="79" t="s">
        <v>236</v>
      </c>
    </row>
    <row r="43" spans="1:10" s="78" customFormat="1" ht="15">
      <c r="A43" s="489" t="s">
        <v>650</v>
      </c>
    </row>
    <row r="44" spans="1:10" s="79" customFormat="1" ht="54.75" customHeight="1">
      <c r="A44" s="502" t="s">
        <v>659</v>
      </c>
      <c r="B44" s="502"/>
      <c r="C44" s="502"/>
      <c r="D44" s="502"/>
      <c r="E44" s="502"/>
      <c r="F44" s="502"/>
      <c r="G44" s="502"/>
      <c r="H44" s="502"/>
      <c r="I44" s="502"/>
      <c r="J44" s="502"/>
    </row>
    <row r="45" spans="1:10" s="78" customFormat="1" ht="15">
      <c r="A45" s="489" t="s">
        <v>651</v>
      </c>
    </row>
    <row r="46" spans="1:10" s="79" customFormat="1" ht="24.75" customHeight="1">
      <c r="A46" s="79" t="s">
        <v>657</v>
      </c>
    </row>
    <row r="47" spans="1:10" s="78" customFormat="1" ht="18">
      <c r="A47" s="489" t="s">
        <v>652</v>
      </c>
    </row>
    <row r="48" spans="1:10" s="77" customFormat="1" ht="69.75" customHeight="1">
      <c r="A48" s="502" t="s">
        <v>670</v>
      </c>
      <c r="B48" s="502"/>
      <c r="C48" s="502"/>
      <c r="D48" s="502"/>
      <c r="E48" s="502"/>
      <c r="F48" s="502"/>
      <c r="G48" s="502"/>
      <c r="H48" s="502"/>
      <c r="I48" s="502"/>
      <c r="J48" s="502"/>
    </row>
    <row r="49" spans="1:10" s="78" customFormat="1" ht="18">
      <c r="A49" s="489" t="s">
        <v>653</v>
      </c>
    </row>
    <row r="50" spans="1:10" s="79" customFormat="1" ht="24.75" customHeight="1">
      <c r="A50" s="79" t="s">
        <v>673</v>
      </c>
    </row>
    <row r="51" spans="1:10" s="78" customFormat="1" ht="15">
      <c r="A51" s="489" t="s">
        <v>654</v>
      </c>
    </row>
    <row r="52" spans="1:10" s="79" customFormat="1" ht="24.75" customHeight="1">
      <c r="A52" s="79" t="s">
        <v>672</v>
      </c>
    </row>
    <row r="53" spans="1:10" s="78" customFormat="1" ht="15">
      <c r="A53" s="489" t="s">
        <v>655</v>
      </c>
    </row>
    <row r="54" spans="1:10" s="79" customFormat="1" ht="24.75" customHeight="1">
      <c r="A54" s="79" t="s">
        <v>671</v>
      </c>
    </row>
    <row r="55" spans="1:10" s="78" customFormat="1" ht="15">
      <c r="A55" s="489" t="s">
        <v>186</v>
      </c>
    </row>
    <row r="56" spans="1:10" s="79" customFormat="1" ht="24.75" customHeight="1">
      <c r="A56" s="79" t="s">
        <v>235</v>
      </c>
    </row>
    <row r="57" spans="1:10" s="78" customFormat="1" ht="15">
      <c r="A57" s="489" t="s">
        <v>656</v>
      </c>
    </row>
    <row r="58" spans="1:10" s="79" customFormat="1" ht="24.75" customHeight="1">
      <c r="A58" s="79" t="s">
        <v>658</v>
      </c>
    </row>
    <row r="59" spans="1:10" s="77" customFormat="1" ht="15">
      <c r="A59" s="489" t="s">
        <v>274</v>
      </c>
    </row>
    <row r="60" spans="1:10" s="77" customFormat="1" ht="39.75" customHeight="1">
      <c r="A60" s="503" t="s">
        <v>307</v>
      </c>
      <c r="B60" s="503"/>
      <c r="C60" s="503"/>
      <c r="D60" s="503"/>
      <c r="E60" s="503"/>
      <c r="F60" s="503"/>
      <c r="G60" s="503"/>
      <c r="H60" s="503"/>
      <c r="I60" s="503"/>
      <c r="J60" s="503"/>
    </row>
  </sheetData>
  <sortState ref="A3:B33">
    <sortCondition ref="A33"/>
  </sortState>
  <mergeCells count="4">
    <mergeCell ref="A48:J48"/>
    <mergeCell ref="A60:J60"/>
    <mergeCell ref="A44:J44"/>
    <mergeCell ref="A40:J40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&amp;C&amp;"-,Obyčejné"&amp;9&amp;P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List38"/>
  <dimension ref="A1:M36"/>
  <sheetViews>
    <sheetView showGridLines="0" zoomScaleNormal="100" workbookViewId="0"/>
  </sheetViews>
  <sheetFormatPr defaultRowHeight="12"/>
  <cols>
    <col min="1" max="1" width="5.7109375" style="4" customWidth="1"/>
    <col min="2" max="2" width="3.42578125" style="4" customWidth="1"/>
    <col min="3" max="3" width="10.85546875" style="4" customWidth="1"/>
    <col min="4" max="6" width="14" style="4" customWidth="1"/>
    <col min="7" max="7" width="14.28515625" style="4" customWidth="1"/>
    <col min="8" max="8" width="0.7109375" style="4" customWidth="1"/>
    <col min="9" max="9" width="10.85546875" style="4" customWidth="1"/>
    <col min="10" max="12" width="14" style="4" customWidth="1"/>
    <col min="13" max="13" width="14.28515625" style="4" customWidth="1"/>
    <col min="14" max="17" width="9.140625" style="4" customWidth="1"/>
    <col min="18" max="16384" width="9.140625" style="4"/>
  </cols>
  <sheetData>
    <row r="1" spans="1:13" ht="18.75">
      <c r="A1" s="201" t="s">
        <v>640</v>
      </c>
      <c r="B1" s="48"/>
      <c r="M1" s="159" t="str">
        <f>'3.1'!N1</f>
        <v>2019</v>
      </c>
    </row>
    <row r="2" spans="1:13" ht="6" customHeight="1"/>
    <row r="3" spans="1:13" ht="12" customHeight="1">
      <c r="A3" s="543" t="s">
        <v>260</v>
      </c>
      <c r="B3" s="543"/>
      <c r="C3" s="549" t="s">
        <v>377</v>
      </c>
      <c r="D3" s="549"/>
      <c r="E3" s="549"/>
      <c r="F3" s="549"/>
      <c r="G3" s="549"/>
      <c r="H3" s="44"/>
      <c r="I3" s="541" t="s">
        <v>378</v>
      </c>
      <c r="J3" s="541"/>
      <c r="K3" s="541"/>
      <c r="L3" s="541"/>
      <c r="M3" s="541"/>
    </row>
    <row r="4" spans="1:13">
      <c r="A4" s="544"/>
      <c r="B4" s="544"/>
      <c r="C4" s="365" t="s">
        <v>261</v>
      </c>
      <c r="D4" s="365" t="s">
        <v>262</v>
      </c>
      <c r="E4" s="365" t="s">
        <v>263</v>
      </c>
      <c r="F4" s="365" t="s">
        <v>264</v>
      </c>
      <c r="G4" s="231" t="s">
        <v>76</v>
      </c>
      <c r="H4" s="44"/>
      <c r="I4" s="253" t="s">
        <v>261</v>
      </c>
      <c r="J4" s="253" t="s">
        <v>262</v>
      </c>
      <c r="K4" s="253" t="s">
        <v>263</v>
      </c>
      <c r="L4" s="253" t="s">
        <v>264</v>
      </c>
      <c r="M4" s="231" t="s">
        <v>76</v>
      </c>
    </row>
    <row r="5" spans="1:13" ht="13.5" customHeight="1">
      <c r="A5" s="545" t="s">
        <v>76</v>
      </c>
      <c r="B5" s="545"/>
      <c r="C5" s="350">
        <f>SUM(C6:C11)</f>
        <v>73</v>
      </c>
      <c r="D5" s="350">
        <f>SUM(D6:D11)</f>
        <v>47714</v>
      </c>
      <c r="E5" s="350">
        <f>SUM(E6:E11)</f>
        <v>19867</v>
      </c>
      <c r="F5" s="350">
        <f>SUM(F6:F11)</f>
        <v>3661</v>
      </c>
      <c r="G5" s="325">
        <f t="shared" ref="G5:G11" si="0">SUM(C5:F5)</f>
        <v>71315</v>
      </c>
      <c r="H5" s="44"/>
      <c r="I5" s="324">
        <f>SUM(I6:I11)</f>
        <v>22550</v>
      </c>
      <c r="J5" s="324">
        <f>SUM(J6:J11)</f>
        <v>32009.07</v>
      </c>
      <c r="K5" s="324">
        <f>SUM(K6:K11)</f>
        <v>11759</v>
      </c>
      <c r="L5" s="324">
        <f>SUM(L6:L11)</f>
        <v>5271.2800000000007</v>
      </c>
      <c r="M5" s="325">
        <f t="shared" ref="M5:M11" si="1">SUM(I5:L5)</f>
        <v>71589.350000000006</v>
      </c>
    </row>
    <row r="6" spans="1:13">
      <c r="A6" s="550" t="s">
        <v>379</v>
      </c>
      <c r="B6" s="550"/>
      <c r="C6" s="351">
        <v>4</v>
      </c>
      <c r="D6" s="351">
        <v>0</v>
      </c>
      <c r="E6" s="351">
        <v>0</v>
      </c>
      <c r="F6" s="351">
        <v>0</v>
      </c>
      <c r="G6" s="333">
        <f t="shared" si="0"/>
        <v>4</v>
      </c>
      <c r="H6" s="44"/>
      <c r="I6" s="332">
        <v>2000</v>
      </c>
      <c r="J6" s="332">
        <v>0</v>
      </c>
      <c r="K6" s="332">
        <v>0</v>
      </c>
      <c r="L6" s="332">
        <v>0</v>
      </c>
      <c r="M6" s="333">
        <f t="shared" si="1"/>
        <v>2000</v>
      </c>
    </row>
    <row r="7" spans="1:13">
      <c r="A7" s="550" t="s">
        <v>380</v>
      </c>
      <c r="B7" s="551"/>
      <c r="C7" s="352">
        <v>49</v>
      </c>
      <c r="D7" s="353">
        <v>0</v>
      </c>
      <c r="E7" s="354">
        <v>0</v>
      </c>
      <c r="F7" s="353">
        <v>0</v>
      </c>
      <c r="G7" s="393">
        <f t="shared" si="0"/>
        <v>49</v>
      </c>
      <c r="H7" s="44"/>
      <c r="I7" s="357">
        <v>16550</v>
      </c>
      <c r="J7" s="387">
        <v>0</v>
      </c>
      <c r="K7" s="387">
        <v>0</v>
      </c>
      <c r="L7" s="387">
        <v>0</v>
      </c>
      <c r="M7" s="393">
        <f t="shared" si="1"/>
        <v>16550</v>
      </c>
    </row>
    <row r="8" spans="1:13">
      <c r="A8" s="550" t="s">
        <v>381</v>
      </c>
      <c r="B8" s="550"/>
      <c r="C8" s="351">
        <v>20</v>
      </c>
      <c r="D8" s="351">
        <v>0</v>
      </c>
      <c r="E8" s="351">
        <v>0</v>
      </c>
      <c r="F8" s="351">
        <v>0</v>
      </c>
      <c r="G8" s="333">
        <f t="shared" si="0"/>
        <v>20</v>
      </c>
      <c r="H8" s="44"/>
      <c r="I8" s="454">
        <v>4000</v>
      </c>
      <c r="J8" s="335">
        <v>0</v>
      </c>
      <c r="K8" s="454">
        <v>0</v>
      </c>
      <c r="L8" s="335">
        <v>0</v>
      </c>
      <c r="M8" s="333">
        <f t="shared" si="1"/>
        <v>4000</v>
      </c>
    </row>
    <row r="9" spans="1:13">
      <c r="A9" s="550" t="s">
        <v>382</v>
      </c>
      <c r="B9" s="551"/>
      <c r="C9" s="354">
        <v>0</v>
      </c>
      <c r="D9" s="353">
        <v>449</v>
      </c>
      <c r="E9" s="354">
        <v>172</v>
      </c>
      <c r="F9" s="353">
        <v>60</v>
      </c>
      <c r="G9" s="393">
        <f t="shared" si="0"/>
        <v>681</v>
      </c>
      <c r="H9" s="44"/>
      <c r="I9" s="345">
        <v>0</v>
      </c>
      <c r="J9" s="338">
        <v>16644</v>
      </c>
      <c r="K9" s="337">
        <v>5847</v>
      </c>
      <c r="L9" s="338">
        <v>3067</v>
      </c>
      <c r="M9" s="393">
        <f t="shared" si="1"/>
        <v>25558</v>
      </c>
    </row>
    <row r="10" spans="1:13">
      <c r="A10" s="550" t="s">
        <v>383</v>
      </c>
      <c r="B10" s="551"/>
      <c r="C10" s="354">
        <v>0</v>
      </c>
      <c r="D10" s="353">
        <v>91</v>
      </c>
      <c r="E10" s="354">
        <v>0</v>
      </c>
      <c r="F10" s="353">
        <v>0</v>
      </c>
      <c r="G10" s="393">
        <f t="shared" si="0"/>
        <v>91</v>
      </c>
      <c r="H10" s="44"/>
      <c r="I10" s="345">
        <v>0</v>
      </c>
      <c r="J10" s="338">
        <v>816</v>
      </c>
      <c r="K10" s="337">
        <v>0</v>
      </c>
      <c r="L10" s="338">
        <v>0</v>
      </c>
      <c r="M10" s="393">
        <f t="shared" si="1"/>
        <v>816</v>
      </c>
    </row>
    <row r="11" spans="1:13" ht="13.5" customHeight="1">
      <c r="A11" s="550" t="s">
        <v>384</v>
      </c>
      <c r="B11" s="550"/>
      <c r="C11" s="355">
        <v>0</v>
      </c>
      <c r="D11" s="356">
        <v>47174</v>
      </c>
      <c r="E11" s="355">
        <v>19695</v>
      </c>
      <c r="F11" s="356">
        <v>3601</v>
      </c>
      <c r="G11" s="333">
        <f t="shared" si="0"/>
        <v>70470</v>
      </c>
      <c r="H11" s="44"/>
      <c r="I11" s="454">
        <v>0</v>
      </c>
      <c r="J11" s="335">
        <v>14549.07</v>
      </c>
      <c r="K11" s="454">
        <v>5912</v>
      </c>
      <c r="L11" s="335">
        <v>2204.2800000000002</v>
      </c>
      <c r="M11" s="333">
        <f t="shared" si="1"/>
        <v>22665.35</v>
      </c>
    </row>
    <row r="12" spans="1:13" ht="4.5" customHeight="1"/>
    <row r="13" spans="1:13" ht="12" customHeight="1">
      <c r="A13" s="543" t="s">
        <v>260</v>
      </c>
      <c r="B13" s="543"/>
      <c r="C13" s="549" t="s">
        <v>407</v>
      </c>
      <c r="D13" s="549"/>
      <c r="E13" s="549"/>
      <c r="F13" s="549"/>
      <c r="G13" s="549"/>
    </row>
    <row r="14" spans="1:13">
      <c r="A14" s="544"/>
      <c r="B14" s="544"/>
      <c r="C14" s="365" t="s">
        <v>261</v>
      </c>
      <c r="D14" s="365" t="s">
        <v>262</v>
      </c>
      <c r="E14" s="365" t="s">
        <v>263</v>
      </c>
      <c r="F14" s="365" t="s">
        <v>264</v>
      </c>
      <c r="G14" s="231" t="s">
        <v>76</v>
      </c>
    </row>
    <row r="15" spans="1:13">
      <c r="A15" s="545" t="s">
        <v>76</v>
      </c>
      <c r="B15" s="545"/>
      <c r="C15" s="350">
        <f>SUM(C16,C20,C27)</f>
        <v>0</v>
      </c>
      <c r="D15" s="350">
        <f>SUM(D16,D20,D27)</f>
        <v>3698220</v>
      </c>
      <c r="E15" s="350">
        <f>SUM(E16,E20,E27)</f>
        <v>1547977</v>
      </c>
      <c r="F15" s="350">
        <f>SUM(F16,F20,F27)</f>
        <v>809807</v>
      </c>
      <c r="G15" s="325">
        <f t="shared" ref="G15:G27" si="2">SUM(C15:F15)</f>
        <v>6056004</v>
      </c>
      <c r="H15" s="53"/>
      <c r="I15" s="53"/>
      <c r="J15" s="53"/>
      <c r="K15" s="53"/>
      <c r="L15" s="53"/>
    </row>
    <row r="16" spans="1:13">
      <c r="A16" s="326" t="s">
        <v>185</v>
      </c>
      <c r="B16" s="327"/>
      <c r="C16" s="358">
        <f>SUM(C17:C19)</f>
        <v>0</v>
      </c>
      <c r="D16" s="358">
        <f>SUM(D17:D19)</f>
        <v>110</v>
      </c>
      <c r="E16" s="358">
        <f>SUM(E17:E19)</f>
        <v>36</v>
      </c>
      <c r="F16" s="358">
        <f>SUM(F17:F19)</f>
        <v>3</v>
      </c>
      <c r="G16" s="329">
        <f t="shared" si="2"/>
        <v>149</v>
      </c>
      <c r="H16" s="53"/>
      <c r="I16" s="53"/>
      <c r="J16" s="53"/>
      <c r="K16" s="53"/>
      <c r="L16" s="53"/>
      <c r="M16" s="53"/>
    </row>
    <row r="17" spans="1:7">
      <c r="A17" s="330"/>
      <c r="B17" s="331">
        <v>400</v>
      </c>
      <c r="C17" s="351">
        <v>0</v>
      </c>
      <c r="D17" s="351">
        <v>0</v>
      </c>
      <c r="E17" s="351">
        <v>0</v>
      </c>
      <c r="F17" s="351">
        <v>0</v>
      </c>
      <c r="G17" s="333">
        <f t="shared" si="2"/>
        <v>0</v>
      </c>
    </row>
    <row r="18" spans="1:7">
      <c r="A18" s="330"/>
      <c r="B18" s="334">
        <v>220</v>
      </c>
      <c r="C18" s="352">
        <v>0</v>
      </c>
      <c r="D18" s="353">
        <v>0</v>
      </c>
      <c r="E18" s="354">
        <v>0</v>
      </c>
      <c r="F18" s="353">
        <v>0</v>
      </c>
      <c r="G18" s="393">
        <f t="shared" si="2"/>
        <v>0</v>
      </c>
    </row>
    <row r="19" spans="1:7">
      <c r="A19" s="330"/>
      <c r="B19" s="331">
        <v>110</v>
      </c>
      <c r="C19" s="356">
        <v>0</v>
      </c>
      <c r="D19" s="356">
        <v>110</v>
      </c>
      <c r="E19" s="356">
        <v>36</v>
      </c>
      <c r="F19" s="356">
        <v>3</v>
      </c>
      <c r="G19" s="333">
        <f t="shared" si="2"/>
        <v>149</v>
      </c>
    </row>
    <row r="20" spans="1:7">
      <c r="A20" s="326" t="s">
        <v>184</v>
      </c>
      <c r="B20" s="327"/>
      <c r="C20" s="359">
        <f>SUM(C21:C26)</f>
        <v>0</v>
      </c>
      <c r="D20" s="359">
        <f>SUM(D21:D26)</f>
        <v>14736</v>
      </c>
      <c r="E20" s="359">
        <f>SUM(E21:E26)</f>
        <v>7765</v>
      </c>
      <c r="F20" s="359">
        <f>SUM(F21:F26)</f>
        <v>2057</v>
      </c>
      <c r="G20" s="329">
        <f t="shared" si="2"/>
        <v>24558</v>
      </c>
    </row>
    <row r="21" spans="1:7">
      <c r="A21" s="330"/>
      <c r="B21" s="331">
        <v>35</v>
      </c>
      <c r="C21" s="351">
        <v>0</v>
      </c>
      <c r="D21" s="351">
        <v>2956</v>
      </c>
      <c r="E21" s="351">
        <v>0</v>
      </c>
      <c r="F21" s="351">
        <v>0</v>
      </c>
      <c r="G21" s="333">
        <f t="shared" si="2"/>
        <v>2956</v>
      </c>
    </row>
    <row r="22" spans="1:7">
      <c r="A22" s="330"/>
      <c r="B22" s="334">
        <v>22</v>
      </c>
      <c r="C22" s="354">
        <v>0</v>
      </c>
      <c r="D22" s="353">
        <v>11066</v>
      </c>
      <c r="E22" s="354">
        <v>7765</v>
      </c>
      <c r="F22" s="353">
        <v>2057</v>
      </c>
      <c r="G22" s="393">
        <f t="shared" si="2"/>
        <v>20888</v>
      </c>
    </row>
    <row r="23" spans="1:7">
      <c r="A23" s="330"/>
      <c r="B23" s="334">
        <v>10</v>
      </c>
      <c r="C23" s="354">
        <v>0</v>
      </c>
      <c r="D23" s="353">
        <v>573</v>
      </c>
      <c r="E23" s="354">
        <v>0</v>
      </c>
      <c r="F23" s="353">
        <v>0</v>
      </c>
      <c r="G23" s="393">
        <f t="shared" si="2"/>
        <v>573</v>
      </c>
    </row>
    <row r="24" spans="1:7">
      <c r="A24" s="330"/>
      <c r="B24" s="334">
        <v>6</v>
      </c>
      <c r="C24" s="354">
        <v>0</v>
      </c>
      <c r="D24" s="353">
        <v>137</v>
      </c>
      <c r="E24" s="354">
        <v>0</v>
      </c>
      <c r="F24" s="353">
        <v>0</v>
      </c>
      <c r="G24" s="393">
        <f t="shared" si="2"/>
        <v>137</v>
      </c>
    </row>
    <row r="25" spans="1:7">
      <c r="A25" s="330"/>
      <c r="B25" s="334">
        <v>5</v>
      </c>
      <c r="C25" s="354">
        <v>0</v>
      </c>
      <c r="D25" s="353">
        <v>0</v>
      </c>
      <c r="E25" s="354">
        <v>0</v>
      </c>
      <c r="F25" s="353">
        <v>0</v>
      </c>
      <c r="G25" s="393">
        <f t="shared" si="2"/>
        <v>0</v>
      </c>
    </row>
    <row r="26" spans="1:7">
      <c r="A26" s="330"/>
      <c r="B26" s="331">
        <v>3</v>
      </c>
      <c r="C26" s="355">
        <v>0</v>
      </c>
      <c r="D26" s="356">
        <v>4</v>
      </c>
      <c r="E26" s="355">
        <v>0</v>
      </c>
      <c r="F26" s="356">
        <v>0</v>
      </c>
      <c r="G26" s="333">
        <f t="shared" si="2"/>
        <v>4</v>
      </c>
    </row>
    <row r="27" spans="1:7">
      <c r="A27" s="326" t="s">
        <v>183</v>
      </c>
      <c r="B27" s="339"/>
      <c r="C27" s="359">
        <v>0</v>
      </c>
      <c r="D27" s="388">
        <v>3683374</v>
      </c>
      <c r="E27" s="359">
        <v>1540176</v>
      </c>
      <c r="F27" s="388">
        <v>807747</v>
      </c>
      <c r="G27" s="329">
        <f t="shared" si="2"/>
        <v>6031297</v>
      </c>
    </row>
    <row r="28" spans="1:7" ht="4.5" customHeight="1"/>
    <row r="29" spans="1:7">
      <c r="A29" s="547" t="s">
        <v>405</v>
      </c>
      <c r="B29" s="547"/>
      <c r="C29" s="546" t="s">
        <v>406</v>
      </c>
      <c r="D29" s="546"/>
      <c r="E29" s="546"/>
      <c r="F29" s="546"/>
      <c r="G29" s="546"/>
    </row>
    <row r="30" spans="1:7">
      <c r="A30" s="548"/>
      <c r="B30" s="548"/>
      <c r="C30" s="363" t="s">
        <v>261</v>
      </c>
      <c r="D30" s="363" t="s">
        <v>262</v>
      </c>
      <c r="E30" s="363" t="s">
        <v>263</v>
      </c>
      <c r="F30" s="363" t="s">
        <v>264</v>
      </c>
      <c r="G30" s="364" t="s">
        <v>76</v>
      </c>
    </row>
    <row r="31" spans="1:7" ht="13.5" customHeight="1">
      <c r="A31" s="552" t="s">
        <v>76</v>
      </c>
      <c r="B31" s="552"/>
      <c r="C31" s="389">
        <f>SUM(C32:C35)</f>
        <v>0</v>
      </c>
      <c r="D31" s="389">
        <f>SUM(D32:D35)</f>
        <v>3698220</v>
      </c>
      <c r="E31" s="389">
        <f>SUM(E32:E35)</f>
        <v>1547977</v>
      </c>
      <c r="F31" s="389">
        <f>SUM(F32:F35)</f>
        <v>809807</v>
      </c>
      <c r="G31" s="389">
        <f>SUM(G32:G35)</f>
        <v>6056004</v>
      </c>
    </row>
    <row r="32" spans="1:7">
      <c r="A32" s="553" t="s">
        <v>13</v>
      </c>
      <c r="B32" s="553"/>
      <c r="C32" s="360">
        <v>0</v>
      </c>
      <c r="D32" s="361">
        <v>110</v>
      </c>
      <c r="E32" s="361">
        <v>36</v>
      </c>
      <c r="F32" s="361">
        <v>3</v>
      </c>
      <c r="G32" s="361">
        <f>SUM(C32:F32)</f>
        <v>149</v>
      </c>
    </row>
    <row r="33" spans="1:7">
      <c r="A33" s="553" t="s">
        <v>14</v>
      </c>
      <c r="B33" s="554"/>
      <c r="C33" s="390">
        <v>0</v>
      </c>
      <c r="D33" s="457">
        <v>14736</v>
      </c>
      <c r="E33" s="457">
        <v>7765</v>
      </c>
      <c r="F33" s="457">
        <v>2057</v>
      </c>
      <c r="G33" s="362">
        <f>SUM(C33:F33)</f>
        <v>24558</v>
      </c>
    </row>
    <row r="34" spans="1:7">
      <c r="A34" s="553" t="s">
        <v>179</v>
      </c>
      <c r="B34" s="554"/>
      <c r="C34" s="390">
        <v>0</v>
      </c>
      <c r="D34" s="457">
        <v>437932</v>
      </c>
      <c r="E34" s="457">
        <v>183733</v>
      </c>
      <c r="F34" s="457">
        <v>126734</v>
      </c>
      <c r="G34" s="362">
        <f>SUM(C34:F34)</f>
        <v>748399</v>
      </c>
    </row>
    <row r="35" spans="1:7" ht="13.5" customHeight="1">
      <c r="A35" s="553" t="s">
        <v>177</v>
      </c>
      <c r="B35" s="553"/>
      <c r="C35" s="360">
        <v>0</v>
      </c>
      <c r="D35" s="361">
        <v>3245442</v>
      </c>
      <c r="E35" s="361">
        <v>1356443</v>
      </c>
      <c r="F35" s="361">
        <v>681013</v>
      </c>
      <c r="G35" s="361">
        <f>SUM(C35:F35)</f>
        <v>5282898</v>
      </c>
    </row>
    <row r="36" spans="1:7">
      <c r="G36" s="12" t="s">
        <v>400</v>
      </c>
    </row>
  </sheetData>
  <mergeCells count="20">
    <mergeCell ref="A31:B31"/>
    <mergeCell ref="A32:B32"/>
    <mergeCell ref="A33:B33"/>
    <mergeCell ref="A34:B34"/>
    <mergeCell ref="A35:B35"/>
    <mergeCell ref="C29:G29"/>
    <mergeCell ref="A29:B30"/>
    <mergeCell ref="C3:G3"/>
    <mergeCell ref="I3:M3"/>
    <mergeCell ref="A13:B14"/>
    <mergeCell ref="C13:G13"/>
    <mergeCell ref="A15:B15"/>
    <mergeCell ref="A3:B4"/>
    <mergeCell ref="A5:B5"/>
    <mergeCell ref="A6:B6"/>
    <mergeCell ref="A7:B7"/>
    <mergeCell ref="A8:B8"/>
    <mergeCell ref="A9:B9"/>
    <mergeCell ref="A10:B10"/>
    <mergeCell ref="A11:B11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&amp;C&amp;"-,Obyčejné"&amp;9&amp;P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List39"/>
  <dimension ref="A1:O46"/>
  <sheetViews>
    <sheetView showGridLines="0" zoomScaleNormal="100" zoomScaleSheetLayoutView="130" workbookViewId="0"/>
  </sheetViews>
  <sheetFormatPr defaultRowHeight="12"/>
  <cols>
    <col min="1" max="1" width="22.42578125" style="4" customWidth="1"/>
    <col min="2" max="2" width="7.85546875" style="4" bestFit="1" customWidth="1"/>
    <col min="3" max="8" width="7.85546875" style="4" customWidth="1"/>
    <col min="9" max="14" width="9.140625" style="4"/>
    <col min="15" max="15" width="11.85546875" style="4" customWidth="1"/>
    <col min="16" max="16" width="9.140625" style="4" customWidth="1"/>
    <col min="17" max="16384" width="9.140625" style="4"/>
  </cols>
  <sheetData>
    <row r="1" spans="1:15" ht="15.75">
      <c r="A1" s="201" t="s">
        <v>641</v>
      </c>
      <c r="O1" s="159" t="str">
        <f>'3.1'!N1</f>
        <v>2019</v>
      </c>
    </row>
    <row r="2" spans="1:15" ht="6" customHeight="1"/>
    <row r="3" spans="1:15">
      <c r="A3" s="211"/>
      <c r="B3" s="211">
        <v>2013</v>
      </c>
      <c r="C3" s="211">
        <v>2014</v>
      </c>
      <c r="D3" s="211">
        <v>2015</v>
      </c>
      <c r="E3" s="211">
        <v>2016</v>
      </c>
      <c r="F3" s="211">
        <v>2017</v>
      </c>
      <c r="G3" s="211">
        <v>2018</v>
      </c>
      <c r="H3" s="211">
        <v>2019</v>
      </c>
    </row>
    <row r="4" spans="1:15">
      <c r="A4" s="214" t="s">
        <v>320</v>
      </c>
      <c r="B4" s="276">
        <v>5873189</v>
      </c>
      <c r="C4" s="276">
        <v>5899019</v>
      </c>
      <c r="D4" s="276">
        <v>5900906</v>
      </c>
      <c r="E4" s="276">
        <v>5926216</v>
      </c>
      <c r="F4" s="276">
        <v>5966605</v>
      </c>
      <c r="G4" s="276">
        <v>6004321</v>
      </c>
      <c r="H4" s="276">
        <f>SUM(H5:H8)</f>
        <v>6056004</v>
      </c>
    </row>
    <row r="5" spans="1:15">
      <c r="A5" s="219" t="s">
        <v>279</v>
      </c>
      <c r="B5" s="289">
        <v>0</v>
      </c>
      <c r="C5" s="289">
        <v>0</v>
      </c>
      <c r="D5" s="289">
        <v>0</v>
      </c>
      <c r="E5" s="289">
        <v>0</v>
      </c>
      <c r="F5" s="289">
        <v>0</v>
      </c>
      <c r="G5" s="289">
        <v>0</v>
      </c>
      <c r="H5" s="289">
        <v>0</v>
      </c>
    </row>
    <row r="6" spans="1:15">
      <c r="A6" s="188" t="s">
        <v>376</v>
      </c>
      <c r="B6" s="429">
        <v>3575188</v>
      </c>
      <c r="C6" s="429">
        <v>3589039</v>
      </c>
      <c r="D6" s="366">
        <v>3608324</v>
      </c>
      <c r="E6" s="366">
        <v>3625976</v>
      </c>
      <c r="F6" s="366">
        <v>3649489</v>
      </c>
      <c r="G6" s="366">
        <v>3673908</v>
      </c>
      <c r="H6" s="366">
        <v>3698220</v>
      </c>
    </row>
    <row r="7" spans="1:15">
      <c r="A7" s="188" t="s">
        <v>87</v>
      </c>
      <c r="B7" s="366">
        <v>1532993</v>
      </c>
      <c r="C7" s="366">
        <v>1541418</v>
      </c>
      <c r="D7" s="366">
        <v>1514444</v>
      </c>
      <c r="E7" s="366">
        <v>1513973</v>
      </c>
      <c r="F7" s="366">
        <v>1522091</v>
      </c>
      <c r="G7" s="366">
        <v>1528249</v>
      </c>
      <c r="H7" s="366">
        <v>1547977</v>
      </c>
    </row>
    <row r="8" spans="1:15">
      <c r="A8" s="219" t="s">
        <v>89</v>
      </c>
      <c r="B8" s="289">
        <v>765008</v>
      </c>
      <c r="C8" s="289">
        <v>768562</v>
      </c>
      <c r="D8" s="289">
        <v>778138</v>
      </c>
      <c r="E8" s="289">
        <v>786267</v>
      </c>
      <c r="F8" s="289">
        <v>795025</v>
      </c>
      <c r="G8" s="289">
        <v>802164</v>
      </c>
      <c r="H8" s="289">
        <v>809807</v>
      </c>
    </row>
    <row r="9" spans="1:15">
      <c r="A9" s="214" t="s">
        <v>271</v>
      </c>
      <c r="B9" s="276">
        <v>135423.58918441765</v>
      </c>
      <c r="C9" s="276">
        <v>136519.26400000002</v>
      </c>
      <c r="D9" s="276">
        <v>134889.48000000001</v>
      </c>
      <c r="E9" s="276">
        <v>134403.51999999999</v>
      </c>
      <c r="F9" s="276">
        <v>133758.18</v>
      </c>
      <c r="G9" s="276">
        <v>133114.61000000002</v>
      </c>
      <c r="H9" s="276">
        <f>SUM(H10:H13)</f>
        <v>132127.28</v>
      </c>
    </row>
    <row r="10" spans="1:15">
      <c r="A10" s="219" t="s">
        <v>279</v>
      </c>
      <c r="B10" s="289">
        <v>4402</v>
      </c>
      <c r="C10" s="289">
        <v>5503</v>
      </c>
      <c r="D10" s="289">
        <v>4414</v>
      </c>
      <c r="E10" s="289">
        <v>4496</v>
      </c>
      <c r="F10" s="289">
        <v>4497</v>
      </c>
      <c r="G10" s="289">
        <v>4497</v>
      </c>
      <c r="H10" s="289">
        <v>4433</v>
      </c>
    </row>
    <row r="11" spans="1:15">
      <c r="A11" s="188" t="s">
        <v>376</v>
      </c>
      <c r="B11" s="429">
        <v>93629.022192998207</v>
      </c>
      <c r="C11" s="429">
        <v>93818.069000000003</v>
      </c>
      <c r="D11" s="366">
        <v>93493.6</v>
      </c>
      <c r="E11" s="366">
        <v>93184.59</v>
      </c>
      <c r="F11" s="366">
        <v>92807.81</v>
      </c>
      <c r="G11" s="366">
        <v>92420.72</v>
      </c>
      <c r="H11" s="366">
        <v>91820</v>
      </c>
    </row>
    <row r="12" spans="1:15">
      <c r="A12" s="188" t="s">
        <v>87</v>
      </c>
      <c r="B12" s="366">
        <v>37051.144991419445</v>
      </c>
      <c r="C12" s="366">
        <v>36862.283000000003</v>
      </c>
      <c r="D12" s="366">
        <v>36650.78</v>
      </c>
      <c r="E12" s="366">
        <v>36396.07</v>
      </c>
      <c r="F12" s="366">
        <v>36135.72</v>
      </c>
      <c r="G12" s="366">
        <v>35880.6</v>
      </c>
      <c r="H12" s="366">
        <v>35558.089999999997</v>
      </c>
    </row>
    <row r="13" spans="1:15">
      <c r="A13" s="219" t="s">
        <v>89</v>
      </c>
      <c r="B13" s="289">
        <v>341.42200000000003</v>
      </c>
      <c r="C13" s="289">
        <v>335.91200000000003</v>
      </c>
      <c r="D13" s="289">
        <v>331.1</v>
      </c>
      <c r="E13" s="289">
        <v>326.86</v>
      </c>
      <c r="F13" s="289">
        <v>317.64999999999998</v>
      </c>
      <c r="G13" s="289">
        <v>316.28999999999996</v>
      </c>
      <c r="H13" s="289">
        <v>316.19</v>
      </c>
    </row>
    <row r="14" spans="1:15">
      <c r="A14" s="214" t="s">
        <v>269</v>
      </c>
      <c r="B14" s="276">
        <v>100984.89071411973</v>
      </c>
      <c r="C14" s="276">
        <v>103032.33500000001</v>
      </c>
      <c r="D14" s="276">
        <v>104065</v>
      </c>
      <c r="E14" s="276">
        <v>104564.52</v>
      </c>
      <c r="F14" s="276">
        <v>105826.83</v>
      </c>
      <c r="G14" s="276">
        <v>107674.4</v>
      </c>
      <c r="H14" s="276">
        <f>SUM(H15:H18)</f>
        <v>109659.61</v>
      </c>
    </row>
    <row r="15" spans="1:15">
      <c r="A15" s="219" t="s">
        <v>279</v>
      </c>
      <c r="B15" s="289">
        <v>0</v>
      </c>
      <c r="C15" s="289">
        <v>0</v>
      </c>
      <c r="D15" s="289">
        <v>0</v>
      </c>
      <c r="E15" s="289">
        <v>0</v>
      </c>
      <c r="F15" s="289">
        <v>0</v>
      </c>
      <c r="G15" s="289">
        <v>0</v>
      </c>
      <c r="H15" s="289">
        <v>0</v>
      </c>
    </row>
    <row r="16" spans="1:15">
      <c r="A16" s="188" t="s">
        <v>376</v>
      </c>
      <c r="B16" s="429">
        <v>62806.744644999933</v>
      </c>
      <c r="C16" s="429">
        <v>64331.861000000004</v>
      </c>
      <c r="D16" s="366">
        <v>65208.32</v>
      </c>
      <c r="E16" s="366">
        <v>65943.240000000005</v>
      </c>
      <c r="F16" s="366">
        <v>66918.59</v>
      </c>
      <c r="G16" s="366">
        <v>68108.95</v>
      </c>
      <c r="H16" s="366">
        <v>69414</v>
      </c>
    </row>
    <row r="17" spans="1:8">
      <c r="A17" s="188" t="s">
        <v>87</v>
      </c>
      <c r="B17" s="366">
        <v>26607.805069119797</v>
      </c>
      <c r="C17" s="366">
        <v>27030.687000000002</v>
      </c>
      <c r="D17" s="366">
        <v>27174.77</v>
      </c>
      <c r="E17" s="366">
        <v>26894.27</v>
      </c>
      <c r="F17" s="366">
        <v>27122.19</v>
      </c>
      <c r="G17" s="366">
        <v>27605.79</v>
      </c>
      <c r="H17" s="366">
        <v>28190.83</v>
      </c>
    </row>
    <row r="18" spans="1:8">
      <c r="A18" s="219" t="s">
        <v>89</v>
      </c>
      <c r="B18" s="289">
        <v>11570.341</v>
      </c>
      <c r="C18" s="289">
        <v>11669.787</v>
      </c>
      <c r="D18" s="289">
        <v>11681.91</v>
      </c>
      <c r="E18" s="289">
        <v>11727.01</v>
      </c>
      <c r="F18" s="289">
        <v>11786.05</v>
      </c>
      <c r="G18" s="289">
        <v>11959.66</v>
      </c>
      <c r="H18" s="289">
        <v>12054.78</v>
      </c>
    </row>
    <row r="19" spans="1:8">
      <c r="A19" s="214" t="s">
        <v>270</v>
      </c>
      <c r="B19" s="276">
        <v>143159.35034308431</v>
      </c>
      <c r="C19" s="276">
        <v>143146.10400000002</v>
      </c>
      <c r="D19" s="276">
        <v>142795.78</v>
      </c>
      <c r="E19" s="276">
        <v>142375.85</v>
      </c>
      <c r="F19" s="276">
        <v>141776.94999999998</v>
      </c>
      <c r="G19" s="276">
        <v>141237.65</v>
      </c>
      <c r="H19" s="276">
        <f>SUM(H20:H23)</f>
        <v>140181.20000000001</v>
      </c>
    </row>
    <row r="20" spans="1:8">
      <c r="A20" s="219" t="s">
        <v>279</v>
      </c>
      <c r="B20" s="289">
        <v>5503</v>
      </c>
      <c r="C20" s="289">
        <v>5503</v>
      </c>
      <c r="D20" s="289">
        <v>5610</v>
      </c>
      <c r="E20" s="289">
        <v>5717</v>
      </c>
      <c r="F20" s="289">
        <v>5728</v>
      </c>
      <c r="G20" s="289">
        <v>5728</v>
      </c>
      <c r="H20" s="289">
        <v>5601</v>
      </c>
    </row>
    <row r="21" spans="1:8">
      <c r="A21" s="188" t="s">
        <v>376</v>
      </c>
      <c r="B21" s="429">
        <v>98107.473569998212</v>
      </c>
      <c r="C21" s="429">
        <v>98251.292000000016</v>
      </c>
      <c r="D21" s="366">
        <v>98003.1</v>
      </c>
      <c r="E21" s="366">
        <v>97736.75</v>
      </c>
      <c r="F21" s="366">
        <v>97345.96</v>
      </c>
      <c r="G21" s="366">
        <v>97024.72</v>
      </c>
      <c r="H21" s="366">
        <v>96419</v>
      </c>
    </row>
    <row r="22" spans="1:8">
      <c r="A22" s="188" t="s">
        <v>87</v>
      </c>
      <c r="B22" s="366">
        <v>39031.748773086103</v>
      </c>
      <c r="C22" s="366">
        <v>38880.194000000003</v>
      </c>
      <c r="D22" s="366">
        <v>38677.869999999995</v>
      </c>
      <c r="E22" s="366">
        <v>38421.93</v>
      </c>
      <c r="F22" s="366">
        <v>38212.28</v>
      </c>
      <c r="G22" s="366">
        <v>38001.14</v>
      </c>
      <c r="H22" s="366">
        <v>37677.51</v>
      </c>
    </row>
    <row r="23" spans="1:8">
      <c r="A23" s="219" t="s">
        <v>89</v>
      </c>
      <c r="B23" s="289">
        <v>517.12800000000004</v>
      </c>
      <c r="C23" s="289">
        <v>511.61799999999999</v>
      </c>
      <c r="D23" s="289">
        <v>504.81000000000006</v>
      </c>
      <c r="E23" s="289">
        <v>500.17</v>
      </c>
      <c r="F23" s="289">
        <v>490.71000000000004</v>
      </c>
      <c r="G23" s="289">
        <v>483.78999999999996</v>
      </c>
      <c r="H23" s="289">
        <v>483.69</v>
      </c>
    </row>
    <row r="24" spans="1:8">
      <c r="A24" s="214" t="s">
        <v>377</v>
      </c>
      <c r="B24" s="276">
        <v>68484</v>
      </c>
      <c r="C24" s="276">
        <v>69747</v>
      </c>
      <c r="D24" s="276">
        <v>70111</v>
      </c>
      <c r="E24" s="276">
        <v>70404</v>
      </c>
      <c r="F24" s="276">
        <v>70623</v>
      </c>
      <c r="G24" s="276">
        <v>70999</v>
      </c>
      <c r="H24" s="276">
        <f>SUM(H25:H28)</f>
        <v>71315</v>
      </c>
    </row>
    <row r="25" spans="1:8">
      <c r="A25" s="219" t="s">
        <v>279</v>
      </c>
      <c r="B25" s="289">
        <v>71</v>
      </c>
      <c r="C25" s="289">
        <v>72</v>
      </c>
      <c r="D25" s="289">
        <v>73</v>
      </c>
      <c r="E25" s="289">
        <v>73</v>
      </c>
      <c r="F25" s="289">
        <v>74</v>
      </c>
      <c r="G25" s="289">
        <v>74</v>
      </c>
      <c r="H25" s="289">
        <v>73</v>
      </c>
    </row>
    <row r="26" spans="1:8">
      <c r="A26" s="188" t="s">
        <v>376</v>
      </c>
      <c r="B26" s="429">
        <v>45499</v>
      </c>
      <c r="C26" s="429">
        <v>46619</v>
      </c>
      <c r="D26" s="366">
        <v>46871</v>
      </c>
      <c r="E26" s="366">
        <v>47085</v>
      </c>
      <c r="F26" s="366">
        <v>47251</v>
      </c>
      <c r="G26" s="366">
        <v>47491</v>
      </c>
      <c r="H26" s="366">
        <v>47714</v>
      </c>
    </row>
    <row r="27" spans="1:8">
      <c r="A27" s="188" t="s">
        <v>87</v>
      </c>
      <c r="B27" s="366">
        <v>19197</v>
      </c>
      <c r="C27" s="366">
        <v>19352</v>
      </c>
      <c r="D27" s="366">
        <v>19495</v>
      </c>
      <c r="E27" s="366">
        <v>19571</v>
      </c>
      <c r="F27" s="366">
        <v>19640</v>
      </c>
      <c r="G27" s="366">
        <v>19782</v>
      </c>
      <c r="H27" s="366">
        <v>19867</v>
      </c>
    </row>
    <row r="28" spans="1:8">
      <c r="A28" s="219" t="s">
        <v>89</v>
      </c>
      <c r="B28" s="289">
        <v>3717</v>
      </c>
      <c r="C28" s="289">
        <v>3704</v>
      </c>
      <c r="D28" s="289">
        <v>3672</v>
      </c>
      <c r="E28" s="289">
        <v>3675</v>
      </c>
      <c r="F28" s="289">
        <v>3658</v>
      </c>
      <c r="G28" s="289">
        <v>3652</v>
      </c>
      <c r="H28" s="289">
        <v>3661</v>
      </c>
    </row>
    <row r="29" spans="1:8">
      <c r="A29" s="214" t="s">
        <v>378</v>
      </c>
      <c r="B29" s="276">
        <v>67700.036000000007</v>
      </c>
      <c r="C29" s="276">
        <v>69680.788</v>
      </c>
      <c r="D29" s="276">
        <v>70036.149999999994</v>
      </c>
      <c r="E29" s="276">
        <v>69700.819999999992</v>
      </c>
      <c r="F29" s="276">
        <v>70430.38</v>
      </c>
      <c r="G29" s="276">
        <v>71336.36</v>
      </c>
      <c r="H29" s="276">
        <f>SUM(H30:H33)</f>
        <v>71589.350000000006</v>
      </c>
    </row>
    <row r="30" spans="1:8">
      <c r="A30" s="219" t="s">
        <v>279</v>
      </c>
      <c r="B30" s="289">
        <v>20380</v>
      </c>
      <c r="C30" s="289">
        <v>21780</v>
      </c>
      <c r="D30" s="289">
        <v>21980</v>
      </c>
      <c r="E30" s="289">
        <v>21980</v>
      </c>
      <c r="F30" s="289">
        <v>22450</v>
      </c>
      <c r="G30" s="289">
        <v>22700</v>
      </c>
      <c r="H30" s="289">
        <v>22550</v>
      </c>
    </row>
    <row r="31" spans="1:8">
      <c r="A31" s="188" t="s">
        <v>376</v>
      </c>
      <c r="B31" s="429">
        <v>30954.006000000001</v>
      </c>
      <c r="C31" s="429">
        <v>31458.348000000002</v>
      </c>
      <c r="D31" s="366">
        <v>31627.75</v>
      </c>
      <c r="E31" s="366">
        <v>31119.899999999998</v>
      </c>
      <c r="F31" s="366">
        <v>31196.97</v>
      </c>
      <c r="G31" s="366">
        <v>31641.89</v>
      </c>
      <c r="H31" s="366">
        <v>32009.07</v>
      </c>
    </row>
    <row r="32" spans="1:8">
      <c r="A32" s="188" t="s">
        <v>87</v>
      </c>
      <c r="B32" s="366">
        <v>11293</v>
      </c>
      <c r="C32" s="366">
        <v>11378</v>
      </c>
      <c r="D32" s="366">
        <v>11404</v>
      </c>
      <c r="E32" s="366">
        <v>11552</v>
      </c>
      <c r="F32" s="366">
        <v>11643</v>
      </c>
      <c r="G32" s="366">
        <v>11732</v>
      </c>
      <c r="H32" s="366">
        <v>11759</v>
      </c>
    </row>
    <row r="33" spans="1:8">
      <c r="A33" s="219" t="s">
        <v>89</v>
      </c>
      <c r="B33" s="289">
        <v>5073.0300000000007</v>
      </c>
      <c r="C33" s="289">
        <v>5064.4399999999996</v>
      </c>
      <c r="D33" s="289">
        <v>5024.3999999999996</v>
      </c>
      <c r="E33" s="289">
        <v>5048.92</v>
      </c>
      <c r="F33" s="289">
        <v>5140.41</v>
      </c>
      <c r="G33" s="289">
        <v>5262.4699999999993</v>
      </c>
      <c r="H33" s="289">
        <v>5271.2800000000007</v>
      </c>
    </row>
    <row r="34" spans="1:8">
      <c r="A34" s="55"/>
      <c r="B34" s="55"/>
      <c r="C34" s="55"/>
      <c r="D34" s="55"/>
      <c r="E34" s="55"/>
      <c r="F34" s="55"/>
      <c r="G34" s="55"/>
      <c r="H34" s="12" t="s">
        <v>375</v>
      </c>
    </row>
    <row r="46" spans="1:8" ht="12" customHeight="1"/>
  </sheetData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&amp;C&amp;"-,Obyčejné"&amp;9&amp;P</oddFooter>
  </headerFooter>
  <drawing r:id="rId2"/>
  <webPublishItems count="1">
    <webPublishItem id="21989" divId="Roční zpráva_21989" sourceType="sheet" destinationFile="\\FSP\Statistika\NOVÁ STATISTIKA\Zprávy roční\RZ ELEKTRO 2017_cz\verze_2 - nové šablony-pro int. tým\Roční zpráva.htm"/>
  </webPublishItem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List33"/>
  <dimension ref="A1:K45"/>
  <sheetViews>
    <sheetView showGridLines="0" zoomScaleNormal="100" workbookViewId="0"/>
  </sheetViews>
  <sheetFormatPr defaultRowHeight="12"/>
  <cols>
    <col min="1" max="1" width="49.7109375" style="56" customWidth="1"/>
    <col min="2" max="11" width="9.42578125" style="56" customWidth="1"/>
    <col min="12" max="14" width="9.140625" style="56" customWidth="1"/>
    <col min="15" max="16384" width="9.140625" style="56"/>
  </cols>
  <sheetData>
    <row r="1" spans="1:11" ht="15.75">
      <c r="A1" s="462" t="s">
        <v>642</v>
      </c>
      <c r="K1" s="367" t="str">
        <f>'3.1'!N1</f>
        <v>2019</v>
      </c>
    </row>
    <row r="2" spans="1:11" ht="6" customHeight="1"/>
    <row r="3" spans="1:11" ht="12.75">
      <c r="A3" s="381" t="s">
        <v>481</v>
      </c>
      <c r="B3" s="382">
        <v>2010</v>
      </c>
      <c r="C3" s="382">
        <v>2011</v>
      </c>
      <c r="D3" s="382">
        <v>2012</v>
      </c>
      <c r="E3" s="382">
        <v>2013</v>
      </c>
      <c r="F3" s="382">
        <v>2014</v>
      </c>
      <c r="G3" s="382">
        <v>2015</v>
      </c>
      <c r="H3" s="382">
        <v>2016</v>
      </c>
      <c r="I3" s="382">
        <v>2017</v>
      </c>
      <c r="J3" s="382">
        <v>2018</v>
      </c>
      <c r="K3" s="382">
        <v>2019</v>
      </c>
    </row>
    <row r="4" spans="1:11" ht="13.5" customHeight="1">
      <c r="A4" s="368" t="s">
        <v>275</v>
      </c>
      <c r="B4" s="369">
        <v>1</v>
      </c>
      <c r="C4" s="369">
        <v>7</v>
      </c>
      <c r="D4" s="369">
        <v>5</v>
      </c>
      <c r="E4" s="369">
        <v>9</v>
      </c>
      <c r="F4" s="369">
        <v>10</v>
      </c>
      <c r="G4" s="369">
        <v>7</v>
      </c>
      <c r="H4" s="369">
        <v>3</v>
      </c>
      <c r="I4" s="369">
        <v>4</v>
      </c>
      <c r="J4" s="369">
        <v>8</v>
      </c>
      <c r="K4" s="369">
        <v>11</v>
      </c>
    </row>
    <row r="5" spans="1:11">
      <c r="A5" s="368" t="s">
        <v>276</v>
      </c>
      <c r="B5" s="370">
        <v>5</v>
      </c>
      <c r="C5" s="370">
        <v>146</v>
      </c>
      <c r="D5" s="370">
        <v>54</v>
      </c>
      <c r="E5" s="370">
        <v>184</v>
      </c>
      <c r="F5" s="370">
        <v>121</v>
      </c>
      <c r="G5" s="370">
        <v>109</v>
      </c>
      <c r="H5" s="370">
        <v>37</v>
      </c>
      <c r="I5" s="370">
        <v>36</v>
      </c>
      <c r="J5" s="370">
        <v>127</v>
      </c>
      <c r="K5" s="370">
        <v>143</v>
      </c>
    </row>
    <row r="6" spans="1:11">
      <c r="A6" s="368" t="s">
        <v>404</v>
      </c>
      <c r="B6" s="371">
        <v>5</v>
      </c>
      <c r="C6" s="371">
        <v>22.7</v>
      </c>
      <c r="D6" s="371">
        <v>10.8</v>
      </c>
      <c r="E6" s="371">
        <v>20.399999999999999</v>
      </c>
      <c r="F6" s="371">
        <v>12.1</v>
      </c>
      <c r="G6" s="371">
        <v>15.571428571428571</v>
      </c>
      <c r="H6" s="371">
        <v>12.333333333333334</v>
      </c>
      <c r="I6" s="371">
        <v>9</v>
      </c>
      <c r="J6" s="371">
        <v>15.875</v>
      </c>
      <c r="K6" s="371">
        <v>13</v>
      </c>
    </row>
    <row r="7" spans="1:11">
      <c r="A7" s="368" t="s">
        <v>277</v>
      </c>
      <c r="B7" s="372">
        <v>7</v>
      </c>
      <c r="C7" s="372">
        <v>304.3</v>
      </c>
      <c r="D7" s="372">
        <v>97.7</v>
      </c>
      <c r="E7" s="372">
        <v>221.5</v>
      </c>
      <c r="F7" s="372">
        <v>250</v>
      </c>
      <c r="G7" s="372">
        <v>140</v>
      </c>
      <c r="H7" s="372">
        <v>45</v>
      </c>
      <c r="I7" s="372">
        <v>50</v>
      </c>
      <c r="J7" s="372">
        <v>113</v>
      </c>
      <c r="K7" s="372">
        <v>102</v>
      </c>
    </row>
    <row r="17" spans="1:11">
      <c r="A17" s="555"/>
      <c r="B17" s="555"/>
      <c r="C17" s="555"/>
      <c r="D17" s="555"/>
      <c r="E17" s="555"/>
      <c r="F17" s="555"/>
      <c r="G17" s="555"/>
    </row>
    <row r="20" spans="1:11" ht="12.75">
      <c r="A20" s="381" t="s">
        <v>480</v>
      </c>
      <c r="B20" s="312">
        <v>2010</v>
      </c>
      <c r="C20" s="312">
        <v>2011</v>
      </c>
      <c r="D20" s="312">
        <v>2012</v>
      </c>
      <c r="E20" s="312">
        <v>2013</v>
      </c>
      <c r="F20" s="312">
        <v>2014</v>
      </c>
      <c r="G20" s="312">
        <v>2015</v>
      </c>
      <c r="H20" s="312">
        <v>2016</v>
      </c>
      <c r="I20" s="312">
        <v>2017</v>
      </c>
      <c r="J20" s="312">
        <v>2018</v>
      </c>
      <c r="K20" s="312">
        <v>2019</v>
      </c>
    </row>
    <row r="21" spans="1:11" ht="12.75">
      <c r="A21" s="373" t="s">
        <v>278</v>
      </c>
      <c r="B21" s="374">
        <v>2.37</v>
      </c>
      <c r="C21" s="374">
        <v>2.36</v>
      </c>
      <c r="D21" s="374">
        <v>2.4</v>
      </c>
      <c r="E21" s="374">
        <v>2.66</v>
      </c>
      <c r="F21" s="374">
        <v>2.3757592500733447</v>
      </c>
      <c r="G21" s="374">
        <v>2.6444984328292618</v>
      </c>
      <c r="H21" s="374">
        <v>2.2084312087363633</v>
      </c>
      <c r="I21" s="374">
        <v>2.7624867701341547</v>
      </c>
      <c r="J21" s="374">
        <v>2.2395502967965517</v>
      </c>
      <c r="K21" s="374">
        <v>2.3199999999999998</v>
      </c>
    </row>
    <row r="22" spans="1:11" ht="12.75">
      <c r="A22" s="375" t="s">
        <v>262</v>
      </c>
      <c r="B22" s="453">
        <v>2.86</v>
      </c>
      <c r="C22" s="453">
        <v>2.88</v>
      </c>
      <c r="D22" s="453">
        <v>3.1</v>
      </c>
      <c r="E22" s="453">
        <v>3.11</v>
      </c>
      <c r="F22" s="453">
        <v>2.7711021049176727</v>
      </c>
      <c r="G22" s="453">
        <v>3.2924452526539834</v>
      </c>
      <c r="H22" s="453">
        <v>2.8708427989958185</v>
      </c>
      <c r="I22" s="453">
        <v>3.4141324676299658</v>
      </c>
      <c r="J22" s="453">
        <v>2.7356110747248814</v>
      </c>
      <c r="K22" s="453">
        <v>2.9</v>
      </c>
    </row>
    <row r="23" spans="1:11" ht="12.75">
      <c r="A23" s="376" t="s">
        <v>263</v>
      </c>
      <c r="B23" s="377">
        <v>2.09</v>
      </c>
      <c r="C23" s="378">
        <v>2</v>
      </c>
      <c r="D23" s="377">
        <v>1.67</v>
      </c>
      <c r="E23" s="377">
        <v>2.4</v>
      </c>
      <c r="F23" s="378">
        <v>2.270100650958514</v>
      </c>
      <c r="G23" s="377">
        <v>2.2689083997944759</v>
      </c>
      <c r="H23" s="377">
        <v>1.6002815002540223</v>
      </c>
      <c r="I23" s="377">
        <v>2.3431309732694654</v>
      </c>
      <c r="J23" s="378">
        <v>2.014720362603871</v>
      </c>
      <c r="K23" s="378">
        <v>1.97</v>
      </c>
    </row>
    <row r="24" spans="1:11" ht="12.75">
      <c r="A24" s="379" t="s">
        <v>264</v>
      </c>
      <c r="B24" s="380">
        <v>0.56000000000000005</v>
      </c>
      <c r="C24" s="380">
        <v>0.65</v>
      </c>
      <c r="D24" s="380">
        <v>0.54</v>
      </c>
      <c r="E24" s="380">
        <v>1.04</v>
      </c>
      <c r="F24" s="380">
        <v>0.73844717963733708</v>
      </c>
      <c r="G24" s="380">
        <v>0.35884287799813158</v>
      </c>
      <c r="H24" s="380">
        <v>0.32739179939805024</v>
      </c>
      <c r="I24" s="380">
        <v>0.57464957832390273</v>
      </c>
      <c r="J24" s="380">
        <v>0.39881387377755428</v>
      </c>
      <c r="K24" s="380">
        <v>0.36</v>
      </c>
    </row>
    <row r="25" spans="1:11" ht="12.75">
      <c r="A25" s="373" t="s">
        <v>482</v>
      </c>
      <c r="B25" s="374">
        <v>296.57</v>
      </c>
      <c r="C25" s="374">
        <v>268.82</v>
      </c>
      <c r="D25" s="374">
        <v>272.64999999999998</v>
      </c>
      <c r="E25" s="374">
        <v>354.76</v>
      </c>
      <c r="F25" s="374">
        <v>283.21910092501588</v>
      </c>
      <c r="G25" s="374">
        <v>316.06423586034822</v>
      </c>
      <c r="H25" s="374">
        <v>258.29206842236607</v>
      </c>
      <c r="I25" s="374">
        <v>431.45287716166405</v>
      </c>
      <c r="J25" s="374">
        <v>256.04976552327867</v>
      </c>
      <c r="K25" s="374">
        <v>288.73</v>
      </c>
    </row>
    <row r="26" spans="1:11" ht="12.75">
      <c r="A26" s="375" t="s">
        <v>262</v>
      </c>
      <c r="B26" s="453">
        <v>321.56</v>
      </c>
      <c r="C26" s="453">
        <v>296.7</v>
      </c>
      <c r="D26" s="453">
        <v>313.04000000000002</v>
      </c>
      <c r="E26" s="453">
        <v>402</v>
      </c>
      <c r="F26" s="453">
        <v>281.41523263675356</v>
      </c>
      <c r="G26" s="453">
        <v>361.72238913364271</v>
      </c>
      <c r="H26" s="453">
        <v>309.64233908716091</v>
      </c>
      <c r="I26" s="453">
        <v>501.47345881625262</v>
      </c>
      <c r="J26" s="453">
        <v>307.09313132146747</v>
      </c>
      <c r="K26" s="453">
        <v>348.52</v>
      </c>
    </row>
    <row r="27" spans="1:11" ht="12.75">
      <c r="A27" s="376" t="s">
        <v>263</v>
      </c>
      <c r="B27" s="377">
        <v>359.08</v>
      </c>
      <c r="C27" s="378">
        <v>314.39999999999998</v>
      </c>
      <c r="D27" s="377">
        <v>293.05</v>
      </c>
      <c r="E27" s="377">
        <v>386.66</v>
      </c>
      <c r="F27" s="378">
        <v>409.29962214400751</v>
      </c>
      <c r="G27" s="377">
        <v>352.89956578425034</v>
      </c>
      <c r="H27" s="377">
        <v>252.14291376484846</v>
      </c>
      <c r="I27" s="377">
        <v>466.6792892189747</v>
      </c>
      <c r="J27" s="378">
        <v>249.78536755320533</v>
      </c>
      <c r="K27" s="378">
        <v>281.2</v>
      </c>
    </row>
    <row r="28" spans="1:11" ht="12.75">
      <c r="A28" s="379" t="s">
        <v>264</v>
      </c>
      <c r="B28" s="380">
        <v>42.47</v>
      </c>
      <c r="C28" s="380">
        <v>46.79</v>
      </c>
      <c r="D28" s="380">
        <v>42.12</v>
      </c>
      <c r="E28" s="380">
        <v>70.38</v>
      </c>
      <c r="F28" s="380">
        <v>43.371216061792822</v>
      </c>
      <c r="G28" s="380">
        <v>30.931269552749161</v>
      </c>
      <c r="H28" s="380">
        <v>32.522558560306777</v>
      </c>
      <c r="I28" s="380">
        <v>40.343811847629368</v>
      </c>
      <c r="J28" s="380">
        <v>34.058980702493635</v>
      </c>
      <c r="K28" s="380">
        <v>29.61</v>
      </c>
    </row>
    <row r="29" spans="1:11" ht="12.75">
      <c r="A29" s="373" t="s">
        <v>483</v>
      </c>
      <c r="B29" s="374">
        <v>124.74808892902442</v>
      </c>
      <c r="C29" s="374">
        <v>113.8662381243724</v>
      </c>
      <c r="D29" s="374">
        <v>113.77196536943514</v>
      </c>
      <c r="E29" s="374">
        <v>133.4704114258692</v>
      </c>
      <c r="F29" s="374">
        <v>119.21203754811113</v>
      </c>
      <c r="G29" s="374">
        <v>119.51764914536233</v>
      </c>
      <c r="H29" s="374">
        <v>116.95726242256717</v>
      </c>
      <c r="I29" s="374">
        <v>156.18278495527832</v>
      </c>
      <c r="J29" s="374">
        <v>114.33088414648773</v>
      </c>
      <c r="K29" s="374">
        <v>124.38</v>
      </c>
    </row>
    <row r="30" spans="1:11" ht="12.75">
      <c r="A30" s="375" t="s">
        <v>262</v>
      </c>
      <c r="B30" s="453">
        <v>112.30471935223659</v>
      </c>
      <c r="C30" s="453">
        <v>103.15248824713265</v>
      </c>
      <c r="D30" s="453">
        <v>101.08253553257941</v>
      </c>
      <c r="E30" s="453">
        <v>129.13348937696236</v>
      </c>
      <c r="F30" s="453">
        <v>101.55354150875439</v>
      </c>
      <c r="G30" s="453">
        <v>109.8643595797447</v>
      </c>
      <c r="H30" s="453">
        <v>107.85764347510407</v>
      </c>
      <c r="I30" s="453">
        <v>146.88166425023547</v>
      </c>
      <c r="J30" s="453">
        <v>112.2575991005416</v>
      </c>
      <c r="K30" s="453">
        <v>120.35</v>
      </c>
    </row>
    <row r="31" spans="1:11" ht="12.75">
      <c r="A31" s="376" t="s">
        <v>263</v>
      </c>
      <c r="B31" s="377">
        <v>171.5769175740586</v>
      </c>
      <c r="C31" s="378">
        <v>157.25946458116829</v>
      </c>
      <c r="D31" s="377">
        <v>175.39950237816294</v>
      </c>
      <c r="E31" s="377">
        <v>161.27848009653539</v>
      </c>
      <c r="F31" s="378">
        <v>180.30020914323214</v>
      </c>
      <c r="G31" s="377">
        <v>155.53715866899557</v>
      </c>
      <c r="H31" s="377">
        <v>157.56160008400042</v>
      </c>
      <c r="I31" s="378">
        <v>199.16910089229805</v>
      </c>
      <c r="J31" s="378">
        <v>123.98016726766834</v>
      </c>
      <c r="K31" s="378">
        <v>142.47999999999999</v>
      </c>
    </row>
    <row r="32" spans="1:11" ht="12.75">
      <c r="A32" s="379" t="s">
        <v>264</v>
      </c>
      <c r="B32" s="380">
        <v>76.411249683020785</v>
      </c>
      <c r="C32" s="380">
        <v>72.134457627885553</v>
      </c>
      <c r="D32" s="380">
        <v>78.517462995533776</v>
      </c>
      <c r="E32" s="380">
        <v>67.794574797978655</v>
      </c>
      <c r="F32" s="380">
        <v>58.732997102234314</v>
      </c>
      <c r="G32" s="380">
        <v>86.197250800419127</v>
      </c>
      <c r="H32" s="380">
        <v>99.338342072414363</v>
      </c>
      <c r="I32" s="380">
        <v>70.205936573209272</v>
      </c>
      <c r="J32" s="380">
        <v>85.400691756001081</v>
      </c>
      <c r="K32" s="380">
        <v>81.87</v>
      </c>
    </row>
    <row r="45" spans="1:1" ht="14.25" customHeight="1">
      <c r="A45" s="57" t="s">
        <v>663</v>
      </c>
    </row>
  </sheetData>
  <mergeCells count="1">
    <mergeCell ref="A17:G17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&amp;C&amp;"-,Obyčejné"&amp;9&amp;P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List34"/>
  <dimension ref="A1:N45"/>
  <sheetViews>
    <sheetView showGridLines="0" zoomScaleNormal="100" workbookViewId="0"/>
  </sheetViews>
  <sheetFormatPr defaultRowHeight="12"/>
  <cols>
    <col min="1" max="1" width="9.140625" style="127" customWidth="1"/>
    <col min="2" max="2" width="12.5703125" style="127" bestFit="1" customWidth="1"/>
    <col min="3" max="3" width="13.85546875" style="127" customWidth="1"/>
    <col min="4" max="4" width="11.5703125" style="127" customWidth="1"/>
    <col min="5" max="5" width="12.85546875" style="127" customWidth="1"/>
    <col min="6" max="8" width="9.140625" style="127" customWidth="1"/>
    <col min="9" max="12" width="9.140625" style="127"/>
    <col min="13" max="13" width="9.140625" style="127" customWidth="1"/>
    <col min="14" max="14" width="10.85546875" style="127" customWidth="1"/>
    <col min="15" max="16384" width="9.140625" style="127"/>
  </cols>
  <sheetData>
    <row r="1" spans="1:14" s="123" customFormat="1" ht="15.75">
      <c r="A1" s="462" t="s">
        <v>715</v>
      </c>
      <c r="N1" s="367" t="str">
        <f>'3.1'!N1</f>
        <v>2019</v>
      </c>
    </row>
    <row r="2" spans="1:14" ht="6" customHeight="1">
      <c r="A2" s="556"/>
      <c r="B2" s="556"/>
      <c r="C2" s="556"/>
      <c r="D2" s="556"/>
      <c r="E2" s="556"/>
      <c r="F2" s="126"/>
      <c r="G2" s="126"/>
      <c r="H2" s="126"/>
    </row>
    <row r="3" spans="1:14" ht="24">
      <c r="A3" s="306"/>
      <c r="B3" s="306" t="s">
        <v>491</v>
      </c>
      <c r="C3" s="306" t="s">
        <v>524</v>
      </c>
      <c r="D3" s="306" t="s">
        <v>525</v>
      </c>
      <c r="E3" s="306" t="s">
        <v>526</v>
      </c>
    </row>
    <row r="4" spans="1:14">
      <c r="A4" s="180"/>
      <c r="B4" s="180" t="s">
        <v>492</v>
      </c>
      <c r="C4" s="180" t="s">
        <v>6</v>
      </c>
      <c r="D4" s="180" t="s">
        <v>6</v>
      </c>
      <c r="E4" s="180" t="s">
        <v>6</v>
      </c>
    </row>
    <row r="5" spans="1:14">
      <c r="A5" s="280" t="s">
        <v>179</v>
      </c>
      <c r="B5" s="311">
        <f>SUM(B6:B18)</f>
        <v>747805</v>
      </c>
      <c r="C5" s="311">
        <f>SUM(C6:C18)</f>
        <v>5567520.5249999994</v>
      </c>
      <c r="D5" s="311">
        <f>SUM(D6:D18)</f>
        <v>2563436.7229999993</v>
      </c>
      <c r="E5" s="311">
        <f>SUM(C5:D5)</f>
        <v>8130957.2479999987</v>
      </c>
    </row>
    <row r="6" spans="1:14">
      <c r="A6" s="150" t="s">
        <v>493</v>
      </c>
      <c r="B6" s="310">
        <v>244174</v>
      </c>
      <c r="C6" s="310">
        <v>239404.4250000001</v>
      </c>
      <c r="D6" s="460" t="s">
        <v>80</v>
      </c>
      <c r="E6" s="310">
        <f>SUM(C6:D6)</f>
        <v>239404.4250000001</v>
      </c>
    </row>
    <row r="7" spans="1:14">
      <c r="A7" s="321" t="s">
        <v>494</v>
      </c>
      <c r="B7" s="309">
        <v>261540</v>
      </c>
      <c r="C7" s="309">
        <v>1682633.4309999999</v>
      </c>
      <c r="D7" s="305" t="s">
        <v>80</v>
      </c>
      <c r="E7" s="308">
        <f t="shared" ref="E7:E29" si="0">SUM(C7:D7)</f>
        <v>1682633.4309999999</v>
      </c>
    </row>
    <row r="8" spans="1:14">
      <c r="A8" s="321" t="s">
        <v>495</v>
      </c>
      <c r="B8" s="309">
        <v>16839</v>
      </c>
      <c r="C8" s="309">
        <v>990554.26000000013</v>
      </c>
      <c r="D8" s="305" t="s">
        <v>80</v>
      </c>
      <c r="E8" s="308">
        <f t="shared" si="0"/>
        <v>990554.26000000013</v>
      </c>
    </row>
    <row r="9" spans="1:14">
      <c r="A9" s="321" t="s">
        <v>496</v>
      </c>
      <c r="B9" s="309">
        <v>113075</v>
      </c>
      <c r="C9" s="309">
        <v>1237663.8059999994</v>
      </c>
      <c r="D9" s="309">
        <v>682792.35299999977</v>
      </c>
      <c r="E9" s="308">
        <f t="shared" si="0"/>
        <v>1920456.1589999991</v>
      </c>
    </row>
    <row r="10" spans="1:14">
      <c r="A10" s="321" t="s">
        <v>497</v>
      </c>
      <c r="B10" s="309">
        <v>7588</v>
      </c>
      <c r="C10" s="309">
        <v>469974.62300000002</v>
      </c>
      <c r="D10" s="309">
        <v>203499.527</v>
      </c>
      <c r="E10" s="308">
        <f t="shared" si="0"/>
        <v>673474.15</v>
      </c>
    </row>
    <row r="11" spans="1:14">
      <c r="A11" s="321" t="s">
        <v>498</v>
      </c>
      <c r="B11" s="309">
        <v>52</v>
      </c>
      <c r="C11" s="309">
        <v>381.47</v>
      </c>
      <c r="D11" s="309">
        <v>107.66700000000002</v>
      </c>
      <c r="E11" s="308">
        <f t="shared" si="0"/>
        <v>489.13700000000006</v>
      </c>
    </row>
    <row r="12" spans="1:14">
      <c r="A12" s="321" t="s">
        <v>499</v>
      </c>
      <c r="B12" s="309">
        <v>1516</v>
      </c>
      <c r="C12" s="309">
        <v>37385.494000000006</v>
      </c>
      <c r="D12" s="309">
        <v>66370.893000000011</v>
      </c>
      <c r="E12" s="308">
        <f t="shared" si="0"/>
        <v>103756.38700000002</v>
      </c>
    </row>
    <row r="13" spans="1:14">
      <c r="A13" s="321" t="s">
        <v>500</v>
      </c>
      <c r="B13" s="309">
        <v>53100</v>
      </c>
      <c r="C13" s="309">
        <v>296429.22800000006</v>
      </c>
      <c r="D13" s="309">
        <v>1515140.1899999997</v>
      </c>
      <c r="E13" s="308">
        <f t="shared" si="0"/>
        <v>1811569.4179999998</v>
      </c>
    </row>
    <row r="14" spans="1:14">
      <c r="A14" s="321" t="s">
        <v>501</v>
      </c>
      <c r="B14" s="309">
        <v>1335</v>
      </c>
      <c r="C14" s="309">
        <v>1550.6499999999999</v>
      </c>
      <c r="D14" s="309">
        <v>12282.886000000002</v>
      </c>
      <c r="E14" s="308">
        <f t="shared" si="0"/>
        <v>13833.536000000002</v>
      </c>
    </row>
    <row r="15" spans="1:14">
      <c r="A15" s="321" t="s">
        <v>502</v>
      </c>
      <c r="B15" s="309">
        <v>406</v>
      </c>
      <c r="C15" s="309">
        <v>1043.067</v>
      </c>
      <c r="D15" s="309">
        <v>14969.412999999999</v>
      </c>
      <c r="E15" s="308">
        <f t="shared" si="0"/>
        <v>16012.48</v>
      </c>
    </row>
    <row r="16" spans="1:14">
      <c r="A16" s="321" t="s">
        <v>503</v>
      </c>
      <c r="B16" s="309">
        <v>2770</v>
      </c>
      <c r="C16" s="309">
        <v>5407.012999999999</v>
      </c>
      <c r="D16" s="309">
        <v>68273.79399999998</v>
      </c>
      <c r="E16" s="308">
        <f t="shared" si="0"/>
        <v>73680.806999999972</v>
      </c>
    </row>
    <row r="17" spans="1:5">
      <c r="A17" s="321" t="s">
        <v>504</v>
      </c>
      <c r="B17" s="309">
        <v>8948</v>
      </c>
      <c r="C17" s="305" t="s">
        <v>80</v>
      </c>
      <c r="D17" s="305" t="s">
        <v>80</v>
      </c>
      <c r="E17" s="234" t="s">
        <v>80</v>
      </c>
    </row>
    <row r="18" spans="1:5">
      <c r="A18" s="150" t="s">
        <v>505</v>
      </c>
      <c r="B18" s="310">
        <v>36462</v>
      </c>
      <c r="C18" s="310">
        <v>605093.05799999984</v>
      </c>
      <c r="D18" s="460" t="s">
        <v>80</v>
      </c>
      <c r="E18" s="310">
        <f t="shared" si="0"/>
        <v>605093.05799999984</v>
      </c>
    </row>
    <row r="19" spans="1:5">
      <c r="A19" s="280" t="s">
        <v>177</v>
      </c>
      <c r="B19" s="311">
        <f>SUM(B20:B29)</f>
        <v>5281794</v>
      </c>
      <c r="C19" s="311">
        <f>SUM(C20:C29)</f>
        <v>8142086.0593999913</v>
      </c>
      <c r="D19" s="311">
        <f>SUM(D20:D29)</f>
        <v>7797621.3239999991</v>
      </c>
      <c r="E19" s="311">
        <f t="shared" si="0"/>
        <v>15939707.383399989</v>
      </c>
    </row>
    <row r="20" spans="1:5">
      <c r="A20" s="307" t="s">
        <v>506</v>
      </c>
      <c r="B20" s="310">
        <v>713333</v>
      </c>
      <c r="C20" s="310">
        <v>468169.42400000128</v>
      </c>
      <c r="D20" s="460" t="s">
        <v>80</v>
      </c>
      <c r="E20" s="310">
        <f t="shared" si="0"/>
        <v>468169.42400000128</v>
      </c>
    </row>
    <row r="21" spans="1:5">
      <c r="A21" s="172" t="s">
        <v>507</v>
      </c>
      <c r="B21" s="309">
        <v>2790487</v>
      </c>
      <c r="C21" s="309">
        <v>4857278.3733999934</v>
      </c>
      <c r="D21" s="305" t="s">
        <v>80</v>
      </c>
      <c r="E21" s="308">
        <f t="shared" si="0"/>
        <v>4857278.3733999934</v>
      </c>
    </row>
    <row r="22" spans="1:5">
      <c r="A22" s="172" t="s">
        <v>508</v>
      </c>
      <c r="B22" s="309">
        <v>1057246</v>
      </c>
      <c r="C22" s="309">
        <v>2102085.9419999979</v>
      </c>
      <c r="D22" s="309">
        <v>2111846.7199999979</v>
      </c>
      <c r="E22" s="308">
        <f t="shared" si="0"/>
        <v>4213932.6619999958</v>
      </c>
    </row>
    <row r="23" spans="1:5">
      <c r="A23" s="172" t="s">
        <v>509</v>
      </c>
      <c r="B23" s="309">
        <v>65676</v>
      </c>
      <c r="C23" s="309">
        <v>151248.27100000001</v>
      </c>
      <c r="D23" s="309">
        <v>351511.24199999997</v>
      </c>
      <c r="E23" s="308">
        <f t="shared" si="0"/>
        <v>502759.51299999998</v>
      </c>
    </row>
    <row r="24" spans="1:5">
      <c r="A24" s="172" t="s">
        <v>510</v>
      </c>
      <c r="B24" s="309">
        <v>291</v>
      </c>
      <c r="C24" s="309">
        <v>676.77799999999991</v>
      </c>
      <c r="D24" s="309">
        <v>522.83200000000011</v>
      </c>
      <c r="E24" s="308">
        <f t="shared" si="0"/>
        <v>1199.6100000000001</v>
      </c>
    </row>
    <row r="25" spans="1:5">
      <c r="A25" s="172" t="s">
        <v>511</v>
      </c>
      <c r="B25" s="309">
        <v>11838</v>
      </c>
      <c r="C25" s="309">
        <v>20395.105999999996</v>
      </c>
      <c r="D25" s="309">
        <v>68905.285999999993</v>
      </c>
      <c r="E25" s="308">
        <f t="shared" si="0"/>
        <v>89300.391999999993</v>
      </c>
    </row>
    <row r="26" spans="1:5">
      <c r="A26" s="172" t="s">
        <v>512</v>
      </c>
      <c r="B26" s="309">
        <v>432049</v>
      </c>
      <c r="C26" s="309">
        <v>353691.65900000028</v>
      </c>
      <c r="D26" s="309">
        <v>3640764.2960000001</v>
      </c>
      <c r="E26" s="308">
        <f t="shared" si="0"/>
        <v>3994455.9550000005</v>
      </c>
    </row>
    <row r="27" spans="1:5">
      <c r="A27" s="172" t="s">
        <v>513</v>
      </c>
      <c r="B27" s="309">
        <v>56503</v>
      </c>
      <c r="C27" s="309">
        <v>52237.986000000019</v>
      </c>
      <c r="D27" s="309">
        <v>699332.40000000049</v>
      </c>
      <c r="E27" s="308">
        <f t="shared" si="0"/>
        <v>751570.38600000052</v>
      </c>
    </row>
    <row r="28" spans="1:5">
      <c r="A28" s="172" t="s">
        <v>514</v>
      </c>
      <c r="B28" s="309">
        <v>147317</v>
      </c>
      <c r="C28" s="309">
        <v>133303.47600000008</v>
      </c>
      <c r="D28" s="309">
        <v>919968.12400000042</v>
      </c>
      <c r="E28" s="308">
        <f t="shared" si="0"/>
        <v>1053271.6000000006</v>
      </c>
    </row>
    <row r="29" spans="1:5">
      <c r="A29" s="307" t="s">
        <v>515</v>
      </c>
      <c r="B29" s="310">
        <v>7054</v>
      </c>
      <c r="C29" s="310">
        <v>2999.0440000000008</v>
      </c>
      <c r="D29" s="310">
        <v>4770.4239999999991</v>
      </c>
      <c r="E29" s="310">
        <f t="shared" si="0"/>
        <v>7769.4679999999998</v>
      </c>
    </row>
    <row r="30" spans="1:5" s="124" customFormat="1" ht="11.25">
      <c r="E30" s="125" t="s">
        <v>516</v>
      </c>
    </row>
    <row r="43" spans="1:14" s="124" customFormat="1" ht="11.25">
      <c r="A43" s="557" t="s">
        <v>533</v>
      </c>
      <c r="B43" s="557"/>
      <c r="C43" s="557"/>
      <c r="D43" s="557"/>
      <c r="E43" s="557"/>
      <c r="F43" s="557"/>
      <c r="G43" s="557"/>
      <c r="H43" s="557"/>
      <c r="I43" s="557"/>
      <c r="J43" s="557"/>
      <c r="K43" s="557"/>
      <c r="L43" s="557"/>
      <c r="M43" s="557"/>
      <c r="N43" s="557"/>
    </row>
    <row r="44" spans="1:14" s="124" customFormat="1" ht="11.25">
      <c r="A44" s="557"/>
      <c r="B44" s="557"/>
      <c r="C44" s="557"/>
      <c r="D44" s="557"/>
      <c r="E44" s="557"/>
      <c r="F44" s="557"/>
      <c r="G44" s="557"/>
      <c r="H44" s="557"/>
      <c r="I44" s="557"/>
      <c r="J44" s="557"/>
      <c r="K44" s="557"/>
      <c r="L44" s="557"/>
      <c r="M44" s="557"/>
      <c r="N44" s="557"/>
    </row>
    <row r="45" spans="1:14" s="124" customFormat="1" ht="11.25">
      <c r="A45" s="557"/>
      <c r="B45" s="557"/>
      <c r="C45" s="557"/>
      <c r="D45" s="557"/>
      <c r="E45" s="557"/>
      <c r="F45" s="557"/>
      <c r="G45" s="557"/>
      <c r="H45" s="557"/>
      <c r="I45" s="557"/>
      <c r="J45" s="557"/>
      <c r="K45" s="557"/>
      <c r="L45" s="557"/>
      <c r="M45" s="557"/>
      <c r="N45" s="557"/>
    </row>
  </sheetData>
  <mergeCells count="2">
    <mergeCell ref="A2:E2"/>
    <mergeCell ref="A43:N4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&amp;C&amp;"-,Obyčejné"&amp;9&amp;P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List44"/>
  <dimension ref="A1:K126"/>
  <sheetViews>
    <sheetView showGridLines="0" zoomScaleNormal="100" workbookViewId="0"/>
  </sheetViews>
  <sheetFormatPr defaultRowHeight="12"/>
  <cols>
    <col min="1" max="1" width="7.85546875" style="127" customWidth="1"/>
    <col min="2" max="11" width="9.140625" style="127" customWidth="1"/>
    <col min="12" max="16384" width="9.140625" style="127"/>
  </cols>
  <sheetData>
    <row r="1" spans="1:11" s="123" customFormat="1" ht="15.75">
      <c r="A1" s="462" t="s">
        <v>643</v>
      </c>
      <c r="K1" s="367" t="str">
        <f>'3.1'!N1</f>
        <v>2019</v>
      </c>
    </row>
    <row r="2" spans="1:11" ht="6" customHeight="1">
      <c r="A2" s="497"/>
      <c r="B2" s="497"/>
      <c r="C2" s="497"/>
      <c r="D2" s="497"/>
      <c r="E2" s="497"/>
      <c r="F2" s="497"/>
      <c r="G2" s="497"/>
      <c r="H2" s="497"/>
      <c r="I2" s="497"/>
      <c r="J2" s="497"/>
      <c r="K2" s="497"/>
    </row>
    <row r="3" spans="1:11">
      <c r="A3" s="558" t="s">
        <v>320</v>
      </c>
      <c r="B3" s="558"/>
      <c r="C3" s="558"/>
      <c r="D3" s="558"/>
      <c r="E3" s="558"/>
      <c r="F3" s="558"/>
      <c r="G3" s="558"/>
      <c r="H3" s="558"/>
      <c r="I3" s="558"/>
      <c r="J3" s="558"/>
      <c r="K3" s="558"/>
    </row>
    <row r="4" spans="1:11">
      <c r="A4" s="496"/>
      <c r="B4" s="496">
        <v>2010</v>
      </c>
      <c r="C4" s="496">
        <v>2011</v>
      </c>
      <c r="D4" s="496">
        <v>2012</v>
      </c>
      <c r="E4" s="496">
        <v>2013</v>
      </c>
      <c r="F4" s="496">
        <v>2014</v>
      </c>
      <c r="G4" s="496">
        <v>2015</v>
      </c>
      <c r="H4" s="496">
        <v>2016</v>
      </c>
      <c r="I4" s="496">
        <v>2017</v>
      </c>
      <c r="J4" s="496">
        <v>2018</v>
      </c>
      <c r="K4" s="496">
        <v>2019</v>
      </c>
    </row>
    <row r="5" spans="1:11">
      <c r="A5" s="280" t="s">
        <v>179</v>
      </c>
      <c r="B5" s="311">
        <f t="shared" ref="B5:K5" si="0">SUM(B6:B19)</f>
        <v>798474</v>
      </c>
      <c r="C5" s="311">
        <f t="shared" si="0"/>
        <v>794628</v>
      </c>
      <c r="D5" s="311">
        <f t="shared" si="0"/>
        <v>783817</v>
      </c>
      <c r="E5" s="311">
        <f t="shared" si="0"/>
        <v>773810</v>
      </c>
      <c r="F5" s="311">
        <f t="shared" si="0"/>
        <v>764530</v>
      </c>
      <c r="G5" s="311">
        <f t="shared" si="0"/>
        <v>748856</v>
      </c>
      <c r="H5" s="311">
        <f t="shared" si="0"/>
        <v>742567</v>
      </c>
      <c r="I5" s="311">
        <f t="shared" si="0"/>
        <v>741346</v>
      </c>
      <c r="J5" s="311">
        <f t="shared" si="0"/>
        <v>741250</v>
      </c>
      <c r="K5" s="311">
        <f t="shared" si="0"/>
        <v>747805</v>
      </c>
    </row>
    <row r="6" spans="1:11">
      <c r="A6" s="150" t="s">
        <v>493</v>
      </c>
      <c r="B6" s="310">
        <v>276000</v>
      </c>
      <c r="C6" s="310">
        <v>273003</v>
      </c>
      <c r="D6" s="310">
        <v>266158</v>
      </c>
      <c r="E6" s="310">
        <v>259799</v>
      </c>
      <c r="F6" s="310">
        <v>254538</v>
      </c>
      <c r="G6" s="310">
        <v>247977</v>
      </c>
      <c r="H6" s="310">
        <v>247185</v>
      </c>
      <c r="I6" s="310">
        <v>245277</v>
      </c>
      <c r="J6" s="310">
        <v>243716</v>
      </c>
      <c r="K6" s="310">
        <v>244174</v>
      </c>
    </row>
    <row r="7" spans="1:11">
      <c r="A7" s="321" t="s">
        <v>494</v>
      </c>
      <c r="B7" s="309">
        <v>282125</v>
      </c>
      <c r="C7" s="309">
        <v>279621</v>
      </c>
      <c r="D7" s="309">
        <v>270771</v>
      </c>
      <c r="E7" s="309">
        <v>267218</v>
      </c>
      <c r="F7" s="309">
        <v>263476</v>
      </c>
      <c r="G7" s="309">
        <v>258471</v>
      </c>
      <c r="H7" s="309">
        <v>255724</v>
      </c>
      <c r="I7" s="309">
        <v>256634</v>
      </c>
      <c r="J7" s="309">
        <v>257866</v>
      </c>
      <c r="K7" s="308">
        <v>261540</v>
      </c>
    </row>
    <row r="8" spans="1:11">
      <c r="A8" s="321" t="s">
        <v>495</v>
      </c>
      <c r="B8" s="309">
        <v>13078</v>
      </c>
      <c r="C8" s="309">
        <v>13952</v>
      </c>
      <c r="D8" s="309">
        <v>15067</v>
      </c>
      <c r="E8" s="309">
        <v>15299</v>
      </c>
      <c r="F8" s="309">
        <v>15279</v>
      </c>
      <c r="G8" s="309">
        <v>14631</v>
      </c>
      <c r="H8" s="309">
        <v>15662</v>
      </c>
      <c r="I8" s="309">
        <v>15555</v>
      </c>
      <c r="J8" s="309">
        <v>16355</v>
      </c>
      <c r="K8" s="308">
        <v>16839</v>
      </c>
    </row>
    <row r="9" spans="1:11">
      <c r="A9" s="321" t="s">
        <v>496</v>
      </c>
      <c r="B9" s="309">
        <v>122449</v>
      </c>
      <c r="C9" s="309">
        <v>121383</v>
      </c>
      <c r="D9" s="309">
        <v>121155</v>
      </c>
      <c r="E9" s="309">
        <v>119874</v>
      </c>
      <c r="F9" s="309">
        <v>117894</v>
      </c>
      <c r="G9" s="309">
        <v>114459</v>
      </c>
      <c r="H9" s="309">
        <v>111567</v>
      </c>
      <c r="I9" s="309">
        <v>111493</v>
      </c>
      <c r="J9" s="309">
        <v>112033</v>
      </c>
      <c r="K9" s="308">
        <v>113075</v>
      </c>
    </row>
    <row r="10" spans="1:11">
      <c r="A10" s="321" t="s">
        <v>497</v>
      </c>
      <c r="B10" s="309">
        <v>8877</v>
      </c>
      <c r="C10" s="309">
        <v>8793</v>
      </c>
      <c r="D10" s="309">
        <v>8991</v>
      </c>
      <c r="E10" s="309">
        <v>8846</v>
      </c>
      <c r="F10" s="309">
        <v>8374</v>
      </c>
      <c r="G10" s="309">
        <v>7787</v>
      </c>
      <c r="H10" s="309">
        <v>7539</v>
      </c>
      <c r="I10" s="309">
        <v>7538</v>
      </c>
      <c r="J10" s="309">
        <v>7516</v>
      </c>
      <c r="K10" s="308">
        <v>7588</v>
      </c>
    </row>
    <row r="11" spans="1:11">
      <c r="A11" s="321" t="s">
        <v>498</v>
      </c>
      <c r="B11" s="309">
        <v>0</v>
      </c>
      <c r="C11" s="309">
        <v>0</v>
      </c>
      <c r="D11" s="309">
        <v>0</v>
      </c>
      <c r="E11" s="309">
        <v>0</v>
      </c>
      <c r="F11" s="309">
        <v>2</v>
      </c>
      <c r="G11" s="309">
        <v>10</v>
      </c>
      <c r="H11" s="309">
        <v>19</v>
      </c>
      <c r="I11" s="309">
        <v>30</v>
      </c>
      <c r="J11" s="309">
        <v>35</v>
      </c>
      <c r="K11" s="308">
        <v>52</v>
      </c>
    </row>
    <row r="12" spans="1:11">
      <c r="A12" s="321" t="s">
        <v>499</v>
      </c>
      <c r="B12" s="309">
        <v>1920</v>
      </c>
      <c r="C12" s="309">
        <v>1897</v>
      </c>
      <c r="D12" s="309">
        <v>1856</v>
      </c>
      <c r="E12" s="309">
        <v>1830</v>
      </c>
      <c r="F12" s="309">
        <v>1770</v>
      </c>
      <c r="G12" s="309">
        <v>1695</v>
      </c>
      <c r="H12" s="309">
        <v>1637</v>
      </c>
      <c r="I12" s="309">
        <v>1590</v>
      </c>
      <c r="J12" s="309">
        <v>1542</v>
      </c>
      <c r="K12" s="308">
        <v>1516</v>
      </c>
    </row>
    <row r="13" spans="1:11">
      <c r="A13" s="321" t="s">
        <v>500</v>
      </c>
      <c r="B13" s="309">
        <v>48346</v>
      </c>
      <c r="C13" s="309">
        <v>49770</v>
      </c>
      <c r="D13" s="309">
        <v>51695</v>
      </c>
      <c r="E13" s="309">
        <v>53304</v>
      </c>
      <c r="F13" s="309">
        <v>55151</v>
      </c>
      <c r="G13" s="309">
        <v>56152</v>
      </c>
      <c r="H13" s="309">
        <v>56816</v>
      </c>
      <c r="I13" s="309">
        <v>56154</v>
      </c>
      <c r="J13" s="309">
        <v>54189</v>
      </c>
      <c r="K13" s="308">
        <v>53100</v>
      </c>
    </row>
    <row r="14" spans="1:11">
      <c r="A14" s="321" t="s">
        <v>501</v>
      </c>
      <c r="B14" s="309">
        <v>0</v>
      </c>
      <c r="C14" s="309">
        <v>0</v>
      </c>
      <c r="D14" s="309">
        <v>0</v>
      </c>
      <c r="E14" s="309">
        <v>0</v>
      </c>
      <c r="F14" s="309">
        <v>0</v>
      </c>
      <c r="G14" s="309">
        <v>0</v>
      </c>
      <c r="H14" s="309">
        <v>0</v>
      </c>
      <c r="I14" s="309">
        <v>263</v>
      </c>
      <c r="J14" s="309">
        <v>765</v>
      </c>
      <c r="K14" s="308">
        <v>1335</v>
      </c>
    </row>
    <row r="15" spans="1:11">
      <c r="A15" s="321" t="s">
        <v>502</v>
      </c>
      <c r="B15" s="309">
        <v>472</v>
      </c>
      <c r="C15" s="309">
        <v>459</v>
      </c>
      <c r="D15" s="309">
        <v>439</v>
      </c>
      <c r="E15" s="309">
        <v>434</v>
      </c>
      <c r="F15" s="309">
        <v>423</v>
      </c>
      <c r="G15" s="309">
        <v>446</v>
      </c>
      <c r="H15" s="309">
        <v>432</v>
      </c>
      <c r="I15" s="309">
        <v>421</v>
      </c>
      <c r="J15" s="309">
        <v>415</v>
      </c>
      <c r="K15" s="308">
        <v>406</v>
      </c>
    </row>
    <row r="16" spans="1:11">
      <c r="A16" s="321" t="s">
        <v>503</v>
      </c>
      <c r="B16" s="309">
        <v>787</v>
      </c>
      <c r="C16" s="309">
        <v>931</v>
      </c>
      <c r="D16" s="309">
        <v>1173</v>
      </c>
      <c r="E16" s="309">
        <v>1433</v>
      </c>
      <c r="F16" s="309">
        <v>1658</v>
      </c>
      <c r="G16" s="309">
        <v>1822</v>
      </c>
      <c r="H16" s="309">
        <v>1951</v>
      </c>
      <c r="I16" s="309">
        <v>2116</v>
      </c>
      <c r="J16" s="309">
        <v>2385</v>
      </c>
      <c r="K16" s="308">
        <v>2770</v>
      </c>
    </row>
    <row r="17" spans="1:11">
      <c r="A17" s="321" t="s">
        <v>504</v>
      </c>
      <c r="B17" s="309">
        <v>9097</v>
      </c>
      <c r="C17" s="309">
        <v>9038</v>
      </c>
      <c r="D17" s="309">
        <v>9519</v>
      </c>
      <c r="E17" s="309">
        <v>8817</v>
      </c>
      <c r="F17" s="309">
        <v>8532</v>
      </c>
      <c r="G17" s="309">
        <v>8088</v>
      </c>
      <c r="H17" s="309">
        <v>6649</v>
      </c>
      <c r="I17" s="309">
        <v>8365</v>
      </c>
      <c r="J17" s="309">
        <v>8312</v>
      </c>
      <c r="K17" s="308">
        <v>8948</v>
      </c>
    </row>
    <row r="18" spans="1:11">
      <c r="A18" s="321" t="s">
        <v>517</v>
      </c>
      <c r="B18" s="309">
        <v>256</v>
      </c>
      <c r="C18" s="309">
        <v>467</v>
      </c>
      <c r="D18" s="309">
        <v>697</v>
      </c>
      <c r="E18" s="309">
        <v>909</v>
      </c>
      <c r="F18" s="309">
        <v>1200</v>
      </c>
      <c r="G18" s="309">
        <v>1481</v>
      </c>
      <c r="H18" s="309">
        <v>1665</v>
      </c>
      <c r="I18" s="309">
        <v>0</v>
      </c>
      <c r="J18" s="309">
        <v>0</v>
      </c>
      <c r="K18" s="308">
        <v>0</v>
      </c>
    </row>
    <row r="19" spans="1:11">
      <c r="A19" s="150" t="s">
        <v>505</v>
      </c>
      <c r="B19" s="310">
        <v>35067</v>
      </c>
      <c r="C19" s="310">
        <v>35314</v>
      </c>
      <c r="D19" s="310">
        <v>36296</v>
      </c>
      <c r="E19" s="310">
        <v>36047</v>
      </c>
      <c r="F19" s="310">
        <v>36233</v>
      </c>
      <c r="G19" s="310">
        <v>35837</v>
      </c>
      <c r="H19" s="310">
        <v>35721</v>
      </c>
      <c r="I19" s="310">
        <v>35910</v>
      </c>
      <c r="J19" s="310">
        <v>36121</v>
      </c>
      <c r="K19" s="310">
        <v>36462</v>
      </c>
    </row>
    <row r="20" spans="1:11">
      <c r="A20" s="280" t="s">
        <v>177</v>
      </c>
      <c r="B20" s="311">
        <f t="shared" ref="B20:K20" si="1">SUM(B21:B31)</f>
        <v>5014253</v>
      </c>
      <c r="C20" s="311">
        <f t="shared" si="1"/>
        <v>5040257</v>
      </c>
      <c r="D20" s="311">
        <f t="shared" si="1"/>
        <v>5028899</v>
      </c>
      <c r="E20" s="311">
        <f t="shared" si="1"/>
        <v>5073838</v>
      </c>
      <c r="F20" s="311">
        <f t="shared" si="1"/>
        <v>5109441</v>
      </c>
      <c r="G20" s="311">
        <f t="shared" si="1"/>
        <v>5126928</v>
      </c>
      <c r="H20" s="311">
        <f t="shared" si="1"/>
        <v>5159231</v>
      </c>
      <c r="I20" s="311">
        <f t="shared" si="1"/>
        <v>5200694</v>
      </c>
      <c r="J20" s="311">
        <f t="shared" si="1"/>
        <v>5238476</v>
      </c>
      <c r="K20" s="311">
        <f t="shared" si="1"/>
        <v>5281794</v>
      </c>
    </row>
    <row r="21" spans="1:11">
      <c r="A21" s="307" t="s">
        <v>506</v>
      </c>
      <c r="B21" s="310">
        <v>700998</v>
      </c>
      <c r="C21" s="310">
        <v>704727</v>
      </c>
      <c r="D21" s="310">
        <v>683018</v>
      </c>
      <c r="E21" s="310">
        <v>689587</v>
      </c>
      <c r="F21" s="310">
        <v>691851</v>
      </c>
      <c r="G21" s="310">
        <v>694667</v>
      </c>
      <c r="H21" s="310">
        <v>700243</v>
      </c>
      <c r="I21" s="310">
        <v>704422</v>
      </c>
      <c r="J21" s="310">
        <v>707406</v>
      </c>
      <c r="K21" s="310">
        <v>713333</v>
      </c>
    </row>
    <row r="22" spans="1:11">
      <c r="A22" s="172" t="s">
        <v>507</v>
      </c>
      <c r="B22" s="309">
        <v>2745368</v>
      </c>
      <c r="C22" s="309">
        <v>2750318</v>
      </c>
      <c r="D22" s="309">
        <v>2740685</v>
      </c>
      <c r="E22" s="309">
        <v>2753015</v>
      </c>
      <c r="F22" s="309">
        <v>2761292</v>
      </c>
      <c r="G22" s="309">
        <v>2760208</v>
      </c>
      <c r="H22" s="309">
        <v>2768976</v>
      </c>
      <c r="I22" s="309">
        <v>2777853</v>
      </c>
      <c r="J22" s="309">
        <v>2784577</v>
      </c>
      <c r="K22" s="308">
        <v>2790487</v>
      </c>
    </row>
    <row r="23" spans="1:11">
      <c r="A23" s="172" t="s">
        <v>508</v>
      </c>
      <c r="B23" s="309">
        <v>1070146</v>
      </c>
      <c r="C23" s="309">
        <v>1073056</v>
      </c>
      <c r="D23" s="309">
        <v>1070252</v>
      </c>
      <c r="E23" s="309">
        <v>1076816</v>
      </c>
      <c r="F23" s="309">
        <v>1080838</v>
      </c>
      <c r="G23" s="309">
        <v>1077055</v>
      </c>
      <c r="H23" s="309">
        <v>1075868</v>
      </c>
      <c r="I23" s="309">
        <v>1071329</v>
      </c>
      <c r="J23" s="309">
        <v>1064569</v>
      </c>
      <c r="K23" s="308">
        <v>1057246</v>
      </c>
    </row>
    <row r="24" spans="1:11">
      <c r="A24" s="172" t="s">
        <v>509</v>
      </c>
      <c r="B24" s="309">
        <v>76146</v>
      </c>
      <c r="C24" s="309">
        <v>75002</v>
      </c>
      <c r="D24" s="309">
        <v>73843</v>
      </c>
      <c r="E24" s="309">
        <v>72870</v>
      </c>
      <c r="F24" s="309">
        <v>71978</v>
      </c>
      <c r="G24" s="309">
        <v>70641</v>
      </c>
      <c r="H24" s="309">
        <v>69154</v>
      </c>
      <c r="I24" s="309">
        <v>68066</v>
      </c>
      <c r="J24" s="309">
        <v>66864</v>
      </c>
      <c r="K24" s="308">
        <v>65676</v>
      </c>
    </row>
    <row r="25" spans="1:11">
      <c r="A25" s="172" t="s">
        <v>510</v>
      </c>
      <c r="B25" s="309">
        <v>0</v>
      </c>
      <c r="C25" s="309">
        <v>0</v>
      </c>
      <c r="D25" s="309">
        <v>0</v>
      </c>
      <c r="E25" s="309">
        <v>3</v>
      </c>
      <c r="F25" s="309">
        <v>11</v>
      </c>
      <c r="G25" s="309">
        <v>30</v>
      </c>
      <c r="H25" s="309">
        <v>49</v>
      </c>
      <c r="I25" s="309">
        <v>91</v>
      </c>
      <c r="J25" s="309">
        <v>177</v>
      </c>
      <c r="K25" s="308">
        <v>291</v>
      </c>
    </row>
    <row r="26" spans="1:11">
      <c r="A26" s="172" t="s">
        <v>511</v>
      </c>
      <c r="B26" s="309">
        <v>12278</v>
      </c>
      <c r="C26" s="309">
        <v>12370</v>
      </c>
      <c r="D26" s="309">
        <v>12520</v>
      </c>
      <c r="E26" s="309">
        <v>12675</v>
      </c>
      <c r="F26" s="309">
        <v>12780</v>
      </c>
      <c r="G26" s="309">
        <v>12715</v>
      </c>
      <c r="H26" s="309">
        <v>12562</v>
      </c>
      <c r="I26" s="309">
        <v>12322</v>
      </c>
      <c r="J26" s="309">
        <v>12074</v>
      </c>
      <c r="K26" s="308">
        <v>11838</v>
      </c>
    </row>
    <row r="27" spans="1:11">
      <c r="A27" s="172" t="s">
        <v>512</v>
      </c>
      <c r="B27" s="309">
        <v>379391</v>
      </c>
      <c r="C27" s="309">
        <v>389981</v>
      </c>
      <c r="D27" s="309">
        <v>406409</v>
      </c>
      <c r="E27" s="309">
        <v>420344</v>
      </c>
      <c r="F27" s="309">
        <v>435390</v>
      </c>
      <c r="G27" s="309">
        <v>449282</v>
      </c>
      <c r="H27" s="309">
        <v>447466</v>
      </c>
      <c r="I27" s="309">
        <v>441544</v>
      </c>
      <c r="J27" s="309">
        <v>436311</v>
      </c>
      <c r="K27" s="308">
        <v>432049</v>
      </c>
    </row>
    <row r="28" spans="1:11">
      <c r="A28" s="172" t="s">
        <v>518</v>
      </c>
      <c r="B28" s="309">
        <v>6060</v>
      </c>
      <c r="C28" s="309">
        <v>6057</v>
      </c>
      <c r="D28" s="309">
        <v>6026</v>
      </c>
      <c r="E28" s="309">
        <v>5997</v>
      </c>
      <c r="F28" s="309">
        <v>5961</v>
      </c>
      <c r="G28" s="309">
        <v>6044</v>
      </c>
      <c r="H28" s="309">
        <v>4511</v>
      </c>
      <c r="I28" s="309">
        <v>0</v>
      </c>
      <c r="J28" s="309">
        <v>0</v>
      </c>
      <c r="K28" s="308">
        <v>0</v>
      </c>
    </row>
    <row r="29" spans="1:11">
      <c r="A29" s="172" t="s">
        <v>513</v>
      </c>
      <c r="B29" s="309">
        <v>17436</v>
      </c>
      <c r="C29" s="309">
        <v>22119</v>
      </c>
      <c r="D29" s="309">
        <v>29202</v>
      </c>
      <c r="E29" s="309">
        <v>35385</v>
      </c>
      <c r="F29" s="309">
        <v>42077</v>
      </c>
      <c r="G29" s="309">
        <v>49009</v>
      </c>
      <c r="H29" s="309">
        <v>52380</v>
      </c>
      <c r="I29" s="309">
        <v>56788</v>
      </c>
      <c r="J29" s="309">
        <v>56659</v>
      </c>
      <c r="K29" s="308">
        <v>56503</v>
      </c>
    </row>
    <row r="30" spans="1:11">
      <c r="A30" s="172" t="s">
        <v>514</v>
      </c>
      <c r="B30" s="309">
        <v>0</v>
      </c>
      <c r="C30" s="309">
        <v>0</v>
      </c>
      <c r="D30" s="309">
        <v>0</v>
      </c>
      <c r="E30" s="309">
        <v>0</v>
      </c>
      <c r="F30" s="309">
        <v>0</v>
      </c>
      <c r="G30" s="309">
        <v>0</v>
      </c>
      <c r="H30" s="309">
        <v>20726</v>
      </c>
      <c r="I30" s="309">
        <v>61071</v>
      </c>
      <c r="J30" s="309">
        <v>102723</v>
      </c>
      <c r="K30" s="308">
        <v>147317</v>
      </c>
    </row>
    <row r="31" spans="1:11">
      <c r="A31" s="307" t="s">
        <v>515</v>
      </c>
      <c r="B31" s="310">
        <v>6430</v>
      </c>
      <c r="C31" s="310">
        <v>6627</v>
      </c>
      <c r="D31" s="310">
        <v>6944</v>
      </c>
      <c r="E31" s="310">
        <v>7146</v>
      </c>
      <c r="F31" s="310">
        <v>7263</v>
      </c>
      <c r="G31" s="310">
        <v>7277</v>
      </c>
      <c r="H31" s="310">
        <v>7296</v>
      </c>
      <c r="I31" s="310">
        <v>7208</v>
      </c>
      <c r="J31" s="310">
        <v>7116</v>
      </c>
      <c r="K31" s="310">
        <v>7054</v>
      </c>
    </row>
    <row r="32" spans="1:11" s="124" customFormat="1" ht="11.25">
      <c r="K32" s="125" t="s">
        <v>516</v>
      </c>
    </row>
    <row r="33" spans="1:11">
      <c r="A33" s="497"/>
      <c r="B33" s="497"/>
      <c r="C33" s="497"/>
      <c r="D33" s="497"/>
      <c r="E33" s="497"/>
      <c r="F33" s="497"/>
      <c r="G33" s="497"/>
      <c r="H33" s="497"/>
      <c r="I33" s="497"/>
      <c r="J33" s="497"/>
      <c r="K33" s="497"/>
    </row>
    <row r="34" spans="1:11">
      <c r="A34" s="558" t="s">
        <v>519</v>
      </c>
      <c r="B34" s="558"/>
      <c r="C34" s="558"/>
      <c r="D34" s="558"/>
      <c r="E34" s="558"/>
      <c r="F34" s="558"/>
      <c r="G34" s="558"/>
      <c r="H34" s="558"/>
      <c r="I34" s="558"/>
      <c r="J34" s="558"/>
      <c r="K34" s="558"/>
    </row>
    <row r="35" spans="1:11">
      <c r="A35" s="496"/>
      <c r="B35" s="496">
        <v>2010</v>
      </c>
      <c r="C35" s="496">
        <v>2011</v>
      </c>
      <c r="D35" s="496">
        <v>2012</v>
      </c>
      <c r="E35" s="496">
        <v>2013</v>
      </c>
      <c r="F35" s="496">
        <v>2014</v>
      </c>
      <c r="G35" s="496">
        <v>2015</v>
      </c>
      <c r="H35" s="496">
        <v>2016</v>
      </c>
      <c r="I35" s="496">
        <v>2017</v>
      </c>
      <c r="J35" s="496">
        <v>2018</v>
      </c>
      <c r="K35" s="496">
        <v>2019</v>
      </c>
    </row>
    <row r="36" spans="1:11">
      <c r="A36" s="280" t="s">
        <v>179</v>
      </c>
      <c r="B36" s="311">
        <f t="shared" ref="B36:K36" si="2">SUM(B37:B50)</f>
        <v>5881754.8790000007</v>
      </c>
      <c r="C36" s="311">
        <f t="shared" si="2"/>
        <v>5920286.3130000001</v>
      </c>
      <c r="D36" s="311">
        <f t="shared" si="2"/>
        <v>6051638.5830000006</v>
      </c>
      <c r="E36" s="311">
        <f t="shared" si="2"/>
        <v>5954993.857400001</v>
      </c>
      <c r="F36" s="311">
        <f t="shared" si="2"/>
        <v>5718009.2237</v>
      </c>
      <c r="G36" s="311">
        <f t="shared" si="2"/>
        <v>5816270.4201999996</v>
      </c>
      <c r="H36" s="311">
        <f t="shared" si="2"/>
        <v>5479525.0027999999</v>
      </c>
      <c r="I36" s="311">
        <f t="shared" si="2"/>
        <v>5677832.5689999992</v>
      </c>
      <c r="J36" s="311">
        <f t="shared" si="2"/>
        <v>5820150.4570000032</v>
      </c>
      <c r="K36" s="311">
        <f t="shared" si="2"/>
        <v>5567520.5249999994</v>
      </c>
    </row>
    <row r="37" spans="1:11">
      <c r="A37" s="150" t="s">
        <v>493</v>
      </c>
      <c r="B37" s="310">
        <v>242001.30399999989</v>
      </c>
      <c r="C37" s="310">
        <v>243253.55399999995</v>
      </c>
      <c r="D37" s="310">
        <v>234405.47199999995</v>
      </c>
      <c r="E37" s="310">
        <v>236695.39299999992</v>
      </c>
      <c r="F37" s="310">
        <v>225236.30398999999</v>
      </c>
      <c r="G37" s="310">
        <v>227916.28100000013</v>
      </c>
      <c r="H37" s="310">
        <v>226629.70700000005</v>
      </c>
      <c r="I37" s="310">
        <v>244708.677</v>
      </c>
      <c r="J37" s="310">
        <v>252723.88400000005</v>
      </c>
      <c r="K37" s="310">
        <v>239404.4250000001</v>
      </c>
    </row>
    <row r="38" spans="1:11">
      <c r="A38" s="321" t="s">
        <v>494</v>
      </c>
      <c r="B38" s="309">
        <v>1953084.4970000004</v>
      </c>
      <c r="C38" s="309">
        <v>1898545.7059999998</v>
      </c>
      <c r="D38" s="309">
        <v>1837415.6820099999</v>
      </c>
      <c r="E38" s="309">
        <v>1801538.4984000002</v>
      </c>
      <c r="F38" s="309">
        <v>1715055.4337200008</v>
      </c>
      <c r="G38" s="309">
        <v>1722564.1341999993</v>
      </c>
      <c r="H38" s="309">
        <v>1633429.5588000002</v>
      </c>
      <c r="I38" s="309">
        <v>1712827.9569999995</v>
      </c>
      <c r="J38" s="309">
        <v>1728550.2410000004</v>
      </c>
      <c r="K38" s="308">
        <v>1682633.4309999999</v>
      </c>
    </row>
    <row r="39" spans="1:11">
      <c r="A39" s="321" t="s">
        <v>495</v>
      </c>
      <c r="B39" s="309">
        <v>779327.33500000008</v>
      </c>
      <c r="C39" s="309">
        <v>860460.07100000023</v>
      </c>
      <c r="D39" s="309">
        <v>936808.9530000001</v>
      </c>
      <c r="E39" s="309">
        <v>937020.39800000016</v>
      </c>
      <c r="F39" s="309">
        <v>911468.57300000021</v>
      </c>
      <c r="G39" s="309">
        <v>945771.022</v>
      </c>
      <c r="H39" s="309">
        <v>898090.05299999996</v>
      </c>
      <c r="I39" s="309">
        <v>950695.68900000001</v>
      </c>
      <c r="J39" s="309">
        <v>982967.25400000007</v>
      </c>
      <c r="K39" s="308">
        <v>990554.26000000013</v>
      </c>
    </row>
    <row r="40" spans="1:11">
      <c r="A40" s="321" t="s">
        <v>496</v>
      </c>
      <c r="B40" s="309">
        <v>1337846.469</v>
      </c>
      <c r="C40" s="309">
        <v>1337217.4459999998</v>
      </c>
      <c r="D40" s="309">
        <v>1358441.1449999998</v>
      </c>
      <c r="E40" s="309">
        <v>1327759.6829999997</v>
      </c>
      <c r="F40" s="309">
        <v>1263290.6349999998</v>
      </c>
      <c r="G40" s="309">
        <v>1310652.7560000001</v>
      </c>
      <c r="H40" s="309">
        <v>1226015.8389999999</v>
      </c>
      <c r="I40" s="309">
        <v>1264509.9180000001</v>
      </c>
      <c r="J40" s="309">
        <v>1273866.7179999999</v>
      </c>
      <c r="K40" s="308">
        <v>1237663.8059999994</v>
      </c>
    </row>
    <row r="41" spans="1:11">
      <c r="A41" s="321" t="s">
        <v>497</v>
      </c>
      <c r="B41" s="309">
        <v>709888.32299999997</v>
      </c>
      <c r="C41" s="309">
        <v>681221.76799999992</v>
      </c>
      <c r="D41" s="309">
        <v>711837.05199999991</v>
      </c>
      <c r="E41" s="309">
        <v>679203.28899999976</v>
      </c>
      <c r="F41" s="309">
        <v>627554.90399999986</v>
      </c>
      <c r="G41" s="309">
        <v>610476.74899999995</v>
      </c>
      <c r="H41" s="309">
        <v>540444.66399999999</v>
      </c>
      <c r="I41" s="309">
        <v>517924.38299999974</v>
      </c>
      <c r="J41" s="309">
        <v>509918.11500000011</v>
      </c>
      <c r="K41" s="308">
        <v>469974.62300000002</v>
      </c>
    </row>
    <row r="42" spans="1:11">
      <c r="A42" s="321" t="s">
        <v>498</v>
      </c>
      <c r="B42" s="309">
        <v>0</v>
      </c>
      <c r="C42" s="309">
        <v>0</v>
      </c>
      <c r="D42" s="309">
        <v>0</v>
      </c>
      <c r="E42" s="309">
        <v>0</v>
      </c>
      <c r="F42" s="309">
        <v>0</v>
      </c>
      <c r="G42" s="309">
        <v>1.9609999999999999</v>
      </c>
      <c r="H42" s="309">
        <v>72.095000000000013</v>
      </c>
      <c r="I42" s="309">
        <v>270.19299999999998</v>
      </c>
      <c r="J42" s="309">
        <v>319.33199999999999</v>
      </c>
      <c r="K42" s="308">
        <v>381.47</v>
      </c>
    </row>
    <row r="43" spans="1:11">
      <c r="A43" s="321" t="s">
        <v>499</v>
      </c>
      <c r="B43" s="309">
        <v>43429.426999999989</v>
      </c>
      <c r="C43" s="309">
        <v>44456.036000000007</v>
      </c>
      <c r="D43" s="309">
        <v>47726.118999999999</v>
      </c>
      <c r="E43" s="309">
        <v>48907.632999999994</v>
      </c>
      <c r="F43" s="309">
        <v>44089.241999999977</v>
      </c>
      <c r="G43" s="309">
        <v>43171.807999999997</v>
      </c>
      <c r="H43" s="309">
        <v>41364.828000000001</v>
      </c>
      <c r="I43" s="309">
        <v>40763.304000000018</v>
      </c>
      <c r="J43" s="309">
        <v>38807.638999999996</v>
      </c>
      <c r="K43" s="308">
        <v>37385.494000000006</v>
      </c>
    </row>
    <row r="44" spans="1:11">
      <c r="A44" s="321" t="s">
        <v>500</v>
      </c>
      <c r="B44" s="309">
        <v>187072.46200000006</v>
      </c>
      <c r="C44" s="309">
        <v>200763.71400000007</v>
      </c>
      <c r="D44" s="309">
        <v>239808.51499999993</v>
      </c>
      <c r="E44" s="309">
        <v>258386.26200000008</v>
      </c>
      <c r="F44" s="309">
        <v>256500.98999000009</v>
      </c>
      <c r="G44" s="309">
        <v>287886.51199999999</v>
      </c>
      <c r="H44" s="309">
        <v>287544.97099999984</v>
      </c>
      <c r="I44" s="309">
        <v>312067.56500000006</v>
      </c>
      <c r="J44" s="309">
        <v>313613.61500000005</v>
      </c>
      <c r="K44" s="308">
        <v>296429.22800000006</v>
      </c>
    </row>
    <row r="45" spans="1:11">
      <c r="A45" s="321" t="s">
        <v>501</v>
      </c>
      <c r="B45" s="309">
        <v>0</v>
      </c>
      <c r="C45" s="309">
        <v>0</v>
      </c>
      <c r="D45" s="309">
        <v>0</v>
      </c>
      <c r="E45" s="309">
        <v>0</v>
      </c>
      <c r="F45" s="309">
        <v>0</v>
      </c>
      <c r="G45" s="309">
        <v>0</v>
      </c>
      <c r="H45" s="309">
        <v>0</v>
      </c>
      <c r="I45" s="309">
        <v>135.11200000000002</v>
      </c>
      <c r="J45" s="309">
        <v>958.25700000000006</v>
      </c>
      <c r="K45" s="308">
        <v>1550.6499999999999</v>
      </c>
    </row>
    <row r="46" spans="1:11">
      <c r="A46" s="321" t="s">
        <v>502</v>
      </c>
      <c r="B46" s="309">
        <v>1302.2090000000005</v>
      </c>
      <c r="C46" s="309">
        <v>1258.3200000000002</v>
      </c>
      <c r="D46" s="309">
        <v>1273.5929999999996</v>
      </c>
      <c r="E46" s="309">
        <v>1299.1610000000003</v>
      </c>
      <c r="F46" s="309">
        <v>1218.7630000000006</v>
      </c>
      <c r="G46" s="309">
        <v>1169.3389999999995</v>
      </c>
      <c r="H46" s="309">
        <v>1180.7809999999995</v>
      </c>
      <c r="I46" s="309">
        <v>1265.085</v>
      </c>
      <c r="J46" s="309">
        <v>1218.3539999999994</v>
      </c>
      <c r="K46" s="308">
        <v>1043.067</v>
      </c>
    </row>
    <row r="47" spans="1:11">
      <c r="A47" s="321" t="s">
        <v>503</v>
      </c>
      <c r="B47" s="309">
        <v>1363.84</v>
      </c>
      <c r="C47" s="309">
        <v>1776.3219999999997</v>
      </c>
      <c r="D47" s="309">
        <v>2441.8149999999996</v>
      </c>
      <c r="E47" s="309">
        <v>3155.7270000000008</v>
      </c>
      <c r="F47" s="309">
        <v>2922.3330000000001</v>
      </c>
      <c r="G47" s="309">
        <v>3613.0670000000005</v>
      </c>
      <c r="H47" s="309">
        <v>3734.1540000000005</v>
      </c>
      <c r="I47" s="309">
        <v>4527.2079999999996</v>
      </c>
      <c r="J47" s="309">
        <v>4997.9230000000007</v>
      </c>
      <c r="K47" s="308">
        <v>5407.012999999999</v>
      </c>
    </row>
    <row r="48" spans="1:11">
      <c r="A48" s="321" t="s">
        <v>504</v>
      </c>
      <c r="B48" s="305" t="s">
        <v>80</v>
      </c>
      <c r="C48" s="305" t="s">
        <v>80</v>
      </c>
      <c r="D48" s="305" t="s">
        <v>80</v>
      </c>
      <c r="E48" s="305" t="s">
        <v>80</v>
      </c>
      <c r="F48" s="305" t="s">
        <v>80</v>
      </c>
      <c r="G48" s="305" t="s">
        <v>80</v>
      </c>
      <c r="H48" s="305" t="s">
        <v>80</v>
      </c>
      <c r="I48" s="305" t="s">
        <v>80</v>
      </c>
      <c r="J48" s="305" t="s">
        <v>80</v>
      </c>
      <c r="K48" s="234" t="s">
        <v>80</v>
      </c>
    </row>
    <row r="49" spans="1:11">
      <c r="A49" s="321" t="s">
        <v>517</v>
      </c>
      <c r="B49" s="305" t="s">
        <v>80</v>
      </c>
      <c r="C49" s="305" t="s">
        <v>80</v>
      </c>
      <c r="D49" s="305" t="s">
        <v>80</v>
      </c>
      <c r="E49" s="305" t="s">
        <v>80</v>
      </c>
      <c r="F49" s="305" t="s">
        <v>80</v>
      </c>
      <c r="G49" s="305" t="s">
        <v>80</v>
      </c>
      <c r="H49" s="305" t="s">
        <v>80</v>
      </c>
      <c r="I49" s="305" t="s">
        <v>80</v>
      </c>
      <c r="J49" s="305" t="s">
        <v>80</v>
      </c>
      <c r="K49" s="234" t="s">
        <v>80</v>
      </c>
    </row>
    <row r="50" spans="1:11">
      <c r="A50" s="150" t="s">
        <v>505</v>
      </c>
      <c r="B50" s="310">
        <v>626439.0129999998</v>
      </c>
      <c r="C50" s="310">
        <v>651333.37600000005</v>
      </c>
      <c r="D50" s="310">
        <v>681480.23699000012</v>
      </c>
      <c r="E50" s="310">
        <v>661027.8130000002</v>
      </c>
      <c r="F50" s="310">
        <v>670672.04600000009</v>
      </c>
      <c r="G50" s="310">
        <v>663046.79099999997</v>
      </c>
      <c r="H50" s="310">
        <v>621018.35200000007</v>
      </c>
      <c r="I50" s="310">
        <v>628137.47800000012</v>
      </c>
      <c r="J50" s="310">
        <v>712209.12499999965</v>
      </c>
      <c r="K50" s="310">
        <v>605093.05799999984</v>
      </c>
    </row>
    <row r="51" spans="1:11">
      <c r="A51" s="280" t="s">
        <v>177</v>
      </c>
      <c r="B51" s="311">
        <f t="shared" ref="B51:K51" si="3">SUM(B52:B62)</f>
        <v>8431369.8858999908</v>
      </c>
      <c r="C51" s="311">
        <f t="shared" si="3"/>
        <v>8462944.2289999966</v>
      </c>
      <c r="D51" s="311">
        <f t="shared" si="3"/>
        <v>8172825.5500899721</v>
      </c>
      <c r="E51" s="311">
        <f t="shared" si="3"/>
        <v>8130845.1299999878</v>
      </c>
      <c r="F51" s="311">
        <f t="shared" si="3"/>
        <v>7956628.3689999999</v>
      </c>
      <c r="G51" s="311">
        <f t="shared" si="3"/>
        <v>7967618.7390000019</v>
      </c>
      <c r="H51" s="311">
        <f t="shared" si="3"/>
        <v>8051255.2099999962</v>
      </c>
      <c r="I51" s="311">
        <f t="shared" si="3"/>
        <v>8110171.1566000003</v>
      </c>
      <c r="J51" s="311">
        <f t="shared" si="3"/>
        <v>8096491.6895999983</v>
      </c>
      <c r="K51" s="311">
        <f t="shared" si="3"/>
        <v>8142086.0593999913</v>
      </c>
    </row>
    <row r="52" spans="1:11">
      <c r="A52" s="307" t="s">
        <v>506</v>
      </c>
      <c r="B52" s="310">
        <v>363333.512999998</v>
      </c>
      <c r="C52" s="310">
        <v>365711.73699999775</v>
      </c>
      <c r="D52" s="310">
        <v>357698.38503999682</v>
      </c>
      <c r="E52" s="310">
        <v>360992.1849999972</v>
      </c>
      <c r="F52" s="310">
        <v>362284.3000000001</v>
      </c>
      <c r="G52" s="310">
        <v>375095.95199999999</v>
      </c>
      <c r="H52" s="310">
        <v>397516.91200000007</v>
      </c>
      <c r="I52" s="310">
        <v>436228.78200000024</v>
      </c>
      <c r="J52" s="310">
        <v>448543.48499999993</v>
      </c>
      <c r="K52" s="310">
        <v>468169.42400000128</v>
      </c>
    </row>
    <row r="53" spans="1:11">
      <c r="A53" s="172" t="s">
        <v>507</v>
      </c>
      <c r="B53" s="309">
        <v>5317248.7768999981</v>
      </c>
      <c r="C53" s="309">
        <v>5325416.1159999995</v>
      </c>
      <c r="D53" s="309">
        <v>5111559.0320099788</v>
      </c>
      <c r="E53" s="309">
        <v>5064500.6459999951</v>
      </c>
      <c r="F53" s="309">
        <v>4942033.9160000002</v>
      </c>
      <c r="G53" s="309">
        <v>4905096.8920000019</v>
      </c>
      <c r="H53" s="309">
        <v>4934261.8119999971</v>
      </c>
      <c r="I53" s="309">
        <v>4895639.7315999987</v>
      </c>
      <c r="J53" s="309">
        <v>4853597.642599998</v>
      </c>
      <c r="K53" s="308">
        <v>4857278.3733999934</v>
      </c>
    </row>
    <row r="54" spans="1:11">
      <c r="A54" s="172" t="s">
        <v>508</v>
      </c>
      <c r="B54" s="309">
        <v>2255381.9409999959</v>
      </c>
      <c r="C54" s="309">
        <v>2262820.6309999987</v>
      </c>
      <c r="D54" s="309">
        <v>2177525.5850199955</v>
      </c>
      <c r="E54" s="309">
        <v>2160493.068999995</v>
      </c>
      <c r="F54" s="309">
        <v>2116444.8369999998</v>
      </c>
      <c r="G54" s="309">
        <v>2126800.9309999999</v>
      </c>
      <c r="H54" s="309">
        <v>2136238.4179999996</v>
      </c>
      <c r="I54" s="309">
        <v>2143228.4390000002</v>
      </c>
      <c r="J54" s="309">
        <v>2117654.5500000003</v>
      </c>
      <c r="K54" s="308">
        <v>2102085.9419999979</v>
      </c>
    </row>
    <row r="55" spans="1:11">
      <c r="A55" s="172" t="s">
        <v>509</v>
      </c>
      <c r="B55" s="309">
        <v>185536.43600000002</v>
      </c>
      <c r="C55" s="309">
        <v>181776.73</v>
      </c>
      <c r="D55" s="309">
        <v>173624.57</v>
      </c>
      <c r="E55" s="309">
        <v>169760.79699999993</v>
      </c>
      <c r="F55" s="309">
        <v>161884.48000000001</v>
      </c>
      <c r="G55" s="309">
        <v>160316.69500000001</v>
      </c>
      <c r="H55" s="309">
        <v>157961.49699999994</v>
      </c>
      <c r="I55" s="309">
        <v>158481.93399999998</v>
      </c>
      <c r="J55" s="309">
        <v>153821.35599999994</v>
      </c>
      <c r="K55" s="308">
        <v>151248.27100000001</v>
      </c>
    </row>
    <row r="56" spans="1:11">
      <c r="A56" s="172" t="s">
        <v>510</v>
      </c>
      <c r="B56" s="309">
        <v>0</v>
      </c>
      <c r="C56" s="309">
        <v>0</v>
      </c>
      <c r="D56" s="309">
        <v>0</v>
      </c>
      <c r="E56" s="309">
        <v>5.3979999999999997</v>
      </c>
      <c r="F56" s="309">
        <v>16.606999999999999</v>
      </c>
      <c r="G56" s="309">
        <v>81.147999999999982</v>
      </c>
      <c r="H56" s="309">
        <v>147.73099999999999</v>
      </c>
      <c r="I56" s="309">
        <v>218.02099999999999</v>
      </c>
      <c r="J56" s="309">
        <v>410.20499999999998</v>
      </c>
      <c r="K56" s="308">
        <v>676.77799999999991</v>
      </c>
    </row>
    <row r="57" spans="1:11">
      <c r="A57" s="172" t="s">
        <v>511</v>
      </c>
      <c r="B57" s="309">
        <v>20988.346999999998</v>
      </c>
      <c r="C57" s="309">
        <v>21409.015999999989</v>
      </c>
      <c r="D57" s="309">
        <v>20896.804999999993</v>
      </c>
      <c r="E57" s="309">
        <v>21484.962</v>
      </c>
      <c r="F57" s="309">
        <v>20623.466</v>
      </c>
      <c r="G57" s="309">
        <v>20717.746999999999</v>
      </c>
      <c r="H57" s="309">
        <v>20681.127</v>
      </c>
      <c r="I57" s="309">
        <v>20997.886999999999</v>
      </c>
      <c r="J57" s="309">
        <v>20738.079999999994</v>
      </c>
      <c r="K57" s="308">
        <v>20395.105999999996</v>
      </c>
    </row>
    <row r="58" spans="1:11">
      <c r="A58" s="172" t="s">
        <v>512</v>
      </c>
      <c r="B58" s="309">
        <v>269373.04700000014</v>
      </c>
      <c r="C58" s="309">
        <v>282577.32400000002</v>
      </c>
      <c r="D58" s="309">
        <v>299264.10301999998</v>
      </c>
      <c r="E58" s="309">
        <v>314331.64400000003</v>
      </c>
      <c r="F58" s="309">
        <v>312502.67900000012</v>
      </c>
      <c r="G58" s="309">
        <v>331155.39799999999</v>
      </c>
      <c r="H58" s="309">
        <v>340821.37300000002</v>
      </c>
      <c r="I58" s="309">
        <v>354596.07800000027</v>
      </c>
      <c r="J58" s="309">
        <v>351520.01000000007</v>
      </c>
      <c r="K58" s="308">
        <v>353691.65900000028</v>
      </c>
    </row>
    <row r="59" spans="1:11">
      <c r="A59" s="172" t="s">
        <v>518</v>
      </c>
      <c r="B59" s="309">
        <v>5802.5970000000007</v>
      </c>
      <c r="C59" s="309">
        <v>5847.8269999999984</v>
      </c>
      <c r="D59" s="309">
        <v>5906.5130000000008</v>
      </c>
      <c r="E59" s="309">
        <v>6132.3459999999977</v>
      </c>
      <c r="F59" s="309">
        <v>5546.795000000001</v>
      </c>
      <c r="G59" s="309">
        <v>5777.0890000000009</v>
      </c>
      <c r="H59" s="309">
        <v>4499.2030000000004</v>
      </c>
      <c r="I59" s="309">
        <v>0</v>
      </c>
      <c r="J59" s="309">
        <v>0</v>
      </c>
      <c r="K59" s="308">
        <v>0</v>
      </c>
    </row>
    <row r="60" spans="1:11">
      <c r="A60" s="172" t="s">
        <v>513</v>
      </c>
      <c r="B60" s="309">
        <v>11843.040999999997</v>
      </c>
      <c r="C60" s="309">
        <v>15458.763000000003</v>
      </c>
      <c r="D60" s="309">
        <v>24308.967000000001</v>
      </c>
      <c r="E60" s="309">
        <v>30954.584000000003</v>
      </c>
      <c r="F60" s="309">
        <v>33139.868999999999</v>
      </c>
      <c r="G60" s="309">
        <v>40197.375000000007</v>
      </c>
      <c r="H60" s="309">
        <v>45567.830999999984</v>
      </c>
      <c r="I60" s="309">
        <v>53860.100999999988</v>
      </c>
      <c r="J60" s="309">
        <v>52868.743999999992</v>
      </c>
      <c r="K60" s="308">
        <v>52237.986000000019</v>
      </c>
    </row>
    <row r="61" spans="1:11">
      <c r="A61" s="172" t="s">
        <v>514</v>
      </c>
      <c r="B61" s="309">
        <v>0</v>
      </c>
      <c r="C61" s="309">
        <v>0</v>
      </c>
      <c r="D61" s="309">
        <v>0</v>
      </c>
      <c r="E61" s="309">
        <v>0</v>
      </c>
      <c r="F61" s="309">
        <v>0</v>
      </c>
      <c r="G61" s="309">
        <v>0</v>
      </c>
      <c r="H61" s="309">
        <v>11032.654999999995</v>
      </c>
      <c r="I61" s="309">
        <v>44037.790999999997</v>
      </c>
      <c r="J61" s="309">
        <v>94413.08100000002</v>
      </c>
      <c r="K61" s="308">
        <v>133303.47600000008</v>
      </c>
    </row>
    <row r="62" spans="1:11">
      <c r="A62" s="307" t="s">
        <v>515</v>
      </c>
      <c r="B62" s="310">
        <v>1862.1869999999997</v>
      </c>
      <c r="C62" s="310">
        <v>1926.0850000000005</v>
      </c>
      <c r="D62" s="310">
        <v>2041.5899999999995</v>
      </c>
      <c r="E62" s="310">
        <v>2189.4989999999989</v>
      </c>
      <c r="F62" s="310">
        <v>2151.4199999999992</v>
      </c>
      <c r="G62" s="310">
        <v>2379.5120000000002</v>
      </c>
      <c r="H62" s="310">
        <v>2526.6509999999994</v>
      </c>
      <c r="I62" s="310">
        <v>2882.3920000000003</v>
      </c>
      <c r="J62" s="310">
        <v>2924.5359999999996</v>
      </c>
      <c r="K62" s="310">
        <v>2999.0440000000008</v>
      </c>
    </row>
    <row r="63" spans="1:11" s="124" customFormat="1" ht="11.25">
      <c r="K63" s="125" t="s">
        <v>516</v>
      </c>
    </row>
    <row r="64" spans="1:11" s="124" customFormat="1" ht="11.25" customHeight="1">
      <c r="A64" s="557" t="str">
        <f>'9.6'!A43</f>
        <v>Poznámka: Tarifní statistika v kapitolách č. 23 a 24 je získávána z regulačního výkaznictví podle § 20 zákona č. 458/2000 Sb., energetický zákon, ve znění pozdějších předpisů a zahrnuje pouze tři největší regionální distribuční soustavy. Údaje o počtu odběrných míst se vztahují k 31. 12. daného roku a zahrnují předávací místa výrobců elektřiny, která nemusí být odběrnými místy. Údaje o spotřebě představují vyfakturované množství elektřiny z dokladů vystavených v daném roce, a proto neodpovídají údajům o spotřebě v jiných kapitolách zprávy.</v>
      </c>
      <c r="B64" s="557"/>
      <c r="C64" s="557"/>
      <c r="D64" s="557"/>
      <c r="E64" s="557"/>
      <c r="F64" s="557"/>
      <c r="G64" s="557"/>
      <c r="H64" s="557"/>
      <c r="I64" s="557"/>
      <c r="J64" s="557"/>
      <c r="K64" s="557"/>
    </row>
    <row r="65" spans="1:11" s="124" customFormat="1" ht="12" customHeight="1">
      <c r="A65" s="557"/>
      <c r="B65" s="557"/>
      <c r="C65" s="557"/>
      <c r="D65" s="557"/>
      <c r="E65" s="557"/>
      <c r="F65" s="557"/>
      <c r="G65" s="557"/>
      <c r="H65" s="557"/>
      <c r="I65" s="557"/>
      <c r="J65" s="557"/>
      <c r="K65" s="557"/>
    </row>
    <row r="66" spans="1:11" s="124" customFormat="1" ht="11.25">
      <c r="A66" s="557"/>
      <c r="B66" s="557"/>
      <c r="C66" s="557"/>
      <c r="D66" s="557"/>
      <c r="E66" s="557"/>
      <c r="F66" s="557"/>
      <c r="G66" s="557"/>
      <c r="H66" s="557"/>
      <c r="I66" s="557"/>
      <c r="J66" s="557"/>
      <c r="K66" s="557"/>
    </row>
    <row r="67" spans="1:11" s="124" customFormat="1" ht="11.25">
      <c r="A67" s="557"/>
      <c r="B67" s="557"/>
      <c r="C67" s="557"/>
      <c r="D67" s="557"/>
      <c r="E67" s="557"/>
      <c r="F67" s="557"/>
      <c r="G67" s="557"/>
      <c r="H67" s="557"/>
      <c r="I67" s="557"/>
      <c r="J67" s="557"/>
      <c r="K67" s="557"/>
    </row>
    <row r="68" spans="1:11" s="124" customFormat="1" ht="16.5" customHeight="1">
      <c r="A68" s="487"/>
      <c r="B68" s="487"/>
      <c r="C68" s="487"/>
      <c r="D68" s="487"/>
      <c r="E68" s="487"/>
      <c r="F68" s="487"/>
      <c r="G68" s="487"/>
      <c r="H68" s="487"/>
      <c r="I68" s="487"/>
      <c r="J68" s="487"/>
      <c r="K68" s="367" t="str">
        <f>'3.1'!N1</f>
        <v>2019</v>
      </c>
    </row>
    <row r="69" spans="1:11" s="124" customFormat="1" ht="6" customHeight="1">
      <c r="A69" s="487"/>
      <c r="B69" s="487"/>
      <c r="C69" s="487"/>
      <c r="D69" s="487"/>
      <c r="E69" s="487"/>
      <c r="F69" s="487"/>
      <c r="G69" s="487"/>
      <c r="H69" s="487"/>
      <c r="I69" s="487"/>
      <c r="J69" s="487"/>
      <c r="K69" s="367"/>
    </row>
    <row r="70" spans="1:11">
      <c r="A70" s="559" t="s">
        <v>520</v>
      </c>
      <c r="B70" s="559"/>
      <c r="C70" s="559"/>
      <c r="D70" s="559"/>
      <c r="E70" s="559"/>
      <c r="F70" s="559"/>
      <c r="G70" s="559"/>
      <c r="H70" s="559"/>
      <c r="I70" s="559"/>
      <c r="J70" s="559"/>
      <c r="K70" s="559"/>
    </row>
    <row r="71" spans="1:11">
      <c r="A71" s="496"/>
      <c r="B71" s="496">
        <v>2010</v>
      </c>
      <c r="C71" s="496">
        <v>2011</v>
      </c>
      <c r="D71" s="496">
        <v>2012</v>
      </c>
      <c r="E71" s="496">
        <v>2013</v>
      </c>
      <c r="F71" s="496">
        <v>2014</v>
      </c>
      <c r="G71" s="496">
        <v>2015</v>
      </c>
      <c r="H71" s="496">
        <v>2016</v>
      </c>
      <c r="I71" s="496">
        <v>2017</v>
      </c>
      <c r="J71" s="496">
        <v>2018</v>
      </c>
      <c r="K71" s="496">
        <v>2019</v>
      </c>
    </row>
    <row r="72" spans="1:11">
      <c r="A72" s="280" t="s">
        <v>179</v>
      </c>
      <c r="B72" s="311">
        <f t="shared" ref="B72:K72" si="4">SUM(B73:B80)</f>
        <v>2502686.1630000002</v>
      </c>
      <c r="C72" s="311">
        <f t="shared" si="4"/>
        <v>2520910.9670000002</v>
      </c>
      <c r="D72" s="311">
        <f t="shared" si="4"/>
        <v>2611663.5920199999</v>
      </c>
      <c r="E72" s="311">
        <f t="shared" si="4"/>
        <v>2681822.8060000003</v>
      </c>
      <c r="F72" s="311">
        <f t="shared" si="4"/>
        <v>2520295.0239999993</v>
      </c>
      <c r="G72" s="311">
        <f t="shared" si="4"/>
        <v>2633506.2540000002</v>
      </c>
      <c r="H72" s="311">
        <f t="shared" si="4"/>
        <v>2551484.3669999992</v>
      </c>
      <c r="I72" s="311">
        <f t="shared" si="4"/>
        <v>2730962.2989999996</v>
      </c>
      <c r="J72" s="311">
        <f t="shared" si="4"/>
        <v>2703118.8309999998</v>
      </c>
      <c r="K72" s="311">
        <f t="shared" si="4"/>
        <v>2563436.7229999993</v>
      </c>
    </row>
    <row r="73" spans="1:11">
      <c r="A73" s="307" t="s">
        <v>496</v>
      </c>
      <c r="B73" s="310">
        <v>911425.74700000009</v>
      </c>
      <c r="C73" s="310">
        <v>886586.59400000016</v>
      </c>
      <c r="D73" s="310">
        <v>862414.14399999997</v>
      </c>
      <c r="E73" s="310">
        <v>843730.05200000026</v>
      </c>
      <c r="F73" s="310">
        <v>763016.0839999998</v>
      </c>
      <c r="G73" s="310">
        <v>769126.96800000011</v>
      </c>
      <c r="H73" s="310">
        <v>710445.83</v>
      </c>
      <c r="I73" s="310">
        <v>732081.30899999978</v>
      </c>
      <c r="J73" s="310">
        <v>714256.5410000002</v>
      </c>
      <c r="K73" s="310">
        <v>682792.35299999977</v>
      </c>
    </row>
    <row r="74" spans="1:11">
      <c r="A74" s="321" t="s">
        <v>497</v>
      </c>
      <c r="B74" s="309">
        <v>309069.51900000003</v>
      </c>
      <c r="C74" s="309">
        <v>290268.89299999992</v>
      </c>
      <c r="D74" s="309">
        <v>311763.99300000002</v>
      </c>
      <c r="E74" s="309">
        <v>298721.85999999981</v>
      </c>
      <c r="F74" s="309">
        <v>274207.28400000004</v>
      </c>
      <c r="G74" s="309">
        <v>268283.78999999992</v>
      </c>
      <c r="H74" s="309">
        <v>237197.48599999995</v>
      </c>
      <c r="I74" s="309">
        <v>229467.09000000008</v>
      </c>
      <c r="J74" s="309">
        <v>224775.86999999997</v>
      </c>
      <c r="K74" s="308">
        <v>203499.527</v>
      </c>
    </row>
    <row r="75" spans="1:11">
      <c r="A75" s="321" t="s">
        <v>498</v>
      </c>
      <c r="B75" s="309">
        <v>0</v>
      </c>
      <c r="C75" s="309">
        <v>0</v>
      </c>
      <c r="D75" s="309">
        <v>0</v>
      </c>
      <c r="E75" s="309">
        <v>0</v>
      </c>
      <c r="F75" s="309">
        <v>0</v>
      </c>
      <c r="G75" s="309">
        <v>4.9870000000000001</v>
      </c>
      <c r="H75" s="309">
        <v>29.758000000000003</v>
      </c>
      <c r="I75" s="309">
        <v>88.099000000000004</v>
      </c>
      <c r="J75" s="309">
        <v>107.399</v>
      </c>
      <c r="K75" s="308">
        <v>107.66700000000002</v>
      </c>
    </row>
    <row r="76" spans="1:11">
      <c r="A76" s="321" t="s">
        <v>499</v>
      </c>
      <c r="B76" s="309">
        <v>87539.258999999991</v>
      </c>
      <c r="C76" s="309">
        <v>86378.929000000004</v>
      </c>
      <c r="D76" s="309">
        <v>91719.164999999964</v>
      </c>
      <c r="E76" s="309">
        <v>89761.584000000003</v>
      </c>
      <c r="F76" s="309">
        <v>80425.813000000009</v>
      </c>
      <c r="G76" s="309">
        <v>78946.59199999999</v>
      </c>
      <c r="H76" s="309">
        <v>74163.096999999994</v>
      </c>
      <c r="I76" s="309">
        <v>73275.067999999999</v>
      </c>
      <c r="J76" s="309">
        <v>69667.066000000006</v>
      </c>
      <c r="K76" s="308">
        <v>66370.893000000011</v>
      </c>
    </row>
    <row r="77" spans="1:11">
      <c r="A77" s="321" t="s">
        <v>500</v>
      </c>
      <c r="B77" s="309">
        <v>1151335.7419999999</v>
      </c>
      <c r="C77" s="309">
        <v>1209454.06</v>
      </c>
      <c r="D77" s="309">
        <v>1291874.5990199996</v>
      </c>
      <c r="E77" s="309">
        <v>1388542.7520000006</v>
      </c>
      <c r="F77" s="309">
        <v>1343367.9299999992</v>
      </c>
      <c r="G77" s="309">
        <v>1450827.0549999999</v>
      </c>
      <c r="H77" s="309">
        <v>1462026.4269999994</v>
      </c>
      <c r="I77" s="309">
        <v>1617786.5799999996</v>
      </c>
      <c r="J77" s="309">
        <v>1608802.0719999997</v>
      </c>
      <c r="K77" s="308">
        <v>1515140.1899999997</v>
      </c>
    </row>
    <row r="78" spans="1:11">
      <c r="A78" s="321" t="s">
        <v>501</v>
      </c>
      <c r="B78" s="309">
        <v>0</v>
      </c>
      <c r="C78" s="309">
        <v>0</v>
      </c>
      <c r="D78" s="309">
        <v>0</v>
      </c>
      <c r="E78" s="309">
        <v>0</v>
      </c>
      <c r="F78" s="309">
        <v>0</v>
      </c>
      <c r="G78" s="309">
        <v>0</v>
      </c>
      <c r="H78" s="309">
        <v>0</v>
      </c>
      <c r="I78" s="309">
        <v>378.99300000000011</v>
      </c>
      <c r="J78" s="309">
        <v>5123.2090000000007</v>
      </c>
      <c r="K78" s="308">
        <v>12282.886000000002</v>
      </c>
    </row>
    <row r="79" spans="1:11">
      <c r="A79" s="321" t="s">
        <v>502</v>
      </c>
      <c r="B79" s="309">
        <v>21347.693000000003</v>
      </c>
      <c r="C79" s="309">
        <v>21202.054</v>
      </c>
      <c r="D79" s="309">
        <v>20465.348000000009</v>
      </c>
      <c r="E79" s="309">
        <v>20382.884999999995</v>
      </c>
      <c r="F79" s="309">
        <v>17975.567999999999</v>
      </c>
      <c r="G79" s="309">
        <v>17584.614000000005</v>
      </c>
      <c r="H79" s="309">
        <v>17192.905999999995</v>
      </c>
      <c r="I79" s="309">
        <v>17580.889999999996</v>
      </c>
      <c r="J79" s="309">
        <v>16699.487000000001</v>
      </c>
      <c r="K79" s="308">
        <v>14969.412999999999</v>
      </c>
    </row>
    <row r="80" spans="1:11">
      <c r="A80" s="150" t="s">
        <v>503</v>
      </c>
      <c r="B80" s="310">
        <v>21968.202999999998</v>
      </c>
      <c r="C80" s="310">
        <v>27020.437000000009</v>
      </c>
      <c r="D80" s="310">
        <v>33426.343000000001</v>
      </c>
      <c r="E80" s="310">
        <v>40683.672999999995</v>
      </c>
      <c r="F80" s="310">
        <v>41302.345000000008</v>
      </c>
      <c r="G80" s="310">
        <v>48732.247999999978</v>
      </c>
      <c r="H80" s="310">
        <v>50428.86299999999</v>
      </c>
      <c r="I80" s="310">
        <v>60304.269999999982</v>
      </c>
      <c r="J80" s="310">
        <v>63687.187000000005</v>
      </c>
      <c r="K80" s="310">
        <v>68273.79399999998</v>
      </c>
    </row>
    <row r="81" spans="1:11">
      <c r="A81" s="280" t="s">
        <v>177</v>
      </c>
      <c r="B81" s="311">
        <f t="shared" ref="B81:K81" si="5">SUM(B82:B90)</f>
        <v>7162595.1429999927</v>
      </c>
      <c r="C81" s="311">
        <f t="shared" si="5"/>
        <v>7212923.150999994</v>
      </c>
      <c r="D81" s="311">
        <f t="shared" si="5"/>
        <v>6853623.2170399902</v>
      </c>
      <c r="E81" s="311">
        <f t="shared" si="5"/>
        <v>7036041.7519999957</v>
      </c>
      <c r="F81" s="311">
        <f t="shared" si="5"/>
        <v>6656829.4400000004</v>
      </c>
      <c r="G81" s="311">
        <f t="shared" si="5"/>
        <v>6823512.8149999985</v>
      </c>
      <c r="H81" s="311">
        <f t="shared" si="5"/>
        <v>6895894.1110000005</v>
      </c>
      <c r="I81" s="311">
        <f t="shared" si="5"/>
        <v>7590485.7819999987</v>
      </c>
      <c r="J81" s="311">
        <f t="shared" si="5"/>
        <v>7632680.8809999991</v>
      </c>
      <c r="K81" s="311">
        <f t="shared" si="5"/>
        <v>7797621.3239999991</v>
      </c>
    </row>
    <row r="82" spans="1:11">
      <c r="A82" s="307" t="s">
        <v>508</v>
      </c>
      <c r="B82" s="310">
        <v>2566115.4929999937</v>
      </c>
      <c r="C82" s="310">
        <v>2548652.5739999986</v>
      </c>
      <c r="D82" s="310">
        <v>2406064.7910199915</v>
      </c>
      <c r="E82" s="310">
        <v>2355111.5839999984</v>
      </c>
      <c r="F82" s="310">
        <v>2283851.307</v>
      </c>
      <c r="G82" s="310">
        <v>2266950.8259999985</v>
      </c>
      <c r="H82" s="310">
        <v>2104472.355</v>
      </c>
      <c r="I82" s="310">
        <v>2241479.2829999994</v>
      </c>
      <c r="J82" s="310">
        <v>2173200.8359999997</v>
      </c>
      <c r="K82" s="310">
        <v>2111846.7199999979</v>
      </c>
    </row>
    <row r="83" spans="1:11">
      <c r="A83" s="172" t="s">
        <v>509</v>
      </c>
      <c r="B83" s="309">
        <v>562782.71700000006</v>
      </c>
      <c r="C83" s="309">
        <v>541182.20799999998</v>
      </c>
      <c r="D83" s="309">
        <v>478474.76</v>
      </c>
      <c r="E83" s="309">
        <v>474551.15000000008</v>
      </c>
      <c r="F83" s="309">
        <v>419002.136</v>
      </c>
      <c r="G83" s="309">
        <v>403021.46500000003</v>
      </c>
      <c r="H83" s="309">
        <v>392765.65099999995</v>
      </c>
      <c r="I83" s="309">
        <v>399863.3060000001</v>
      </c>
      <c r="J83" s="309">
        <v>371867.78500000003</v>
      </c>
      <c r="K83" s="308">
        <v>351511.24199999997</v>
      </c>
    </row>
    <row r="84" spans="1:11">
      <c r="A84" s="172" t="s">
        <v>510</v>
      </c>
      <c r="B84" s="309">
        <v>0</v>
      </c>
      <c r="C84" s="309">
        <v>0</v>
      </c>
      <c r="D84" s="309">
        <v>0</v>
      </c>
      <c r="E84" s="309">
        <v>0</v>
      </c>
      <c r="F84" s="309">
        <v>10.858000000000001</v>
      </c>
      <c r="G84" s="309">
        <v>37.656999999999996</v>
      </c>
      <c r="H84" s="309">
        <v>94.822999999999979</v>
      </c>
      <c r="I84" s="309">
        <v>156.822</v>
      </c>
      <c r="J84" s="309">
        <v>314.70199999999994</v>
      </c>
      <c r="K84" s="308">
        <v>522.83200000000011</v>
      </c>
    </row>
    <row r="85" spans="1:11">
      <c r="A85" s="172" t="s">
        <v>511</v>
      </c>
      <c r="B85" s="309">
        <v>85226.918999999994</v>
      </c>
      <c r="C85" s="309">
        <v>84396.540999999983</v>
      </c>
      <c r="D85" s="309">
        <v>78476.395999999993</v>
      </c>
      <c r="E85" s="309">
        <v>78927.502000000022</v>
      </c>
      <c r="F85" s="309">
        <v>73075.780000000013</v>
      </c>
      <c r="G85" s="309">
        <v>72990.210000000021</v>
      </c>
      <c r="H85" s="309">
        <v>72823.479000000007</v>
      </c>
      <c r="I85" s="309">
        <v>75338.62000000001</v>
      </c>
      <c r="J85" s="309">
        <v>71528.319999999992</v>
      </c>
      <c r="K85" s="308">
        <v>68905.285999999993</v>
      </c>
    </row>
    <row r="86" spans="1:11">
      <c r="A86" s="172" t="s">
        <v>512</v>
      </c>
      <c r="B86" s="309">
        <v>3646661.8509999984</v>
      </c>
      <c r="C86" s="309">
        <v>3683241.6579999952</v>
      </c>
      <c r="D86" s="309">
        <v>3471269.115009997</v>
      </c>
      <c r="E86" s="309">
        <v>3621256.0729999975</v>
      </c>
      <c r="F86" s="309">
        <v>3367239.4330000002</v>
      </c>
      <c r="G86" s="309">
        <v>3484971.9860000005</v>
      </c>
      <c r="H86" s="309">
        <v>3647076.5480000009</v>
      </c>
      <c r="I86" s="309">
        <v>3922811.2300000004</v>
      </c>
      <c r="J86" s="309">
        <v>3740182.7399999993</v>
      </c>
      <c r="K86" s="308">
        <v>3640764.2960000001</v>
      </c>
    </row>
    <row r="87" spans="1:11">
      <c r="A87" s="172" t="s">
        <v>518</v>
      </c>
      <c r="B87" s="309">
        <v>112275.93300000005</v>
      </c>
      <c r="C87" s="309">
        <v>111677.35200000004</v>
      </c>
      <c r="D87" s="309">
        <v>105784.27499999999</v>
      </c>
      <c r="E87" s="309">
        <v>107968.90499999998</v>
      </c>
      <c r="F87" s="309">
        <v>94320.892000000007</v>
      </c>
      <c r="G87" s="309">
        <v>95238.406999999992</v>
      </c>
      <c r="H87" s="309">
        <v>73082.999000000011</v>
      </c>
      <c r="I87" s="309">
        <v>0</v>
      </c>
      <c r="J87" s="309">
        <v>0</v>
      </c>
      <c r="K87" s="308">
        <v>0</v>
      </c>
    </row>
    <row r="88" spans="1:11">
      <c r="A88" s="172" t="s">
        <v>513</v>
      </c>
      <c r="B88" s="309">
        <v>185195.652</v>
      </c>
      <c r="C88" s="309">
        <v>239555.68499999997</v>
      </c>
      <c r="D88" s="309">
        <v>309272.75300999987</v>
      </c>
      <c r="E88" s="309">
        <v>393753.05200000008</v>
      </c>
      <c r="F88" s="309">
        <v>414912.85100000014</v>
      </c>
      <c r="G88" s="309">
        <v>495777.12799999985</v>
      </c>
      <c r="H88" s="309">
        <v>584117.85299999989</v>
      </c>
      <c r="I88" s="309">
        <v>736723.8280000001</v>
      </c>
      <c r="J88" s="309">
        <v>713327.56599999988</v>
      </c>
      <c r="K88" s="308">
        <v>699332.40000000049</v>
      </c>
    </row>
    <row r="89" spans="1:11">
      <c r="A89" s="172" t="s">
        <v>514</v>
      </c>
      <c r="B89" s="309">
        <v>0</v>
      </c>
      <c r="C89" s="309">
        <v>0</v>
      </c>
      <c r="D89" s="309">
        <v>0</v>
      </c>
      <c r="E89" s="309">
        <v>0</v>
      </c>
      <c r="F89" s="309">
        <v>0</v>
      </c>
      <c r="G89" s="309">
        <v>0</v>
      </c>
      <c r="H89" s="309">
        <v>16704.994999999995</v>
      </c>
      <c r="I89" s="309">
        <v>209100.15599999996</v>
      </c>
      <c r="J89" s="309">
        <v>557436.76199999987</v>
      </c>
      <c r="K89" s="308">
        <v>919968.12400000042</v>
      </c>
    </row>
    <row r="90" spans="1:11">
      <c r="A90" s="307" t="s">
        <v>515</v>
      </c>
      <c r="B90" s="310">
        <v>4336.5779999999995</v>
      </c>
      <c r="C90" s="310">
        <v>4217.1329999999998</v>
      </c>
      <c r="D90" s="310">
        <v>4281.1269999999977</v>
      </c>
      <c r="E90" s="310">
        <v>4473.4860000000008</v>
      </c>
      <c r="F90" s="310">
        <v>4416.1830000000009</v>
      </c>
      <c r="G90" s="310">
        <v>4525.1359999999995</v>
      </c>
      <c r="H90" s="310">
        <v>4755.4080000000004</v>
      </c>
      <c r="I90" s="310">
        <v>5012.5369999999984</v>
      </c>
      <c r="J90" s="310">
        <v>4822.17</v>
      </c>
      <c r="K90" s="310">
        <v>4770.4239999999991</v>
      </c>
    </row>
    <row r="91" spans="1:11" s="124" customFormat="1" ht="11.25">
      <c r="K91" s="125" t="s">
        <v>516</v>
      </c>
    </row>
    <row r="92" spans="1:11">
      <c r="A92" s="128"/>
      <c r="B92" s="128"/>
      <c r="C92" s="128"/>
      <c r="D92" s="128"/>
      <c r="E92" s="128"/>
      <c r="F92" s="128"/>
      <c r="G92" s="128"/>
      <c r="H92" s="128"/>
      <c r="I92" s="128"/>
      <c r="J92" s="128"/>
      <c r="K92" s="128"/>
    </row>
    <row r="93" spans="1:11">
      <c r="A93" s="559" t="s">
        <v>521</v>
      </c>
      <c r="B93" s="559"/>
      <c r="C93" s="559"/>
      <c r="D93" s="559"/>
      <c r="E93" s="559"/>
      <c r="F93" s="559"/>
      <c r="G93" s="559"/>
      <c r="H93" s="559"/>
      <c r="I93" s="559"/>
      <c r="J93" s="559"/>
      <c r="K93" s="559"/>
    </row>
    <row r="94" spans="1:11">
      <c r="A94" s="496"/>
      <c r="B94" s="496">
        <v>2010</v>
      </c>
      <c r="C94" s="496">
        <v>2011</v>
      </c>
      <c r="D94" s="496">
        <v>2012</v>
      </c>
      <c r="E94" s="496">
        <v>2013</v>
      </c>
      <c r="F94" s="496">
        <v>2014</v>
      </c>
      <c r="G94" s="496">
        <v>2015</v>
      </c>
      <c r="H94" s="496">
        <v>2016</v>
      </c>
      <c r="I94" s="496">
        <v>2017</v>
      </c>
      <c r="J94" s="496">
        <v>2018</v>
      </c>
      <c r="K94" s="496">
        <v>2019</v>
      </c>
    </row>
    <row r="95" spans="1:11">
      <c r="A95" s="280" t="s">
        <v>179</v>
      </c>
      <c r="B95" s="311">
        <f t="shared" ref="B95:K95" si="6">SUM(B96:B109)</f>
        <v>8384441.0419999994</v>
      </c>
      <c r="C95" s="311">
        <f t="shared" si="6"/>
        <v>8441197.2799999993</v>
      </c>
      <c r="D95" s="311">
        <f t="shared" si="6"/>
        <v>8663302.1750199981</v>
      </c>
      <c r="E95" s="311">
        <f t="shared" si="6"/>
        <v>8636816.6634</v>
      </c>
      <c r="F95" s="311">
        <f t="shared" si="6"/>
        <v>8238304.2477000002</v>
      </c>
      <c r="G95" s="311">
        <f t="shared" si="6"/>
        <v>8449776.6742000002</v>
      </c>
      <c r="H95" s="311">
        <f t="shared" si="6"/>
        <v>8031009.3697999995</v>
      </c>
      <c r="I95" s="311">
        <f t="shared" si="6"/>
        <v>8408794.8679999989</v>
      </c>
      <c r="J95" s="311">
        <f t="shared" si="6"/>
        <v>8523269.2880000006</v>
      </c>
      <c r="K95" s="311">
        <f t="shared" si="6"/>
        <v>8130957.2479999997</v>
      </c>
    </row>
    <row r="96" spans="1:11">
      <c r="A96" s="150" t="s">
        <v>493</v>
      </c>
      <c r="B96" s="310">
        <v>242001.30399999989</v>
      </c>
      <c r="C96" s="310">
        <v>243253.55399999995</v>
      </c>
      <c r="D96" s="310">
        <v>234405.47199999995</v>
      </c>
      <c r="E96" s="310">
        <v>236695.39299999992</v>
      </c>
      <c r="F96" s="310">
        <v>225236.30398999999</v>
      </c>
      <c r="G96" s="310">
        <v>227916.28100000013</v>
      </c>
      <c r="H96" s="310">
        <v>226629.70700000005</v>
      </c>
      <c r="I96" s="310">
        <v>244708.677</v>
      </c>
      <c r="J96" s="310">
        <v>252723.88400000005</v>
      </c>
      <c r="K96" s="310">
        <v>239404.4250000001</v>
      </c>
    </row>
    <row r="97" spans="1:11">
      <c r="A97" s="321" t="s">
        <v>494</v>
      </c>
      <c r="B97" s="309">
        <v>1953084.4970000004</v>
      </c>
      <c r="C97" s="309">
        <v>1898545.7059999998</v>
      </c>
      <c r="D97" s="309">
        <v>1837415.6820099999</v>
      </c>
      <c r="E97" s="309">
        <v>1801538.4984000002</v>
      </c>
      <c r="F97" s="309">
        <v>1715055.4337200008</v>
      </c>
      <c r="G97" s="309">
        <v>1722564.1341999993</v>
      </c>
      <c r="H97" s="309">
        <v>1633429.5588000002</v>
      </c>
      <c r="I97" s="309">
        <v>1712827.9569999995</v>
      </c>
      <c r="J97" s="309">
        <v>1728550.2410000004</v>
      </c>
      <c r="K97" s="308">
        <v>1682633.4309999999</v>
      </c>
    </row>
    <row r="98" spans="1:11">
      <c r="A98" s="321" t="s">
        <v>495</v>
      </c>
      <c r="B98" s="309">
        <v>779327.33500000008</v>
      </c>
      <c r="C98" s="309">
        <v>860460.07100000023</v>
      </c>
      <c r="D98" s="309">
        <v>936808.9530000001</v>
      </c>
      <c r="E98" s="309">
        <v>937020.39800000016</v>
      </c>
      <c r="F98" s="309">
        <v>911468.57300000021</v>
      </c>
      <c r="G98" s="309">
        <v>945771.022</v>
      </c>
      <c r="H98" s="309">
        <v>898090.05299999996</v>
      </c>
      <c r="I98" s="309">
        <v>950695.68900000001</v>
      </c>
      <c r="J98" s="309">
        <v>982967.25400000007</v>
      </c>
      <c r="K98" s="308">
        <v>990554.26000000013</v>
      </c>
    </row>
    <row r="99" spans="1:11">
      <c r="A99" s="321" t="s">
        <v>496</v>
      </c>
      <c r="B99" s="309">
        <v>2249272.216</v>
      </c>
      <c r="C99" s="309">
        <v>2223804.04</v>
      </c>
      <c r="D99" s="309">
        <v>2220855.2889999999</v>
      </c>
      <c r="E99" s="309">
        <v>2171489.7349999999</v>
      </c>
      <c r="F99" s="309">
        <v>2026306.7189999996</v>
      </c>
      <c r="G99" s="309">
        <v>2079779.7240000002</v>
      </c>
      <c r="H99" s="309">
        <v>1936461.6689999998</v>
      </c>
      <c r="I99" s="309">
        <v>1996591.227</v>
      </c>
      <c r="J99" s="309">
        <v>1988123.2590000001</v>
      </c>
      <c r="K99" s="308">
        <v>1920456.1589999991</v>
      </c>
    </row>
    <row r="100" spans="1:11">
      <c r="A100" s="321" t="s">
        <v>497</v>
      </c>
      <c r="B100" s="309">
        <v>1018957.8419999999</v>
      </c>
      <c r="C100" s="309">
        <v>971490.66099999985</v>
      </c>
      <c r="D100" s="309">
        <v>1023601.0449999999</v>
      </c>
      <c r="E100" s="309">
        <v>977925.14899999951</v>
      </c>
      <c r="F100" s="309">
        <v>901762.18799999985</v>
      </c>
      <c r="G100" s="309">
        <v>878760.53899999987</v>
      </c>
      <c r="H100" s="309">
        <v>777642.14999999991</v>
      </c>
      <c r="I100" s="309">
        <v>747391.47299999977</v>
      </c>
      <c r="J100" s="309">
        <v>734693.9850000001</v>
      </c>
      <c r="K100" s="308">
        <v>673474.15</v>
      </c>
    </row>
    <row r="101" spans="1:11">
      <c r="A101" s="321" t="s">
        <v>498</v>
      </c>
      <c r="B101" s="309">
        <v>0</v>
      </c>
      <c r="C101" s="309">
        <v>0</v>
      </c>
      <c r="D101" s="309">
        <v>0</v>
      </c>
      <c r="E101" s="309">
        <v>0</v>
      </c>
      <c r="F101" s="309">
        <v>0</v>
      </c>
      <c r="G101" s="309">
        <v>6.9480000000000004</v>
      </c>
      <c r="H101" s="309">
        <v>101.85300000000001</v>
      </c>
      <c r="I101" s="309">
        <v>358.29199999999997</v>
      </c>
      <c r="J101" s="309">
        <v>426.73099999999999</v>
      </c>
      <c r="K101" s="308">
        <v>489.13700000000006</v>
      </c>
    </row>
    <row r="102" spans="1:11">
      <c r="A102" s="321" t="s">
        <v>499</v>
      </c>
      <c r="B102" s="309">
        <v>130968.68599999999</v>
      </c>
      <c r="C102" s="309">
        <v>130834.96500000001</v>
      </c>
      <c r="D102" s="309">
        <v>139445.28399999996</v>
      </c>
      <c r="E102" s="309">
        <v>138669.217</v>
      </c>
      <c r="F102" s="309">
        <v>124515.05499999999</v>
      </c>
      <c r="G102" s="309">
        <v>122118.39999999999</v>
      </c>
      <c r="H102" s="309">
        <v>115527.92499999999</v>
      </c>
      <c r="I102" s="309">
        <v>114038.37200000002</v>
      </c>
      <c r="J102" s="309">
        <v>108474.705</v>
      </c>
      <c r="K102" s="308">
        <v>103756.38700000002</v>
      </c>
    </row>
    <row r="103" spans="1:11">
      <c r="A103" s="321" t="s">
        <v>500</v>
      </c>
      <c r="B103" s="309">
        <v>1338408.2039999999</v>
      </c>
      <c r="C103" s="309">
        <v>1410217.7740000002</v>
      </c>
      <c r="D103" s="309">
        <v>1531683.1140199995</v>
      </c>
      <c r="E103" s="309">
        <v>1646929.0140000007</v>
      </c>
      <c r="F103" s="309">
        <v>1599868.9199899994</v>
      </c>
      <c r="G103" s="309">
        <v>1738713.5669999998</v>
      </c>
      <c r="H103" s="309">
        <v>1749571.3979999993</v>
      </c>
      <c r="I103" s="309">
        <v>1929854.1449999996</v>
      </c>
      <c r="J103" s="309">
        <v>1922415.6869999997</v>
      </c>
      <c r="K103" s="308">
        <v>1811569.4179999998</v>
      </c>
    </row>
    <row r="104" spans="1:11">
      <c r="A104" s="321" t="s">
        <v>501</v>
      </c>
      <c r="B104" s="309">
        <v>0</v>
      </c>
      <c r="C104" s="309">
        <v>0</v>
      </c>
      <c r="D104" s="309">
        <v>0</v>
      </c>
      <c r="E104" s="309">
        <v>0</v>
      </c>
      <c r="F104" s="309">
        <v>0</v>
      </c>
      <c r="G104" s="309">
        <v>0</v>
      </c>
      <c r="H104" s="309">
        <v>0</v>
      </c>
      <c r="I104" s="309">
        <v>514.10500000000013</v>
      </c>
      <c r="J104" s="309">
        <v>6081.4660000000003</v>
      </c>
      <c r="K104" s="308">
        <v>13833.536000000002</v>
      </c>
    </row>
    <row r="105" spans="1:11">
      <c r="A105" s="321" t="s">
        <v>502</v>
      </c>
      <c r="B105" s="309">
        <v>22649.902000000002</v>
      </c>
      <c r="C105" s="309">
        <v>22460.374</v>
      </c>
      <c r="D105" s="309">
        <v>21738.94100000001</v>
      </c>
      <c r="E105" s="309">
        <v>21682.045999999995</v>
      </c>
      <c r="F105" s="309">
        <v>19194.330999999998</v>
      </c>
      <c r="G105" s="309">
        <v>18753.953000000005</v>
      </c>
      <c r="H105" s="309">
        <v>18373.686999999994</v>
      </c>
      <c r="I105" s="309">
        <v>18845.974999999995</v>
      </c>
      <c r="J105" s="309">
        <v>17917.841</v>
      </c>
      <c r="K105" s="308">
        <v>16012.48</v>
      </c>
    </row>
    <row r="106" spans="1:11">
      <c r="A106" s="321" t="s">
        <v>503</v>
      </c>
      <c r="B106" s="309">
        <v>23332.042999999998</v>
      </c>
      <c r="C106" s="309">
        <v>28796.759000000009</v>
      </c>
      <c r="D106" s="309">
        <v>35868.158000000003</v>
      </c>
      <c r="E106" s="309">
        <v>43839.399999999994</v>
      </c>
      <c r="F106" s="309">
        <v>44224.678000000007</v>
      </c>
      <c r="G106" s="309">
        <v>52345.314999999981</v>
      </c>
      <c r="H106" s="309">
        <v>54163.016999999993</v>
      </c>
      <c r="I106" s="309">
        <v>64831.477999999981</v>
      </c>
      <c r="J106" s="309">
        <v>68685.11</v>
      </c>
      <c r="K106" s="308">
        <v>73680.806999999972</v>
      </c>
    </row>
    <row r="107" spans="1:11">
      <c r="A107" s="321" t="s">
        <v>504</v>
      </c>
      <c r="B107" s="305" t="s">
        <v>80</v>
      </c>
      <c r="C107" s="305" t="s">
        <v>80</v>
      </c>
      <c r="D107" s="305" t="s">
        <v>80</v>
      </c>
      <c r="E107" s="305" t="s">
        <v>80</v>
      </c>
      <c r="F107" s="305" t="s">
        <v>80</v>
      </c>
      <c r="G107" s="305" t="s">
        <v>80</v>
      </c>
      <c r="H107" s="305" t="s">
        <v>80</v>
      </c>
      <c r="I107" s="305" t="s">
        <v>80</v>
      </c>
      <c r="J107" s="305" t="s">
        <v>80</v>
      </c>
      <c r="K107" s="234" t="s">
        <v>80</v>
      </c>
    </row>
    <row r="108" spans="1:11">
      <c r="A108" s="321" t="s">
        <v>517</v>
      </c>
      <c r="B108" s="305" t="s">
        <v>80</v>
      </c>
      <c r="C108" s="305" t="s">
        <v>80</v>
      </c>
      <c r="D108" s="305" t="s">
        <v>80</v>
      </c>
      <c r="E108" s="305" t="s">
        <v>80</v>
      </c>
      <c r="F108" s="305" t="s">
        <v>80</v>
      </c>
      <c r="G108" s="305" t="s">
        <v>80</v>
      </c>
      <c r="H108" s="305" t="s">
        <v>80</v>
      </c>
      <c r="I108" s="305" t="s">
        <v>80</v>
      </c>
      <c r="J108" s="305" t="s">
        <v>80</v>
      </c>
      <c r="K108" s="234" t="s">
        <v>80</v>
      </c>
    </row>
    <row r="109" spans="1:11">
      <c r="A109" s="150" t="s">
        <v>505</v>
      </c>
      <c r="B109" s="310">
        <v>626439.0129999998</v>
      </c>
      <c r="C109" s="310">
        <v>651333.37600000005</v>
      </c>
      <c r="D109" s="310">
        <v>681480.23699000012</v>
      </c>
      <c r="E109" s="310">
        <v>661027.8130000002</v>
      </c>
      <c r="F109" s="310">
        <v>670672.04600000009</v>
      </c>
      <c r="G109" s="310">
        <v>663046.79099999997</v>
      </c>
      <c r="H109" s="310">
        <v>621018.35200000007</v>
      </c>
      <c r="I109" s="310">
        <v>628137.47800000012</v>
      </c>
      <c r="J109" s="310">
        <v>712209.12499999965</v>
      </c>
      <c r="K109" s="310">
        <v>605093.05799999984</v>
      </c>
    </row>
    <row r="110" spans="1:11">
      <c r="A110" s="280" t="s">
        <v>177</v>
      </c>
      <c r="B110" s="311">
        <f t="shared" ref="B110:K110" si="7">SUM(B111:B121)</f>
        <v>15593965.028899986</v>
      </c>
      <c r="C110" s="311">
        <f t="shared" si="7"/>
        <v>15675867.37999999</v>
      </c>
      <c r="D110" s="311">
        <f t="shared" si="7"/>
        <v>15026448.76712996</v>
      </c>
      <c r="E110" s="311">
        <f t="shared" si="7"/>
        <v>15166886.881999983</v>
      </c>
      <c r="F110" s="311">
        <f t="shared" si="7"/>
        <v>14613457.809</v>
      </c>
      <c r="G110" s="311">
        <f t="shared" si="7"/>
        <v>14791131.554000001</v>
      </c>
      <c r="H110" s="311">
        <f t="shared" si="7"/>
        <v>14947149.321</v>
      </c>
      <c r="I110" s="311">
        <f t="shared" si="7"/>
        <v>15700656.9386</v>
      </c>
      <c r="J110" s="311">
        <f t="shared" si="7"/>
        <v>15729172.570600001</v>
      </c>
      <c r="K110" s="311">
        <f t="shared" si="7"/>
        <v>15939707.383399991</v>
      </c>
    </row>
    <row r="111" spans="1:11">
      <c r="A111" s="307" t="s">
        <v>506</v>
      </c>
      <c r="B111" s="310">
        <v>363333.512999998</v>
      </c>
      <c r="C111" s="310">
        <v>365711.73699999775</v>
      </c>
      <c r="D111" s="310">
        <v>357698.38503999682</v>
      </c>
      <c r="E111" s="310">
        <v>360992.1849999972</v>
      </c>
      <c r="F111" s="310">
        <v>362284.3000000001</v>
      </c>
      <c r="G111" s="310">
        <v>375095.95199999999</v>
      </c>
      <c r="H111" s="310">
        <v>397516.91200000007</v>
      </c>
      <c r="I111" s="310">
        <v>436228.78200000024</v>
      </c>
      <c r="J111" s="310">
        <v>448543.48499999993</v>
      </c>
      <c r="K111" s="310">
        <v>468169.42400000128</v>
      </c>
    </row>
    <row r="112" spans="1:11">
      <c r="A112" s="172" t="s">
        <v>507</v>
      </c>
      <c r="B112" s="309">
        <v>5317248.7768999981</v>
      </c>
      <c r="C112" s="309">
        <v>5325416.1159999995</v>
      </c>
      <c r="D112" s="309">
        <v>5111559.0320099788</v>
      </c>
      <c r="E112" s="309">
        <v>5064500.6459999951</v>
      </c>
      <c r="F112" s="309">
        <v>4942033.9160000002</v>
      </c>
      <c r="G112" s="309">
        <v>4905096.8920000019</v>
      </c>
      <c r="H112" s="309">
        <v>4934261.8119999971</v>
      </c>
      <c r="I112" s="309">
        <v>4895639.7315999987</v>
      </c>
      <c r="J112" s="309">
        <v>4853597.642599998</v>
      </c>
      <c r="K112" s="308">
        <v>4857278.3733999934</v>
      </c>
    </row>
    <row r="113" spans="1:11">
      <c r="A113" s="172" t="s">
        <v>508</v>
      </c>
      <c r="B113" s="309">
        <v>4821497.4339999892</v>
      </c>
      <c r="C113" s="309">
        <v>4811473.2049999973</v>
      </c>
      <c r="D113" s="309">
        <v>4583590.3760399874</v>
      </c>
      <c r="E113" s="309">
        <v>4515604.6529999934</v>
      </c>
      <c r="F113" s="309">
        <v>4400296.1439999994</v>
      </c>
      <c r="G113" s="309">
        <v>4393751.7569999984</v>
      </c>
      <c r="H113" s="309">
        <v>4240710.773</v>
      </c>
      <c r="I113" s="309">
        <v>4384707.7219999991</v>
      </c>
      <c r="J113" s="309">
        <v>4290855.3859999999</v>
      </c>
      <c r="K113" s="308">
        <v>4213932.6619999958</v>
      </c>
    </row>
    <row r="114" spans="1:11">
      <c r="A114" s="172" t="s">
        <v>509</v>
      </c>
      <c r="B114" s="309">
        <v>748319.15300000005</v>
      </c>
      <c r="C114" s="309">
        <v>722958.93799999997</v>
      </c>
      <c r="D114" s="309">
        <v>652099.33000000007</v>
      </c>
      <c r="E114" s="309">
        <v>644311.94700000004</v>
      </c>
      <c r="F114" s="309">
        <v>580886.61600000004</v>
      </c>
      <c r="G114" s="309">
        <v>563338.16</v>
      </c>
      <c r="H114" s="309">
        <v>550727.14799999993</v>
      </c>
      <c r="I114" s="309">
        <v>558345.24000000011</v>
      </c>
      <c r="J114" s="309">
        <v>525689.14099999995</v>
      </c>
      <c r="K114" s="308">
        <v>502759.51299999998</v>
      </c>
    </row>
    <row r="115" spans="1:11">
      <c r="A115" s="172" t="s">
        <v>510</v>
      </c>
      <c r="B115" s="309">
        <v>0</v>
      </c>
      <c r="C115" s="309">
        <v>0</v>
      </c>
      <c r="D115" s="309">
        <v>0</v>
      </c>
      <c r="E115" s="309">
        <v>5.3979999999999997</v>
      </c>
      <c r="F115" s="309">
        <v>27.465</v>
      </c>
      <c r="G115" s="309">
        <v>118.80499999999998</v>
      </c>
      <c r="H115" s="309">
        <v>242.55399999999997</v>
      </c>
      <c r="I115" s="309">
        <v>374.84299999999996</v>
      </c>
      <c r="J115" s="309">
        <v>724.90699999999993</v>
      </c>
      <c r="K115" s="308">
        <v>1199.6100000000001</v>
      </c>
    </row>
    <row r="116" spans="1:11">
      <c r="A116" s="172" t="s">
        <v>511</v>
      </c>
      <c r="B116" s="309">
        <v>106215.26599999999</v>
      </c>
      <c r="C116" s="309">
        <v>105805.55699999997</v>
      </c>
      <c r="D116" s="309">
        <v>99373.200999999986</v>
      </c>
      <c r="E116" s="309">
        <v>100412.46400000002</v>
      </c>
      <c r="F116" s="309">
        <v>93699.246000000014</v>
      </c>
      <c r="G116" s="309">
        <v>93707.957000000024</v>
      </c>
      <c r="H116" s="309">
        <v>93504.606</v>
      </c>
      <c r="I116" s="309">
        <v>96336.507000000012</v>
      </c>
      <c r="J116" s="309">
        <v>92266.4</v>
      </c>
      <c r="K116" s="308">
        <v>89300.391999999993</v>
      </c>
    </row>
    <row r="117" spans="1:11">
      <c r="A117" s="172" t="s">
        <v>512</v>
      </c>
      <c r="B117" s="309">
        <v>3916034.8979999986</v>
      </c>
      <c r="C117" s="309">
        <v>3965818.9819999952</v>
      </c>
      <c r="D117" s="309">
        <v>3770533.2180299968</v>
      </c>
      <c r="E117" s="309">
        <v>3935587.7169999974</v>
      </c>
      <c r="F117" s="309">
        <v>3679742.1120000002</v>
      </c>
      <c r="G117" s="309">
        <v>3816127.3840000005</v>
      </c>
      <c r="H117" s="309">
        <v>3987897.921000001</v>
      </c>
      <c r="I117" s="309">
        <v>4277407.3080000011</v>
      </c>
      <c r="J117" s="309">
        <v>4091702.7499999995</v>
      </c>
      <c r="K117" s="308">
        <v>3994455.9550000005</v>
      </c>
    </row>
    <row r="118" spans="1:11">
      <c r="A118" s="172" t="s">
        <v>518</v>
      </c>
      <c r="B118" s="309">
        <v>118078.53000000004</v>
      </c>
      <c r="C118" s="309">
        <v>117525.17900000005</v>
      </c>
      <c r="D118" s="309">
        <v>111690.788</v>
      </c>
      <c r="E118" s="309">
        <v>114101.25099999999</v>
      </c>
      <c r="F118" s="309">
        <v>99867.687000000005</v>
      </c>
      <c r="G118" s="309">
        <v>101015.496</v>
      </c>
      <c r="H118" s="309">
        <v>77582.202000000005</v>
      </c>
      <c r="I118" s="309">
        <v>0</v>
      </c>
      <c r="J118" s="309">
        <v>0</v>
      </c>
      <c r="K118" s="308">
        <v>0</v>
      </c>
    </row>
    <row r="119" spans="1:11">
      <c r="A119" s="172" t="s">
        <v>513</v>
      </c>
      <c r="B119" s="309">
        <v>197038.693</v>
      </c>
      <c r="C119" s="309">
        <v>255014.44799999997</v>
      </c>
      <c r="D119" s="309">
        <v>333581.72000999987</v>
      </c>
      <c r="E119" s="309">
        <v>424707.63600000006</v>
      </c>
      <c r="F119" s="309">
        <v>448052.72000000015</v>
      </c>
      <c r="G119" s="309">
        <v>535974.50299999991</v>
      </c>
      <c r="H119" s="309">
        <v>629685.68399999989</v>
      </c>
      <c r="I119" s="309">
        <v>790583.92900000012</v>
      </c>
      <c r="J119" s="309">
        <v>766196.30999999982</v>
      </c>
      <c r="K119" s="308">
        <v>751570.38600000052</v>
      </c>
    </row>
    <row r="120" spans="1:11">
      <c r="A120" s="172" t="s">
        <v>514</v>
      </c>
      <c r="B120" s="309">
        <v>0</v>
      </c>
      <c r="C120" s="309">
        <v>0</v>
      </c>
      <c r="D120" s="309">
        <v>0</v>
      </c>
      <c r="E120" s="309">
        <v>0</v>
      </c>
      <c r="F120" s="309">
        <v>0</v>
      </c>
      <c r="G120" s="309">
        <v>0</v>
      </c>
      <c r="H120" s="309">
        <v>27737.649999999991</v>
      </c>
      <c r="I120" s="309">
        <v>253137.94699999996</v>
      </c>
      <c r="J120" s="309">
        <v>651849.84299999988</v>
      </c>
      <c r="K120" s="308">
        <v>1053271.6000000006</v>
      </c>
    </row>
    <row r="121" spans="1:11">
      <c r="A121" s="307" t="s">
        <v>515</v>
      </c>
      <c r="B121" s="310">
        <v>6198.7649999999994</v>
      </c>
      <c r="C121" s="310">
        <v>6143.2180000000008</v>
      </c>
      <c r="D121" s="310">
        <v>6322.7169999999969</v>
      </c>
      <c r="E121" s="310">
        <v>6662.9849999999997</v>
      </c>
      <c r="F121" s="310">
        <v>6567.6030000000001</v>
      </c>
      <c r="G121" s="310">
        <v>6904.6479999999992</v>
      </c>
      <c r="H121" s="310">
        <v>7282.0589999999993</v>
      </c>
      <c r="I121" s="310">
        <v>7894.9289999999983</v>
      </c>
      <c r="J121" s="310">
        <v>7746.7060000000001</v>
      </c>
      <c r="K121" s="310">
        <v>7769.4679999999998</v>
      </c>
    </row>
    <row r="122" spans="1:11" s="124" customFormat="1" ht="11.25">
      <c r="K122" s="125" t="s">
        <v>516</v>
      </c>
    </row>
    <row r="123" spans="1:11" s="124" customFormat="1" ht="11.25" customHeight="1">
      <c r="A123" s="557" t="str">
        <f>A64</f>
        <v>Poznámka: Tarifní statistika v kapitolách č. 23 a 24 je získávána z regulačního výkaznictví podle § 20 zákona č. 458/2000 Sb., energetický zákon, ve znění pozdějších předpisů a zahrnuje pouze tři největší regionální distribuční soustavy. Údaje o počtu odběrných míst se vztahují k 31. 12. daného roku a zahrnují předávací místa výrobců elektřiny, která nemusí být odběrnými místy. Údaje o spotřebě představují vyfakturované množství elektřiny z dokladů vystavených v daném roce, a proto neodpovídají údajům o spotřebě v jiných kapitolách zprávy.</v>
      </c>
      <c r="B123" s="557"/>
      <c r="C123" s="557"/>
      <c r="D123" s="557"/>
      <c r="E123" s="557"/>
      <c r="F123" s="557"/>
      <c r="G123" s="557"/>
      <c r="H123" s="557"/>
      <c r="I123" s="557"/>
      <c r="J123" s="557"/>
      <c r="K123" s="557"/>
    </row>
    <row r="124" spans="1:11" s="124" customFormat="1" ht="11.25">
      <c r="A124" s="557"/>
      <c r="B124" s="557"/>
      <c r="C124" s="557"/>
      <c r="D124" s="557"/>
      <c r="E124" s="557"/>
      <c r="F124" s="557"/>
      <c r="G124" s="557"/>
      <c r="H124" s="557"/>
      <c r="I124" s="557"/>
      <c r="J124" s="557"/>
      <c r="K124" s="557"/>
    </row>
    <row r="125" spans="1:11" s="124" customFormat="1" ht="11.25">
      <c r="A125" s="557"/>
      <c r="B125" s="557"/>
      <c r="C125" s="557"/>
      <c r="D125" s="557"/>
      <c r="E125" s="557"/>
      <c r="F125" s="557"/>
      <c r="G125" s="557"/>
      <c r="H125" s="557"/>
      <c r="I125" s="557"/>
      <c r="J125" s="557"/>
      <c r="K125" s="557"/>
    </row>
    <row r="126" spans="1:11" s="124" customFormat="1" ht="11.25">
      <c r="A126" s="557"/>
      <c r="B126" s="557"/>
      <c r="C126" s="557"/>
      <c r="D126" s="557"/>
      <c r="E126" s="557"/>
      <c r="F126" s="557"/>
      <c r="G126" s="557"/>
      <c r="H126" s="557"/>
      <c r="I126" s="557"/>
      <c r="J126" s="557"/>
      <c r="K126" s="557"/>
    </row>
  </sheetData>
  <mergeCells count="6">
    <mergeCell ref="A3:K3"/>
    <mergeCell ref="A34:K34"/>
    <mergeCell ref="A70:K70"/>
    <mergeCell ref="A123:K126"/>
    <mergeCell ref="A64:K67"/>
    <mergeCell ref="A93:K93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&amp;C&amp;"-,Obyčejné"&amp;9&amp;P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List32"/>
  <dimension ref="A1:AJ94"/>
  <sheetViews>
    <sheetView showGridLines="0" zoomScaleNormal="100" zoomScaleSheetLayoutView="145" workbookViewId="0"/>
  </sheetViews>
  <sheetFormatPr defaultRowHeight="12"/>
  <cols>
    <col min="1" max="32" width="4.28515625" style="29" customWidth="1"/>
    <col min="33" max="33" width="7" style="29" customWidth="1"/>
    <col min="34" max="35" width="9.140625" style="29"/>
    <col min="36" max="36" width="5" style="29" customWidth="1"/>
    <col min="37" max="16384" width="9.140625" style="29"/>
  </cols>
  <sheetData>
    <row r="1" spans="1:36" ht="18.75">
      <c r="A1" s="465" t="s">
        <v>646</v>
      </c>
      <c r="B1" s="464"/>
      <c r="Y1" s="35"/>
      <c r="AC1" s="36" t="str">
        <f>'3.1'!N1</f>
        <v>2019</v>
      </c>
      <c r="AG1" s="159" t="str">
        <f>'3.1'!N1</f>
        <v>2019</v>
      </c>
      <c r="AJ1" s="49"/>
    </row>
    <row r="2" spans="1:36" ht="6" customHeight="1">
      <c r="A2" s="5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6" ht="12" customHeight="1">
      <c r="A3" s="51"/>
      <c r="B3" s="7"/>
      <c r="C3" s="7"/>
      <c r="D3" s="7"/>
      <c r="E3" s="7"/>
      <c r="F3" s="102"/>
      <c r="G3" s="7"/>
      <c r="H3" s="51"/>
      <c r="I3" s="7"/>
      <c r="J3" s="7"/>
      <c r="K3" s="7"/>
      <c r="L3" s="7"/>
      <c r="M3" s="7"/>
      <c r="N3" s="7"/>
      <c r="O3" s="7"/>
      <c r="P3" s="51"/>
      <c r="Q3" s="7"/>
      <c r="R3" s="7"/>
      <c r="S3" s="7"/>
      <c r="T3" s="7"/>
      <c r="U3" s="102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6" ht="12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6" s="28" customFormat="1" ht="12" customHeight="1"/>
    <row r="6" spans="1:36" s="28" customFormat="1" ht="12" customHeight="1">
      <c r="A6" s="103" t="s">
        <v>71</v>
      </c>
      <c r="B6" s="101" t="s">
        <v>12</v>
      </c>
      <c r="C6" s="101" t="s">
        <v>41</v>
      </c>
      <c r="D6" s="101" t="s">
        <v>125</v>
      </c>
      <c r="F6" s="101" t="s">
        <v>64</v>
      </c>
      <c r="G6" s="101" t="s">
        <v>65</v>
      </c>
      <c r="H6" s="101" t="s">
        <v>66</v>
      </c>
      <c r="I6" s="101" t="s">
        <v>67</v>
      </c>
      <c r="J6" s="101" t="s">
        <v>79</v>
      </c>
      <c r="K6" s="101" t="s">
        <v>126</v>
      </c>
      <c r="L6" s="28" t="s">
        <v>80</v>
      </c>
      <c r="M6" s="101" t="s">
        <v>215</v>
      </c>
      <c r="N6" s="101" t="s">
        <v>216</v>
      </c>
      <c r="O6" s="101" t="s">
        <v>149</v>
      </c>
      <c r="Q6" s="103" t="s">
        <v>71</v>
      </c>
      <c r="R6" s="101" t="s">
        <v>12</v>
      </c>
      <c r="S6" s="101" t="s">
        <v>41</v>
      </c>
      <c r="T6" s="101" t="s">
        <v>125</v>
      </c>
      <c r="V6" s="101" t="s">
        <v>64</v>
      </c>
      <c r="W6" s="101" t="s">
        <v>65</v>
      </c>
      <c r="X6" s="101" t="s">
        <v>66</v>
      </c>
      <c r="Y6" s="101" t="s">
        <v>67</v>
      </c>
      <c r="Z6" s="101" t="s">
        <v>79</v>
      </c>
      <c r="AA6" s="101" t="s">
        <v>126</v>
      </c>
      <c r="AB6" s="28" t="s">
        <v>80</v>
      </c>
      <c r="AC6" s="101" t="s">
        <v>215</v>
      </c>
      <c r="AD6" s="101" t="s">
        <v>216</v>
      </c>
      <c r="AE6" s="101" t="s">
        <v>149</v>
      </c>
      <c r="AF6" s="16"/>
    </row>
    <row r="7" spans="1:36" ht="12" customHeight="1">
      <c r="A7" s="38">
        <v>0</v>
      </c>
      <c r="B7" s="24">
        <f>'8.1'!B6</f>
        <v>3692.2522785944102</v>
      </c>
      <c r="C7" s="24">
        <f>'8.1'!C6</f>
        <v>5700.9346777686396</v>
      </c>
      <c r="D7" s="24">
        <f>'8.1'!D6</f>
        <v>1497.59309670574</v>
      </c>
      <c r="F7" s="24">
        <f>'8.1'!E6</f>
        <v>317.25164380279199</v>
      </c>
      <c r="G7" s="24">
        <f>'8.1'!F6</f>
        <v>0</v>
      </c>
      <c r="H7" s="24">
        <f>'8.1'!H6</f>
        <v>36.658609917732299</v>
      </c>
      <c r="I7" s="24">
        <f>'8.1'!G6</f>
        <v>0</v>
      </c>
      <c r="J7" s="24">
        <f>IF('8.1'!I6&lt;0,0,'8.1'!I6)</f>
        <v>0</v>
      </c>
      <c r="K7" s="24">
        <f>'8.1'!J6</f>
        <v>-753.11067476787798</v>
      </c>
      <c r="L7" s="29">
        <f>IF('8.1'!I6&lt;0,'8.1'!I6,0)</f>
        <v>-1216.42798788555</v>
      </c>
      <c r="M7" s="24">
        <f>'8.1'!K6</f>
        <v>9275.1516441358854</v>
      </c>
      <c r="N7" s="24">
        <f>'8.1'!L6</f>
        <v>10028.262318903764</v>
      </c>
      <c r="O7" s="24">
        <f>'8.1'!M6</f>
        <v>9275.1516441358854</v>
      </c>
      <c r="Q7" s="38">
        <v>0</v>
      </c>
      <c r="R7" s="24">
        <f>'8.2'!B5</f>
        <v>2538.7261580784798</v>
      </c>
      <c r="S7" s="24">
        <f>'8.2'!C5</f>
        <v>2939.3527627052999</v>
      </c>
      <c r="T7" s="24">
        <f>'8.2'!D5</f>
        <v>1052.60933303555</v>
      </c>
      <c r="V7" s="24">
        <f>'8.2'!E5</f>
        <v>124.760717970653</v>
      </c>
      <c r="W7" s="24">
        <f>'8.2'!F5</f>
        <v>0</v>
      </c>
      <c r="X7" s="24">
        <f>'8.2'!H5</f>
        <v>49.558541138730099</v>
      </c>
      <c r="Y7" s="24">
        <f>'8.2'!G5</f>
        <v>0</v>
      </c>
      <c r="Z7" s="24">
        <f>IF('8.2'!I5&lt;0,0,'8.2'!I5)</f>
        <v>0</v>
      </c>
      <c r="AA7" s="24">
        <f>'8.2'!J5</f>
        <v>-5.1544480603567697</v>
      </c>
      <c r="AB7" s="29">
        <f>IF('8.2'!I5&lt;0,'8.2'!I5,0)</f>
        <v>-1523.82647912175</v>
      </c>
      <c r="AC7" s="24">
        <f>'8.2'!K5</f>
        <v>5176.0265857466056</v>
      </c>
      <c r="AD7" s="24">
        <f>'8.2'!L5</f>
        <v>5181.1810338069627</v>
      </c>
      <c r="AE7" s="24">
        <f>'8.2'!M5</f>
        <v>5176.0265857466056</v>
      </c>
      <c r="AF7" s="7"/>
    </row>
    <row r="8" spans="1:36" ht="12" customHeight="1">
      <c r="A8" s="38">
        <v>4.1666666666666699E-2</v>
      </c>
      <c r="B8" s="24">
        <f>'8.1'!B7</f>
        <v>3689.8106532208399</v>
      </c>
      <c r="C8" s="24">
        <f>'8.1'!C7</f>
        <v>5725.0765878960201</v>
      </c>
      <c r="D8" s="24">
        <f>'8.1'!D7</f>
        <v>1492.5480525916801</v>
      </c>
      <c r="F8" s="24">
        <f>'8.1'!E7</f>
        <v>273.95895339628902</v>
      </c>
      <c r="G8" s="24">
        <f>'8.1'!F7</f>
        <v>0</v>
      </c>
      <c r="H8" s="24">
        <f>'8.1'!H7</f>
        <v>30.003125049995099</v>
      </c>
      <c r="I8" s="24">
        <f>'8.1'!G7</f>
        <v>0</v>
      </c>
      <c r="J8" s="24">
        <f>IF('8.1'!I7&lt;0,0,'8.1'!I7)</f>
        <v>0</v>
      </c>
      <c r="K8" s="24">
        <f>'8.1'!J7</f>
        <v>-902.66143686278303</v>
      </c>
      <c r="L8" s="29">
        <f>IF('8.1'!I7&lt;0,'8.1'!I7,0)</f>
        <v>-975.86616581473697</v>
      </c>
      <c r="M8" s="24">
        <f>'8.1'!K7</f>
        <v>9332.8697694773018</v>
      </c>
      <c r="N8" s="24">
        <f>'8.1'!L7</f>
        <v>10235.531206340085</v>
      </c>
      <c r="O8" s="24">
        <f>'8.1'!M7</f>
        <v>9332.8697694773018</v>
      </c>
      <c r="Q8" s="38">
        <v>4.1666666666666699E-2</v>
      </c>
      <c r="R8" s="24">
        <f>'8.2'!B6</f>
        <v>2538.73950413796</v>
      </c>
      <c r="S8" s="24">
        <f>'8.2'!C6</f>
        <v>2899.97893500488</v>
      </c>
      <c r="T8" s="24">
        <f>'8.2'!D6</f>
        <v>1054.8313393604301</v>
      </c>
      <c r="V8" s="24">
        <f>'8.2'!E6</f>
        <v>115.14905743589701</v>
      </c>
      <c r="W8" s="24">
        <f>'8.2'!F6</f>
        <v>0</v>
      </c>
      <c r="X8" s="24">
        <f>'8.2'!H6</f>
        <v>47.707097162341199</v>
      </c>
      <c r="Y8" s="24">
        <f>'8.2'!G6</f>
        <v>0</v>
      </c>
      <c r="Z8" s="24">
        <f>IF('8.2'!I6&lt;0,0,'8.2'!I6)</f>
        <v>0</v>
      </c>
      <c r="AA8" s="24">
        <f>'8.2'!J6</f>
        <v>-5.1914457594596799</v>
      </c>
      <c r="AB8" s="29">
        <f>IF('8.2'!I6&lt;0,'8.2'!I6,0)</f>
        <v>-1587.2961403181901</v>
      </c>
      <c r="AC8" s="24">
        <f>'8.2'!K6</f>
        <v>5063.9183470238595</v>
      </c>
      <c r="AD8" s="24">
        <f>'8.2'!L6</f>
        <v>5069.1097927833189</v>
      </c>
      <c r="AE8" s="24">
        <f>'8.2'!M6</f>
        <v>5063.9183470238595</v>
      </c>
      <c r="AF8" s="7"/>
    </row>
    <row r="9" spans="1:36" ht="12" customHeight="1">
      <c r="A9" s="38">
        <v>8.3333333333333301E-2</v>
      </c>
      <c r="B9" s="24">
        <f>'8.1'!B8</f>
        <v>3691.5951789757301</v>
      </c>
      <c r="C9" s="24">
        <f>'8.1'!C8</f>
        <v>5689.3309807294299</v>
      </c>
      <c r="D9" s="24">
        <f>'8.1'!D8</f>
        <v>1490.5852698164999</v>
      </c>
      <c r="F9" s="24">
        <f>'8.1'!E8</f>
        <v>206.61784512691</v>
      </c>
      <c r="G9" s="24">
        <f>'8.1'!F8</f>
        <v>0</v>
      </c>
      <c r="H9" s="24">
        <f>'8.1'!H8</f>
        <v>32.859271170134299</v>
      </c>
      <c r="I9" s="24">
        <f>'8.1'!G8</f>
        <v>0</v>
      </c>
      <c r="J9" s="24">
        <f>IF('8.1'!I8&lt;0,0,'8.1'!I8)</f>
        <v>0</v>
      </c>
      <c r="K9" s="24">
        <f>'8.1'!J8</f>
        <v>-1001.27597446202</v>
      </c>
      <c r="L9" s="29">
        <f>IF('8.1'!I8&lt;0,'8.1'!I8,0)</f>
        <v>-886.14694558329097</v>
      </c>
      <c r="M9" s="24">
        <f>'8.1'!K8</f>
        <v>9223.5656257733935</v>
      </c>
      <c r="N9" s="24">
        <f>'8.1'!L8</f>
        <v>10224.841600235413</v>
      </c>
      <c r="O9" s="24">
        <f>'8.1'!M8</f>
        <v>9223.5656257733935</v>
      </c>
      <c r="Q9" s="38">
        <v>8.3333333333333301E-2</v>
      </c>
      <c r="R9" s="24">
        <f>'8.2'!B7</f>
        <v>2539.4349282932099</v>
      </c>
      <c r="S9" s="24">
        <f>'8.2'!C7</f>
        <v>2903.3929797207402</v>
      </c>
      <c r="T9" s="24">
        <f>'8.2'!D7</f>
        <v>1058.82080541201</v>
      </c>
      <c r="V9" s="24">
        <f>'8.2'!E7</f>
        <v>69.233687682872201</v>
      </c>
      <c r="W9" s="24">
        <f>'8.2'!F7</f>
        <v>0</v>
      </c>
      <c r="X9" s="24">
        <f>'8.2'!H7</f>
        <v>47.354054899153098</v>
      </c>
      <c r="Y9" s="24">
        <f>'8.2'!G7</f>
        <v>0</v>
      </c>
      <c r="Z9" s="24">
        <f>IF('8.2'!I7&lt;0,0,'8.2'!I7)</f>
        <v>0</v>
      </c>
      <c r="AA9" s="24">
        <f>'8.2'!J7</f>
        <v>-5.2587142828710798</v>
      </c>
      <c r="AB9" s="29">
        <f>IF('8.2'!I7&lt;0,'8.2'!I7,0)</f>
        <v>-1556.5821474223101</v>
      </c>
      <c r="AC9" s="24">
        <f>'8.2'!K7</f>
        <v>5056.395594302805</v>
      </c>
      <c r="AD9" s="24">
        <f>'8.2'!L7</f>
        <v>5061.6543085856756</v>
      </c>
      <c r="AE9" s="24">
        <f>'8.2'!M7</f>
        <v>5056.395594302805</v>
      </c>
      <c r="AF9" s="7"/>
    </row>
    <row r="10" spans="1:36" ht="12" customHeight="1">
      <c r="A10" s="38">
        <v>0.125</v>
      </c>
      <c r="B10" s="24">
        <f>'8.1'!B9</f>
        <v>3692.4223821423202</v>
      </c>
      <c r="C10" s="24">
        <f>'8.1'!C9</f>
        <v>5659.5086262466803</v>
      </c>
      <c r="D10" s="24">
        <f>'8.1'!D9</f>
        <v>1483.07264199157</v>
      </c>
      <c r="F10" s="24">
        <f>'8.1'!E9</f>
        <v>204.22271122973899</v>
      </c>
      <c r="G10" s="24">
        <f>'8.1'!F9</f>
        <v>0</v>
      </c>
      <c r="H10" s="24">
        <f>'8.1'!H9</f>
        <v>31.8944729758901</v>
      </c>
      <c r="I10" s="24">
        <f>'8.1'!G9</f>
        <v>0</v>
      </c>
      <c r="J10" s="24">
        <f>IF('8.1'!I9&lt;0,0,'8.1'!I9)</f>
        <v>0</v>
      </c>
      <c r="K10" s="24">
        <f>'8.1'!J9</f>
        <v>-994.03108016684803</v>
      </c>
      <c r="L10" s="29">
        <f>IF('8.1'!I9&lt;0,'8.1'!I9,0)</f>
        <v>-920.70352115725495</v>
      </c>
      <c r="M10" s="24">
        <f>'8.1'!K9</f>
        <v>9156.3862332620974</v>
      </c>
      <c r="N10" s="24">
        <f>'8.1'!L9</f>
        <v>10150.417313428945</v>
      </c>
      <c r="O10" s="24">
        <f>'8.1'!M9</f>
        <v>9156.3862332620974</v>
      </c>
      <c r="Q10" s="38">
        <v>0.125</v>
      </c>
      <c r="R10" s="24">
        <f>'8.2'!B8</f>
        <v>2539.8818340011098</v>
      </c>
      <c r="S10" s="24">
        <f>'8.2'!C8</f>
        <v>2916.0361691103899</v>
      </c>
      <c r="T10" s="24">
        <f>'8.2'!D8</f>
        <v>1061.96651842083</v>
      </c>
      <c r="V10" s="24">
        <f>'8.2'!E8</f>
        <v>68.463866994125098</v>
      </c>
      <c r="W10" s="24">
        <f>'8.2'!F8</f>
        <v>0</v>
      </c>
      <c r="X10" s="24">
        <f>'8.2'!H8</f>
        <v>40.695537297010802</v>
      </c>
      <c r="Y10" s="24">
        <f>'8.2'!G8</f>
        <v>0</v>
      </c>
      <c r="Z10" s="24">
        <f>IF('8.2'!I8&lt;0,0,'8.2'!I8)</f>
        <v>0</v>
      </c>
      <c r="AA10" s="24">
        <f>'8.2'!J8</f>
        <v>-5.2402154413386599</v>
      </c>
      <c r="AB10" s="29">
        <f>IF('8.2'!I8&lt;0,'8.2'!I8,0)</f>
        <v>-1617.8280533714701</v>
      </c>
      <c r="AC10" s="24">
        <f>'8.2'!K8</f>
        <v>5003.9756570106556</v>
      </c>
      <c r="AD10" s="24">
        <f>'8.2'!L8</f>
        <v>5009.2158724519941</v>
      </c>
      <c r="AE10" s="24">
        <f>'8.2'!M8</f>
        <v>5003.9756570106556</v>
      </c>
      <c r="AF10" s="7"/>
    </row>
    <row r="11" spans="1:36" ht="12" customHeight="1">
      <c r="A11" s="38">
        <v>0.16666666666666699</v>
      </c>
      <c r="B11" s="24">
        <f>'8.1'!B10</f>
        <v>3692.6525514570199</v>
      </c>
      <c r="C11" s="24">
        <f>'8.1'!C10</f>
        <v>5654.53641164492</v>
      </c>
      <c r="D11" s="24">
        <f>'8.1'!D10</f>
        <v>1474.5122545730001</v>
      </c>
      <c r="F11" s="24">
        <f>'8.1'!E10</f>
        <v>200.94797386816199</v>
      </c>
      <c r="G11" s="24">
        <f>'8.1'!F10</f>
        <v>0</v>
      </c>
      <c r="H11" s="24">
        <f>'8.1'!H10</f>
        <v>33.5911093263419</v>
      </c>
      <c r="I11" s="24">
        <f>'8.1'!G10</f>
        <v>0</v>
      </c>
      <c r="J11" s="24">
        <f>IF('8.1'!I10&lt;0,0,'8.1'!I10)</f>
        <v>0</v>
      </c>
      <c r="K11" s="24">
        <f>'8.1'!J10</f>
        <v>-1063.36203421095</v>
      </c>
      <c r="L11" s="29">
        <f>IF('8.1'!I10&lt;0,'8.1'!I10,0)</f>
        <v>-686.61208254500798</v>
      </c>
      <c r="M11" s="24">
        <f>'8.1'!K10</f>
        <v>9306.2661841134868</v>
      </c>
      <c r="N11" s="24">
        <f>'8.1'!L10</f>
        <v>10369.628218324437</v>
      </c>
      <c r="O11" s="24">
        <f>'8.1'!M10</f>
        <v>9306.2661841134868</v>
      </c>
      <c r="Q11" s="38">
        <v>0.16666666666666699</v>
      </c>
      <c r="R11" s="24">
        <f>'8.2'!B9</f>
        <v>2539.9418709117399</v>
      </c>
      <c r="S11" s="24">
        <f>'8.2'!C9</f>
        <v>2758.0249067432601</v>
      </c>
      <c r="T11" s="24">
        <f>'8.2'!D9</f>
        <v>1011.80839106119</v>
      </c>
      <c r="V11" s="24">
        <f>'8.2'!E9</f>
        <v>67.353548448690105</v>
      </c>
      <c r="W11" s="24">
        <f>'8.2'!F9</f>
        <v>0</v>
      </c>
      <c r="X11" s="24">
        <f>'8.2'!H9</f>
        <v>39.441261827325597</v>
      </c>
      <c r="Y11" s="24">
        <f>'8.2'!G9</f>
        <v>4.7159365422481203</v>
      </c>
      <c r="Z11" s="24">
        <f>IF('8.2'!I9&lt;0,0,'8.2'!I9)</f>
        <v>0</v>
      </c>
      <c r="AA11" s="24">
        <f>'8.2'!J9</f>
        <v>-5.2553508615119302</v>
      </c>
      <c r="AB11" s="29">
        <f>IF('8.2'!I9&lt;0,'8.2'!I9,0)</f>
        <v>-1449.2941273949</v>
      </c>
      <c r="AC11" s="24">
        <f>'8.2'!K9</f>
        <v>4966.7364372780421</v>
      </c>
      <c r="AD11" s="24">
        <f>'8.2'!L9</f>
        <v>4971.991788139554</v>
      </c>
      <c r="AE11" s="24">
        <f>'8.2'!M9</f>
        <v>4966.7364372780421</v>
      </c>
      <c r="AF11" s="7"/>
    </row>
    <row r="12" spans="1:36" ht="12" customHeight="1">
      <c r="A12" s="38">
        <v>0.20833333333333301</v>
      </c>
      <c r="B12" s="24">
        <f>'8.1'!B11</f>
        <v>3693.6998912614199</v>
      </c>
      <c r="C12" s="24">
        <f>'8.1'!C11</f>
        <v>5718.1518271960103</v>
      </c>
      <c r="D12" s="24">
        <f>'8.1'!D11</f>
        <v>1485.6869803443401</v>
      </c>
      <c r="F12" s="24">
        <f>'8.1'!E11</f>
        <v>391.66722092623297</v>
      </c>
      <c r="G12" s="24">
        <f>'8.1'!F11</f>
        <v>0</v>
      </c>
      <c r="H12" s="24">
        <f>'8.1'!H11</f>
        <v>33.210022014810598</v>
      </c>
      <c r="I12" s="24">
        <f>'8.1'!G11</f>
        <v>0</v>
      </c>
      <c r="J12" s="24">
        <f>IF('8.1'!I11&lt;0,0,'8.1'!I11)</f>
        <v>0</v>
      </c>
      <c r="K12" s="24">
        <f>'8.1'!J11</f>
        <v>-687.93310224720904</v>
      </c>
      <c r="L12" s="29">
        <f>IF('8.1'!I11&lt;0,'8.1'!I11,0)</f>
        <v>-776.28036340300002</v>
      </c>
      <c r="M12" s="24">
        <f>'8.1'!K11</f>
        <v>9858.2024760926051</v>
      </c>
      <c r="N12" s="24">
        <f>'8.1'!L11</f>
        <v>10546.135578339814</v>
      </c>
      <c r="O12" s="24">
        <f>'8.1'!M11</f>
        <v>9858.2024760926051</v>
      </c>
      <c r="Q12" s="38">
        <v>0.20833333333333301</v>
      </c>
      <c r="R12" s="24">
        <f>'8.2'!B10</f>
        <v>2542.6117830882799</v>
      </c>
      <c r="S12" s="24">
        <f>'8.2'!C10</f>
        <v>2847.4799426340301</v>
      </c>
      <c r="T12" s="24">
        <f>'8.2'!D10</f>
        <v>1060.2922054324099</v>
      </c>
      <c r="V12" s="24">
        <f>'8.2'!E10</f>
        <v>69.489059804729294</v>
      </c>
      <c r="W12" s="24">
        <f>'8.2'!F10</f>
        <v>0</v>
      </c>
      <c r="X12" s="24">
        <f>'8.2'!H10</f>
        <v>36.408770446063102</v>
      </c>
      <c r="Y12" s="24">
        <f>'8.2'!G10</f>
        <v>15.357598251483999</v>
      </c>
      <c r="Z12" s="24">
        <f>IF('8.2'!I10&lt;0,0,'8.2'!I10)</f>
        <v>0</v>
      </c>
      <c r="AA12" s="24">
        <f>'8.2'!J10</f>
        <v>-5.2570325721915099</v>
      </c>
      <c r="AB12" s="29">
        <f>IF('8.2'!I10&lt;0,'8.2'!I10,0)</f>
        <v>-1734.9274109467899</v>
      </c>
      <c r="AC12" s="24">
        <f>'8.2'!K10</f>
        <v>4831.4549161380155</v>
      </c>
      <c r="AD12" s="24">
        <f>'8.2'!L10</f>
        <v>4836.7119487102073</v>
      </c>
      <c r="AE12" s="24">
        <f>'8.2'!M10</f>
        <v>4831.4549161380155</v>
      </c>
      <c r="AF12" s="7"/>
    </row>
    <row r="13" spans="1:36" ht="12" customHeight="1">
      <c r="A13" s="38">
        <v>0.25</v>
      </c>
      <c r="B13" s="24">
        <f>'8.1'!B12</f>
        <v>3693.8833459243901</v>
      </c>
      <c r="C13" s="24">
        <f>'8.1'!C12</f>
        <v>5774.85455559203</v>
      </c>
      <c r="D13" s="24">
        <f>'8.1'!D12</f>
        <v>1540.3273617878399</v>
      </c>
      <c r="F13" s="24">
        <f>'8.1'!E12</f>
        <v>421.43106876384002</v>
      </c>
      <c r="G13" s="24">
        <f>'8.1'!F12</f>
        <v>0</v>
      </c>
      <c r="H13" s="24">
        <f>'8.1'!H12</f>
        <v>33.356833498480903</v>
      </c>
      <c r="I13" s="24">
        <f>'8.1'!G12</f>
        <v>0.34320725611659902</v>
      </c>
      <c r="J13" s="24">
        <f>IF('8.1'!I12&lt;0,0,'8.1'!I12)</f>
        <v>0</v>
      </c>
      <c r="K13" s="24">
        <f>'8.1'!J12</f>
        <v>-25.329972883479499</v>
      </c>
      <c r="L13" s="29">
        <f>IF('8.1'!I12&lt;0,'8.1'!I12,0)</f>
        <v>-503.02315068942301</v>
      </c>
      <c r="M13" s="24">
        <f>'8.1'!K12</f>
        <v>10935.843249249798</v>
      </c>
      <c r="N13" s="24">
        <f>'8.1'!L12</f>
        <v>10961.173222133277</v>
      </c>
      <c r="O13" s="24">
        <f>'8.1'!M12</f>
        <v>10935.843249249798</v>
      </c>
      <c r="Q13" s="38">
        <v>0.25</v>
      </c>
      <c r="R13" s="24">
        <f>'8.2'!B11</f>
        <v>2543.7907962936802</v>
      </c>
      <c r="S13" s="24">
        <f>'8.2'!C11</f>
        <v>2894.6045681047099</v>
      </c>
      <c r="T13" s="24">
        <f>'8.2'!D11</f>
        <v>1180.32161236502</v>
      </c>
      <c r="V13" s="24">
        <f>'8.2'!E11</f>
        <v>70.6511961663699</v>
      </c>
      <c r="W13" s="24">
        <f>'8.2'!F11</f>
        <v>0</v>
      </c>
      <c r="X13" s="24">
        <f>'8.2'!H11</f>
        <v>33.109254927359402</v>
      </c>
      <c r="Y13" s="24">
        <f>'8.2'!G11</f>
        <v>70.745365683686899</v>
      </c>
      <c r="Z13" s="24">
        <f>IF('8.2'!I11&lt;0,0,'8.2'!I11)</f>
        <v>0</v>
      </c>
      <c r="AA13" s="24">
        <f>'8.2'!J11</f>
        <v>-5.2469422920759898</v>
      </c>
      <c r="AB13" s="29">
        <f>IF('8.2'!I11&lt;0,'8.2'!I11,0)</f>
        <v>-1842.4763105119901</v>
      </c>
      <c r="AC13" s="24">
        <f>'8.2'!K11</f>
        <v>4945.4995407367596</v>
      </c>
      <c r="AD13" s="24">
        <f>'8.2'!L11</f>
        <v>4950.7464830288354</v>
      </c>
      <c r="AE13" s="24">
        <f>'8.2'!M11</f>
        <v>4945.4995407367596</v>
      </c>
      <c r="AF13" s="7"/>
    </row>
    <row r="14" spans="1:36" ht="12" customHeight="1">
      <c r="A14" s="38">
        <v>0.29166666666666702</v>
      </c>
      <c r="B14" s="24">
        <f>'8.1'!B13</f>
        <v>3693.0244445477701</v>
      </c>
      <c r="C14" s="24">
        <f>'8.1'!C13</f>
        <v>5833.6940236498604</v>
      </c>
      <c r="D14" s="24">
        <f>'8.1'!D13</f>
        <v>1548.8363347325101</v>
      </c>
      <c r="F14" s="24">
        <f>'8.1'!E13</f>
        <v>465.09027358712001</v>
      </c>
      <c r="G14" s="24">
        <f>'8.1'!F13</f>
        <v>181.99550380698</v>
      </c>
      <c r="H14" s="24">
        <f>'8.1'!H13</f>
        <v>31.588730561160901</v>
      </c>
      <c r="I14" s="24">
        <f>'8.1'!G13</f>
        <v>3.3502138286898901</v>
      </c>
      <c r="J14" s="24">
        <f>IF('8.1'!I13&lt;0,0,'8.1'!I13)</f>
        <v>0</v>
      </c>
      <c r="K14" s="24">
        <f>'8.1'!J13</f>
        <v>0</v>
      </c>
      <c r="L14" s="29">
        <f>IF('8.1'!I13&lt;0,'8.1'!I13,0)</f>
        <v>-322.145161884201</v>
      </c>
      <c r="M14" s="24">
        <f>'8.1'!K13</f>
        <v>11435.434362829892</v>
      </c>
      <c r="N14" s="24">
        <f>'8.1'!L13</f>
        <v>11435.434362829892</v>
      </c>
      <c r="O14" s="24">
        <f>'8.1'!M13</f>
        <v>11435.434362829892</v>
      </c>
      <c r="Q14" s="38">
        <v>0.29166666666666702</v>
      </c>
      <c r="R14" s="24">
        <f>'8.2'!B12</f>
        <v>2543.0069982619798</v>
      </c>
      <c r="S14" s="24">
        <f>'8.2'!C12</f>
        <v>2855.9611646953199</v>
      </c>
      <c r="T14" s="24">
        <f>'8.2'!D12</f>
        <v>1098.9531334007299</v>
      </c>
      <c r="V14" s="24">
        <f>'8.2'!E12</f>
        <v>136.01194010917101</v>
      </c>
      <c r="W14" s="24">
        <f>'8.2'!F12</f>
        <v>0</v>
      </c>
      <c r="X14" s="24">
        <f>'8.2'!H12</f>
        <v>18.692554433136898</v>
      </c>
      <c r="Y14" s="24">
        <f>'8.2'!G12</f>
        <v>267.65090868082302</v>
      </c>
      <c r="Z14" s="24">
        <f>IF('8.2'!I12&lt;0,0,'8.2'!I12)</f>
        <v>0</v>
      </c>
      <c r="AA14" s="24">
        <f>'8.2'!J12</f>
        <v>-1.1856071357272799</v>
      </c>
      <c r="AB14" s="29">
        <f>IF('8.2'!I12&lt;0,'8.2'!I12,0)</f>
        <v>-1587.2351231519101</v>
      </c>
      <c r="AC14" s="24">
        <f>'8.2'!K12</f>
        <v>5331.8559692935232</v>
      </c>
      <c r="AD14" s="24">
        <f>'8.2'!L12</f>
        <v>5333.0415764292502</v>
      </c>
      <c r="AE14" s="24">
        <f>'8.2'!M12</f>
        <v>5331.8559692935232</v>
      </c>
      <c r="AF14" s="7"/>
    </row>
    <row r="15" spans="1:36" ht="12" customHeight="1">
      <c r="A15" s="38">
        <v>0.33333333333333298</v>
      </c>
      <c r="B15" s="24">
        <f>'8.1'!B14</f>
        <v>3692.1038324362398</v>
      </c>
      <c r="C15" s="24">
        <f>'8.1'!C14</f>
        <v>6119.20244920595</v>
      </c>
      <c r="D15" s="24">
        <f>'8.1'!D14</f>
        <v>1562.1318055623999</v>
      </c>
      <c r="F15" s="24">
        <f>'8.1'!E14</f>
        <v>611.936029461766</v>
      </c>
      <c r="G15" s="24">
        <f>'8.1'!F14</f>
        <v>519.26419964132003</v>
      </c>
      <c r="H15" s="24">
        <f>'8.1'!H14</f>
        <v>28.063277480260901</v>
      </c>
      <c r="I15" s="24">
        <f>'8.1'!G14</f>
        <v>17.716380404958802</v>
      </c>
      <c r="J15" s="24">
        <f>IF('8.1'!I14&lt;0,0,'8.1'!I14)</f>
        <v>0</v>
      </c>
      <c r="K15" s="24">
        <f>'8.1'!J14</f>
        <v>0</v>
      </c>
      <c r="L15" s="29">
        <f>IF('8.1'!I14&lt;0,'8.1'!I14,0)</f>
        <v>-939.98428032475101</v>
      </c>
      <c r="M15" s="24">
        <f>'8.1'!K14</f>
        <v>11610.433693868146</v>
      </c>
      <c r="N15" s="24">
        <f>'8.1'!L14</f>
        <v>11610.433693868146</v>
      </c>
      <c r="O15" s="24">
        <f>'8.1'!M14</f>
        <v>11610.433693868146</v>
      </c>
      <c r="Q15" s="38">
        <v>0.33333333333333298</v>
      </c>
      <c r="R15" s="24">
        <f>'8.2'!B13</f>
        <v>2540.7240118823602</v>
      </c>
      <c r="S15" s="24">
        <f>'8.2'!C13</f>
        <v>2876.8520457613899</v>
      </c>
      <c r="T15" s="24">
        <f>'8.2'!D13</f>
        <v>1101.1667804874601</v>
      </c>
      <c r="V15" s="24">
        <f>'8.2'!E13</f>
        <v>86.785976461344404</v>
      </c>
      <c r="W15" s="24">
        <f>'8.2'!F13</f>
        <v>0</v>
      </c>
      <c r="X15" s="24">
        <f>'8.2'!H13</f>
        <v>7.2449990518893701</v>
      </c>
      <c r="Y15" s="24">
        <f>'8.2'!G13</f>
        <v>608.60088237984701</v>
      </c>
      <c r="Z15" s="24">
        <f>IF('8.2'!I13&lt;0,0,'8.2'!I13)</f>
        <v>0</v>
      </c>
      <c r="AA15" s="24">
        <f>'8.2'!J13</f>
        <v>0</v>
      </c>
      <c r="AB15" s="29">
        <f>IF('8.2'!I13&lt;0,'8.2'!I13,0)</f>
        <v>-1398.0185060997201</v>
      </c>
      <c r="AC15" s="24">
        <f>'8.2'!K13</f>
        <v>5823.3561899245697</v>
      </c>
      <c r="AD15" s="24">
        <f>'8.2'!L13</f>
        <v>5823.3561899245697</v>
      </c>
      <c r="AE15" s="24">
        <f>'8.2'!M13</f>
        <v>5823.3561899245697</v>
      </c>
      <c r="AF15" s="7"/>
    </row>
    <row r="16" spans="1:36" ht="12" customHeight="1">
      <c r="A16" s="38">
        <v>0.375</v>
      </c>
      <c r="B16" s="24">
        <f>'8.1'!B15</f>
        <v>3695.4443921730699</v>
      </c>
      <c r="C16" s="24">
        <f>'8.1'!C15</f>
        <v>6252.5086074107103</v>
      </c>
      <c r="D16" s="24">
        <f>'8.1'!D15</f>
        <v>1582.51901116455</v>
      </c>
      <c r="F16" s="24">
        <f>'8.1'!E15</f>
        <v>603.03963819712897</v>
      </c>
      <c r="G16" s="24">
        <f>'8.1'!F15</f>
        <v>410.52972328199701</v>
      </c>
      <c r="H16" s="24">
        <f>'8.1'!H15</f>
        <v>25.5408462232554</v>
      </c>
      <c r="I16" s="24">
        <f>'8.1'!G15</f>
        <v>62.759963087280902</v>
      </c>
      <c r="J16" s="24">
        <f>IF('8.1'!I15&lt;0,0,'8.1'!I15)</f>
        <v>0</v>
      </c>
      <c r="K16" s="24">
        <f>'8.1'!J15</f>
        <v>0</v>
      </c>
      <c r="L16" s="29">
        <f>IF('8.1'!I15&lt;0,'8.1'!I15,0)</f>
        <v>-806.54826935091899</v>
      </c>
      <c r="M16" s="24">
        <f>'8.1'!K15</f>
        <v>11825.793912187075</v>
      </c>
      <c r="N16" s="24">
        <f>'8.1'!L15</f>
        <v>11825.793912187075</v>
      </c>
      <c r="O16" s="24">
        <f>'8.1'!M15</f>
        <v>11825.793912187075</v>
      </c>
      <c r="Q16" s="38">
        <v>0.375</v>
      </c>
      <c r="R16" s="24">
        <f>'8.2'!B14</f>
        <v>2534.9039044584702</v>
      </c>
      <c r="S16" s="24">
        <f>'8.2'!C14</f>
        <v>2862.2652754688902</v>
      </c>
      <c r="T16" s="24">
        <f>'8.2'!D14</f>
        <v>1090.6248774169801</v>
      </c>
      <c r="V16" s="24">
        <f>'8.2'!E14</f>
        <v>74.894461197181002</v>
      </c>
      <c r="W16" s="24">
        <f>'8.2'!F14</f>
        <v>0</v>
      </c>
      <c r="X16" s="24">
        <f>'8.2'!H14</f>
        <v>6.28783951371872</v>
      </c>
      <c r="Y16" s="24">
        <f>'8.2'!G14</f>
        <v>939.61965382679898</v>
      </c>
      <c r="Z16" s="24">
        <f>IF('8.2'!I14&lt;0,0,'8.2'!I14)</f>
        <v>0</v>
      </c>
      <c r="AA16" s="24">
        <f>'8.2'!J14</f>
        <v>0</v>
      </c>
      <c r="AB16" s="29">
        <f>IF('8.2'!I14&lt;0,'8.2'!I14,0)</f>
        <v>-1231.96613731919</v>
      </c>
      <c r="AC16" s="24">
        <f>'8.2'!K14</f>
        <v>6276.6298745628483</v>
      </c>
      <c r="AD16" s="24">
        <f>'8.2'!L14</f>
        <v>6276.6298745628483</v>
      </c>
      <c r="AE16" s="24">
        <f>'8.2'!M14</f>
        <v>6276.6298745628483</v>
      </c>
      <c r="AF16" s="7"/>
    </row>
    <row r="17" spans="1:32" ht="12" customHeight="1">
      <c r="A17" s="38">
        <v>0.41666666666666702</v>
      </c>
      <c r="B17" s="24">
        <f>'8.1'!B16</f>
        <v>3694.3486642468902</v>
      </c>
      <c r="C17" s="24">
        <f>'8.1'!C16</f>
        <v>6216.0286929398098</v>
      </c>
      <c r="D17" s="24">
        <f>'8.1'!D16</f>
        <v>1607.9753710954001</v>
      </c>
      <c r="F17" s="24">
        <f>'8.1'!E16</f>
        <v>637.23281242896803</v>
      </c>
      <c r="G17" s="24">
        <f>'8.1'!F16</f>
        <v>493.42287899839602</v>
      </c>
      <c r="H17" s="24">
        <f>'8.1'!H16</f>
        <v>24.425724221828599</v>
      </c>
      <c r="I17" s="24">
        <f>'8.1'!G16</f>
        <v>113.82692176068799</v>
      </c>
      <c r="J17" s="24">
        <f>IF('8.1'!I16&lt;0,0,'8.1'!I16)</f>
        <v>0</v>
      </c>
      <c r="K17" s="24">
        <f>'8.1'!J16</f>
        <v>0</v>
      </c>
      <c r="L17" s="29">
        <f>IF('8.1'!I16&lt;0,'8.1'!I16,0)</f>
        <v>-961.84923182360103</v>
      </c>
      <c r="M17" s="24">
        <f>'8.1'!K16</f>
        <v>11825.411833868382</v>
      </c>
      <c r="N17" s="24">
        <f>'8.1'!L16</f>
        <v>11825.411833868382</v>
      </c>
      <c r="O17" s="24">
        <f>'8.1'!M16</f>
        <v>11825.411833868382</v>
      </c>
      <c r="Q17" s="38">
        <v>0.41666666666666702</v>
      </c>
      <c r="R17" s="24">
        <f>'8.2'!B15</f>
        <v>2529.4040291767501</v>
      </c>
      <c r="S17" s="24">
        <f>'8.2'!C15</f>
        <v>2780.9295471437199</v>
      </c>
      <c r="T17" s="24">
        <f>'8.2'!D15</f>
        <v>1067.0295828573801</v>
      </c>
      <c r="V17" s="24">
        <f>'8.2'!E15</f>
        <v>72.583148769451896</v>
      </c>
      <c r="W17" s="24">
        <f>'8.2'!F15</f>
        <v>0</v>
      </c>
      <c r="X17" s="24">
        <f>'8.2'!H15</f>
        <v>12.0442197428859</v>
      </c>
      <c r="Y17" s="24">
        <f>'8.2'!G15</f>
        <v>1176.52097007766</v>
      </c>
      <c r="Z17" s="24">
        <f>IF('8.2'!I15&lt;0,0,'8.2'!I15)</f>
        <v>0</v>
      </c>
      <c r="AA17" s="24">
        <f>'8.2'!J15</f>
        <v>0</v>
      </c>
      <c r="AB17" s="29">
        <f>IF('8.2'!I15&lt;0,'8.2'!I15,0)</f>
        <v>-1034.3833475818601</v>
      </c>
      <c r="AC17" s="24">
        <f>'8.2'!K15</f>
        <v>6604.1281501859876</v>
      </c>
      <c r="AD17" s="24">
        <f>'8.2'!L15</f>
        <v>6604.1281501859876</v>
      </c>
      <c r="AE17" s="24">
        <f>'8.2'!M15</f>
        <v>6604.1281501859876</v>
      </c>
      <c r="AF17" s="7"/>
    </row>
    <row r="18" spans="1:32" ht="12" customHeight="1">
      <c r="A18" s="38">
        <v>0.45833333333333298</v>
      </c>
      <c r="B18" s="24">
        <f>'8.1'!B17</f>
        <v>3692.68922528846</v>
      </c>
      <c r="C18" s="24">
        <f>'8.1'!C17</f>
        <v>6367.1391938765601</v>
      </c>
      <c r="D18" s="24">
        <f>'8.1'!D17</f>
        <v>1609.1916288851201</v>
      </c>
      <c r="F18" s="24">
        <f>'8.1'!E17</f>
        <v>429.01826180161697</v>
      </c>
      <c r="G18" s="24">
        <f>'8.1'!F17</f>
        <v>338.14720791631203</v>
      </c>
      <c r="H18" s="24">
        <f>'8.1'!H17</f>
        <v>23.633090035628602</v>
      </c>
      <c r="I18" s="24">
        <f>'8.1'!G17</f>
        <v>143.68212313883299</v>
      </c>
      <c r="J18" s="24">
        <f>IF('8.1'!I17&lt;0,0,'8.1'!I17)</f>
        <v>0</v>
      </c>
      <c r="K18" s="24">
        <f>'8.1'!J17</f>
        <v>0</v>
      </c>
      <c r="L18" s="29">
        <f>IF('8.1'!I17&lt;0,'8.1'!I17,0)</f>
        <v>-943.23967146136704</v>
      </c>
      <c r="M18" s="24">
        <f>'8.1'!K17</f>
        <v>11660.261059481163</v>
      </c>
      <c r="N18" s="24">
        <f>'8.1'!L17</f>
        <v>11660.261059481163</v>
      </c>
      <c r="O18" s="24">
        <f>'8.1'!M17</f>
        <v>11660.261059481163</v>
      </c>
      <c r="Q18" s="38">
        <v>0.45833333333333298</v>
      </c>
      <c r="R18" s="24">
        <f>'8.2'!B16</f>
        <v>2528.6752561584199</v>
      </c>
      <c r="S18" s="24">
        <f>'8.2'!C16</f>
        <v>2782.6321918355202</v>
      </c>
      <c r="T18" s="24">
        <f>'8.2'!D16</f>
        <v>1068.4360052156401</v>
      </c>
      <c r="V18" s="24">
        <f>'8.2'!E16</f>
        <v>68.041944760911704</v>
      </c>
      <c r="W18" s="24">
        <f>'8.2'!F16</f>
        <v>0</v>
      </c>
      <c r="X18" s="24">
        <f>'8.2'!H16</f>
        <v>17.135542334052399</v>
      </c>
      <c r="Y18" s="24">
        <f>'8.2'!G16</f>
        <v>1296.97823940629</v>
      </c>
      <c r="Z18" s="24">
        <f>IF('8.2'!I16&lt;0,0,'8.2'!I16)</f>
        <v>0</v>
      </c>
      <c r="AA18" s="24">
        <f>'8.2'!J16</f>
        <v>-0.46415259662867903</v>
      </c>
      <c r="AB18" s="29">
        <f>IF('8.2'!I16&lt;0,'8.2'!I16,0)</f>
        <v>-940.33503626024299</v>
      </c>
      <c r="AC18" s="24">
        <f>'8.2'!K16</f>
        <v>6821.0999908539625</v>
      </c>
      <c r="AD18" s="24">
        <f>'8.2'!L16</f>
        <v>6821.5641434505915</v>
      </c>
      <c r="AE18" s="24">
        <f>'8.2'!M16</f>
        <v>6821.0999908539625</v>
      </c>
      <c r="AF18" s="7"/>
    </row>
    <row r="19" spans="1:32" ht="12" customHeight="1">
      <c r="A19" s="38">
        <v>0.5</v>
      </c>
      <c r="B19" s="24">
        <f>'8.1'!B18</f>
        <v>3692.0738239830698</v>
      </c>
      <c r="C19" s="24">
        <f>'8.1'!C18</f>
        <v>6585.7001249293198</v>
      </c>
      <c r="D19" s="24">
        <f>'8.1'!D18</f>
        <v>1636.7393136876699</v>
      </c>
      <c r="F19" s="24">
        <f>'8.1'!E18</f>
        <v>326.384107460942</v>
      </c>
      <c r="G19" s="24">
        <f>'8.1'!F18</f>
        <v>493.10030355821903</v>
      </c>
      <c r="H19" s="24">
        <f>'8.1'!H18</f>
        <v>22.307147875929999</v>
      </c>
      <c r="I19" s="24">
        <f>'8.1'!G18</f>
        <v>142.41342728038501</v>
      </c>
      <c r="J19" s="24">
        <f>IF('8.1'!I18&lt;0,0,'8.1'!I18)</f>
        <v>0</v>
      </c>
      <c r="K19" s="24">
        <f>'8.1'!J18</f>
        <v>0</v>
      </c>
      <c r="L19" s="29">
        <f>IF('8.1'!I18&lt;0,'8.1'!I18,0)</f>
        <v>-1061.15283329667</v>
      </c>
      <c r="M19" s="24">
        <f>'8.1'!K18</f>
        <v>11837.565415478868</v>
      </c>
      <c r="N19" s="24">
        <f>'8.1'!L18</f>
        <v>11837.565415478868</v>
      </c>
      <c r="O19" s="24">
        <f>'8.1'!M18</f>
        <v>11837.565415478868</v>
      </c>
      <c r="Q19" s="38">
        <v>0.5</v>
      </c>
      <c r="R19" s="24">
        <f>'8.2'!B17</f>
        <v>2523.58392582427</v>
      </c>
      <c r="S19" s="24">
        <f>'8.2'!C17</f>
        <v>2746.5272999160702</v>
      </c>
      <c r="T19" s="24">
        <f>'8.2'!D17</f>
        <v>1052.13317666901</v>
      </c>
      <c r="V19" s="24">
        <f>'8.2'!E17</f>
        <v>70.171906373738096</v>
      </c>
      <c r="W19" s="24">
        <f>'8.2'!F17</f>
        <v>0</v>
      </c>
      <c r="X19" s="24">
        <f>'8.2'!H17</f>
        <v>19.044800329000001</v>
      </c>
      <c r="Y19" s="24">
        <f>'8.2'!G17</f>
        <v>1207.4624829034799</v>
      </c>
      <c r="Z19" s="24">
        <f>IF('8.2'!I17&lt;0,0,'8.2'!I17)</f>
        <v>0</v>
      </c>
      <c r="AA19" s="24">
        <f>'8.2'!J17</f>
        <v>-305.40568029552702</v>
      </c>
      <c r="AB19" s="29">
        <f>IF('8.2'!I17&lt;0,'8.2'!I17,0)</f>
        <v>-683.33038632364401</v>
      </c>
      <c r="AC19" s="24">
        <f>'8.2'!K17</f>
        <v>6630.1875253963972</v>
      </c>
      <c r="AD19" s="24">
        <f>'8.2'!L17</f>
        <v>6935.5932056919246</v>
      </c>
      <c r="AE19" s="24">
        <f>'8.2'!M17</f>
        <v>6630.1875253963972</v>
      </c>
      <c r="AF19" s="7"/>
    </row>
    <row r="20" spans="1:32" ht="12" customHeight="1">
      <c r="A20" s="38">
        <v>0.54166666666666696</v>
      </c>
      <c r="B20" s="24">
        <f>'8.1'!B19</f>
        <v>3691.36835252943</v>
      </c>
      <c r="C20" s="24">
        <f>'8.1'!C19</f>
        <v>6687.1055683935301</v>
      </c>
      <c r="D20" s="24">
        <f>'8.1'!D19</f>
        <v>1637.3944425899199</v>
      </c>
      <c r="F20" s="24">
        <f>'8.1'!E19</f>
        <v>331.07481426172501</v>
      </c>
      <c r="G20" s="24">
        <f>'8.1'!F19</f>
        <v>390.27528051799402</v>
      </c>
      <c r="H20" s="24">
        <f>'8.1'!H19</f>
        <v>26.1305133212946</v>
      </c>
      <c r="I20" s="24">
        <f>'8.1'!G19</f>
        <v>124.677231782174</v>
      </c>
      <c r="J20" s="24">
        <f>IF('8.1'!I19&lt;0,0,'8.1'!I19)</f>
        <v>0</v>
      </c>
      <c r="K20" s="24">
        <f>'8.1'!J19</f>
        <v>0</v>
      </c>
      <c r="L20" s="29">
        <f>IF('8.1'!I19&lt;0,'8.1'!I19,0)</f>
        <v>-993.25015992025897</v>
      </c>
      <c r="M20" s="24">
        <f>'8.1'!K19</f>
        <v>11894.776043475809</v>
      </c>
      <c r="N20" s="24">
        <f>'8.1'!L19</f>
        <v>11894.776043475809</v>
      </c>
      <c r="O20" s="24">
        <f>'8.1'!M19</f>
        <v>11894.776043475809</v>
      </c>
      <c r="Q20" s="38">
        <v>0.54166666666666696</v>
      </c>
      <c r="R20" s="24">
        <f>'8.2'!B18</f>
        <v>2523.0319494156702</v>
      </c>
      <c r="S20" s="24">
        <f>'8.2'!C18</f>
        <v>2772.8875646319202</v>
      </c>
      <c r="T20" s="24">
        <f>'8.2'!D18</f>
        <v>1015.63604393971</v>
      </c>
      <c r="V20" s="24">
        <f>'8.2'!E18</f>
        <v>71.263719892451107</v>
      </c>
      <c r="W20" s="24">
        <f>'8.2'!F18</f>
        <v>0</v>
      </c>
      <c r="X20" s="24">
        <f>'8.2'!H18</f>
        <v>28.0502942776134</v>
      </c>
      <c r="Y20" s="24">
        <f>'8.2'!G18</f>
        <v>1046.15961476762</v>
      </c>
      <c r="Z20" s="24">
        <f>IF('8.2'!I18&lt;0,0,'8.2'!I18)</f>
        <v>0</v>
      </c>
      <c r="AA20" s="24">
        <f>'8.2'!J18</f>
        <v>-658.635213132182</v>
      </c>
      <c r="AB20" s="29">
        <f>IF('8.2'!I18&lt;0,'8.2'!I18,0)</f>
        <v>-239.161674545247</v>
      </c>
      <c r="AC20" s="24">
        <f>'8.2'!K18</f>
        <v>6559.2322992475574</v>
      </c>
      <c r="AD20" s="24">
        <f>'8.2'!L18</f>
        <v>7217.8675123797393</v>
      </c>
      <c r="AE20" s="24">
        <f>'8.2'!M18</f>
        <v>6559.2322992475574</v>
      </c>
      <c r="AF20" s="7"/>
    </row>
    <row r="21" spans="1:32" ht="12" customHeight="1">
      <c r="A21" s="38">
        <v>0.58333333333333304</v>
      </c>
      <c r="B21" s="24">
        <f>'8.1'!B20</f>
        <v>3689.4003965417901</v>
      </c>
      <c r="C21" s="24">
        <f>'8.1'!C20</f>
        <v>6841.73488308164</v>
      </c>
      <c r="D21" s="24">
        <f>'8.1'!D20</f>
        <v>1595.9057419392</v>
      </c>
      <c r="F21" s="24">
        <f>'8.1'!E20</f>
        <v>318.39248892268103</v>
      </c>
      <c r="G21" s="24">
        <f>'8.1'!F20</f>
        <v>227.339641407888</v>
      </c>
      <c r="H21" s="24">
        <f>'8.1'!H20</f>
        <v>29.283216484101001</v>
      </c>
      <c r="I21" s="24">
        <f>'8.1'!G20</f>
        <v>84.710552196858401</v>
      </c>
      <c r="J21" s="24">
        <f>IF('8.1'!I20&lt;0,0,'8.1'!I20)</f>
        <v>0</v>
      </c>
      <c r="K21" s="24">
        <f>'8.1'!J20</f>
        <v>0</v>
      </c>
      <c r="L21" s="29">
        <f>IF('8.1'!I20&lt;0,'8.1'!I20,0)</f>
        <v>-1082.06852005474</v>
      </c>
      <c r="M21" s="24">
        <f>'8.1'!K20</f>
        <v>11704.698400519419</v>
      </c>
      <c r="N21" s="24">
        <f>'8.1'!L20</f>
        <v>11704.698400519419</v>
      </c>
      <c r="O21" s="24">
        <f>'8.1'!M20</f>
        <v>11704.698400519419</v>
      </c>
      <c r="Q21" s="38">
        <v>0.58333333333333304</v>
      </c>
      <c r="R21" s="24">
        <f>'8.2'!B19</f>
        <v>2521.45600697584</v>
      </c>
      <c r="S21" s="24">
        <f>'8.2'!C19</f>
        <v>2766.4037350292101</v>
      </c>
      <c r="T21" s="24">
        <f>'8.2'!D19</f>
        <v>1025.5036657773701</v>
      </c>
      <c r="V21" s="24">
        <f>'8.2'!E19</f>
        <v>72.349981903147395</v>
      </c>
      <c r="W21" s="24">
        <f>'8.2'!F19</f>
        <v>0</v>
      </c>
      <c r="X21" s="24">
        <f>'8.2'!H19</f>
        <v>23.122845098654601</v>
      </c>
      <c r="Y21" s="24">
        <f>'8.2'!G19</f>
        <v>959.60255726912999</v>
      </c>
      <c r="Z21" s="24">
        <f>IF('8.2'!I19&lt;0,0,'8.2'!I19)</f>
        <v>0</v>
      </c>
      <c r="AA21" s="24">
        <f>'8.2'!J19</f>
        <v>-657.97618597251801</v>
      </c>
      <c r="AB21" s="29">
        <f>IF('8.2'!I19&lt;0,'8.2'!I19,0)</f>
        <v>-227.78737736382399</v>
      </c>
      <c r="AC21" s="24">
        <f>'8.2'!K19</f>
        <v>6482.6752287170102</v>
      </c>
      <c r="AD21" s="24">
        <f>'8.2'!L19</f>
        <v>7140.6514146895279</v>
      </c>
      <c r="AE21" s="24">
        <f>'8.2'!M19</f>
        <v>6482.6752287170102</v>
      </c>
      <c r="AF21" s="7"/>
    </row>
    <row r="22" spans="1:32" ht="12" customHeight="1">
      <c r="A22" s="38">
        <v>0.625</v>
      </c>
      <c r="B22" s="24">
        <f>'8.1'!B21</f>
        <v>3687.6392260769198</v>
      </c>
      <c r="C22" s="24">
        <f>'8.1'!C21</f>
        <v>6816.57482930686</v>
      </c>
      <c r="D22" s="24">
        <f>'8.1'!D21</f>
        <v>1588.8469633454999</v>
      </c>
      <c r="F22" s="24">
        <f>'8.1'!E21</f>
        <v>412.34185069932897</v>
      </c>
      <c r="G22" s="24">
        <f>'8.1'!F21</f>
        <v>259.37953381534197</v>
      </c>
      <c r="H22" s="24">
        <f>'8.1'!H21</f>
        <v>29.7558327130164</v>
      </c>
      <c r="I22" s="24">
        <f>'8.1'!G21</f>
        <v>33.851775118944197</v>
      </c>
      <c r="J22" s="24">
        <f>IF('8.1'!I21&lt;0,0,'8.1'!I21)</f>
        <v>0</v>
      </c>
      <c r="K22" s="24">
        <f>'8.1'!J21</f>
        <v>0</v>
      </c>
      <c r="L22" s="29">
        <f>IF('8.1'!I21&lt;0,'8.1'!I21,0)</f>
        <v>-1095.6510061821</v>
      </c>
      <c r="M22" s="24">
        <f>'8.1'!K21</f>
        <v>11732.739004893814</v>
      </c>
      <c r="N22" s="24">
        <f>'8.1'!L21</f>
        <v>11732.739004893814</v>
      </c>
      <c r="O22" s="24">
        <f>'8.1'!M21</f>
        <v>11732.739004893814</v>
      </c>
      <c r="Q22" s="38">
        <v>0.625</v>
      </c>
      <c r="R22" s="24">
        <f>'8.2'!B20</f>
        <v>2518.32250040995</v>
      </c>
      <c r="S22" s="24">
        <f>'8.2'!C20</f>
        <v>2819.4412667353099</v>
      </c>
      <c r="T22" s="24">
        <f>'8.2'!D20</f>
        <v>1052.6387160177601</v>
      </c>
      <c r="V22" s="24">
        <f>'8.2'!E20</f>
        <v>70.440234908578901</v>
      </c>
      <c r="W22" s="24">
        <f>'8.2'!F20</f>
        <v>0</v>
      </c>
      <c r="X22" s="24">
        <f>'8.2'!H20</f>
        <v>19.8898263999954</v>
      </c>
      <c r="Y22" s="24">
        <f>'8.2'!G20</f>
        <v>843.57873042920903</v>
      </c>
      <c r="Z22" s="24">
        <f>IF('8.2'!I20&lt;0,0,'8.2'!I20)</f>
        <v>0</v>
      </c>
      <c r="AA22" s="24">
        <f>'8.2'!J20</f>
        <v>-660.99707251660004</v>
      </c>
      <c r="AB22" s="29">
        <f>IF('8.2'!I20&lt;0,'8.2'!I20,0)</f>
        <v>-203.017236859908</v>
      </c>
      <c r="AC22" s="24">
        <f>'8.2'!K20</f>
        <v>6460.2969655242941</v>
      </c>
      <c r="AD22" s="24">
        <f>'8.2'!L20</f>
        <v>7121.2940380408945</v>
      </c>
      <c r="AE22" s="24">
        <f>'8.2'!M20</f>
        <v>6460.2969655242941</v>
      </c>
      <c r="AF22" s="7"/>
    </row>
    <row r="23" spans="1:32" ht="12" customHeight="1">
      <c r="A23" s="38">
        <v>0.66666666666666696</v>
      </c>
      <c r="B23" s="24">
        <f>'8.1'!B22</f>
        <v>3689.3587023002101</v>
      </c>
      <c r="C23" s="24">
        <f>'8.1'!C22</f>
        <v>6757.0552975607297</v>
      </c>
      <c r="D23" s="24">
        <f>'8.1'!D22</f>
        <v>1565.79055578781</v>
      </c>
      <c r="F23" s="24">
        <f>'8.1'!E22</f>
        <v>471.67738279871799</v>
      </c>
      <c r="G23" s="24">
        <f>'8.1'!F22</f>
        <v>12.2826880060419</v>
      </c>
      <c r="H23" s="24">
        <f>'8.1'!H22</f>
        <v>28.951930587114401</v>
      </c>
      <c r="I23" s="24">
        <f>'8.1'!G22</f>
        <v>5.3177883580562302</v>
      </c>
      <c r="J23" s="24">
        <f>IF('8.1'!I22&lt;0,0,'8.1'!I22)</f>
        <v>0</v>
      </c>
      <c r="K23" s="24">
        <f>'8.1'!J22</f>
        <v>0</v>
      </c>
      <c r="L23" s="29">
        <f>IF('8.1'!I22&lt;0,'8.1'!I22,0)</f>
        <v>-926.64184318480704</v>
      </c>
      <c r="M23" s="24">
        <f>'8.1'!K22</f>
        <v>11603.792502213872</v>
      </c>
      <c r="N23" s="24">
        <f>'8.1'!L22</f>
        <v>11603.792502213872</v>
      </c>
      <c r="O23" s="24">
        <f>'8.1'!M22</f>
        <v>11603.792502213872</v>
      </c>
      <c r="Q23" s="38">
        <v>0.66666666666666696</v>
      </c>
      <c r="R23" s="24">
        <f>'8.2'!B21</f>
        <v>2513.6280789532002</v>
      </c>
      <c r="S23" s="24">
        <f>'8.2'!C21</f>
        <v>2836.1804128561598</v>
      </c>
      <c r="T23" s="24">
        <f>'8.2'!D21</f>
        <v>1018.8016125708</v>
      </c>
      <c r="V23" s="24">
        <f>'8.2'!E21</f>
        <v>62.643947355728997</v>
      </c>
      <c r="W23" s="24">
        <f>'8.2'!F21</f>
        <v>42.942258597997899</v>
      </c>
      <c r="X23" s="24">
        <f>'8.2'!H21</f>
        <v>22.465656955478</v>
      </c>
      <c r="Y23" s="24">
        <f>'8.2'!G21</f>
        <v>732.84688647305404</v>
      </c>
      <c r="Z23" s="24">
        <f>IF('8.2'!I21&lt;0,0,'8.2'!I21)</f>
        <v>0</v>
      </c>
      <c r="AA23" s="24">
        <f>'8.2'!J21</f>
        <v>-72.781052128925793</v>
      </c>
      <c r="AB23" s="29">
        <f>IF('8.2'!I21&lt;0,'8.2'!I21,0)</f>
        <v>-708.68992112771502</v>
      </c>
      <c r="AC23" s="24">
        <f>'8.2'!K21</f>
        <v>6448.037880505779</v>
      </c>
      <c r="AD23" s="24">
        <f>'8.2'!L21</f>
        <v>6520.8189326347047</v>
      </c>
      <c r="AE23" s="24">
        <f>'8.2'!M21</f>
        <v>6448.037880505779</v>
      </c>
      <c r="AF23" s="7"/>
    </row>
    <row r="24" spans="1:32" ht="12" customHeight="1">
      <c r="A24" s="38">
        <v>0.70833333333333304</v>
      </c>
      <c r="B24" s="24">
        <f>'8.1'!B23</f>
        <v>3688.66656567481</v>
      </c>
      <c r="C24" s="24">
        <f>'8.1'!C23</f>
        <v>6902.5274239228302</v>
      </c>
      <c r="D24" s="24">
        <f>'8.1'!D23</f>
        <v>1559.55123924333</v>
      </c>
      <c r="F24" s="24">
        <f>'8.1'!E23</f>
        <v>743.55795914250905</v>
      </c>
      <c r="G24" s="24">
        <f>'8.1'!F23</f>
        <v>113.01534251136501</v>
      </c>
      <c r="H24" s="24">
        <f>'8.1'!H23</f>
        <v>29.3204940012943</v>
      </c>
      <c r="I24" s="24">
        <f>'8.1'!G23</f>
        <v>1.3980151234214699</v>
      </c>
      <c r="J24" s="24">
        <f>IF('8.1'!I23&lt;0,0,'8.1'!I23)</f>
        <v>0</v>
      </c>
      <c r="K24" s="24">
        <f>'8.1'!J23</f>
        <v>0</v>
      </c>
      <c r="L24" s="29">
        <f>IF('8.1'!I23&lt;0,'8.1'!I23,0)</f>
        <v>-1309.9500479022599</v>
      </c>
      <c r="M24" s="24">
        <f>'8.1'!K23</f>
        <v>11728.0869917173</v>
      </c>
      <c r="N24" s="24">
        <f>'8.1'!L23</f>
        <v>11728.0869917173</v>
      </c>
      <c r="O24" s="24">
        <f>'8.1'!M23</f>
        <v>11728.0869917173</v>
      </c>
      <c r="Q24" s="38">
        <v>0.70833333333333304</v>
      </c>
      <c r="R24" s="24">
        <f>'8.2'!B22</f>
        <v>2513.8532153323499</v>
      </c>
      <c r="S24" s="24">
        <f>'8.2'!C22</f>
        <v>3090.9373766763601</v>
      </c>
      <c r="T24" s="24">
        <f>'8.2'!D22</f>
        <v>1115.2234712649199</v>
      </c>
      <c r="V24" s="24">
        <f>'8.2'!E22</f>
        <v>67.026005240182101</v>
      </c>
      <c r="W24" s="24">
        <f>'8.2'!F22</f>
        <v>101.92900309330101</v>
      </c>
      <c r="X24" s="24">
        <f>'8.2'!H22</f>
        <v>20.807740924566001</v>
      </c>
      <c r="Y24" s="24">
        <f>'8.2'!G22</f>
        <v>494.02085328721802</v>
      </c>
      <c r="Z24" s="24">
        <f>IF('8.2'!I22&lt;0,0,'8.2'!I22)</f>
        <v>0</v>
      </c>
      <c r="AA24" s="24">
        <f>'8.2'!J22</f>
        <v>0</v>
      </c>
      <c r="AB24" s="29">
        <f>IF('8.2'!I22&lt;0,'8.2'!I22,0)</f>
        <v>-1075.2690537399301</v>
      </c>
      <c r="AC24" s="24">
        <f>'8.2'!K22</f>
        <v>6328.5286120789669</v>
      </c>
      <c r="AD24" s="24">
        <f>'8.2'!L22</f>
        <v>6328.5286120789669</v>
      </c>
      <c r="AE24" s="24">
        <f>'8.2'!M22</f>
        <v>6328.5286120789669</v>
      </c>
      <c r="AF24" s="7"/>
    </row>
    <row r="25" spans="1:32" ht="12" customHeight="1">
      <c r="A25" s="38">
        <v>0.75</v>
      </c>
      <c r="B25" s="24">
        <f>'8.1'!B24</f>
        <v>3684.36871999501</v>
      </c>
      <c r="C25" s="24">
        <f>'8.1'!C24</f>
        <v>6890.5309787459801</v>
      </c>
      <c r="D25" s="24">
        <f>'8.1'!D24</f>
        <v>1552.2839693557401</v>
      </c>
      <c r="F25" s="24">
        <f>'8.1'!E24</f>
        <v>772.52580088174102</v>
      </c>
      <c r="G25" s="24">
        <f>'8.1'!F24</f>
        <v>172.36241272455399</v>
      </c>
      <c r="H25" s="24">
        <f>'8.1'!H24</f>
        <v>28.668049839010902</v>
      </c>
      <c r="I25" s="24">
        <f>'8.1'!G24</f>
        <v>0</v>
      </c>
      <c r="J25" s="24">
        <f>IF('8.1'!I24&lt;0,0,'8.1'!I24)</f>
        <v>0</v>
      </c>
      <c r="K25" s="24">
        <f>'8.1'!J24</f>
        <v>0</v>
      </c>
      <c r="L25" s="29">
        <f>IF('8.1'!I24&lt;0,'8.1'!I24,0)</f>
        <v>-1597.7010305036599</v>
      </c>
      <c r="M25" s="24">
        <f>'8.1'!K24</f>
        <v>11503.038901038377</v>
      </c>
      <c r="N25" s="24">
        <f>'8.1'!L24</f>
        <v>11503.038901038377</v>
      </c>
      <c r="O25" s="24">
        <f>'8.1'!M24</f>
        <v>11503.038901038377</v>
      </c>
      <c r="Q25" s="38">
        <v>0.75</v>
      </c>
      <c r="R25" s="24">
        <f>'8.2'!B23</f>
        <v>2513.9782725510399</v>
      </c>
      <c r="S25" s="24">
        <f>'8.2'!C23</f>
        <v>3161.6523397628698</v>
      </c>
      <c r="T25" s="24">
        <f>'8.2'!D23</f>
        <v>1116.1188604450599</v>
      </c>
      <c r="V25" s="24">
        <f>'8.2'!E23</f>
        <v>67.020453732165507</v>
      </c>
      <c r="W25" s="24">
        <f>'8.2'!F23</f>
        <v>166.83023276966301</v>
      </c>
      <c r="X25" s="24">
        <f>'8.2'!H23</f>
        <v>20.8247035452898</v>
      </c>
      <c r="Y25" s="24">
        <f>'8.2'!G23</f>
        <v>244.977965068825</v>
      </c>
      <c r="Z25" s="24">
        <f>IF('8.2'!I23&lt;0,0,'8.2'!I23)</f>
        <v>0</v>
      </c>
      <c r="AA25" s="24">
        <f>'8.2'!J23</f>
        <v>0</v>
      </c>
      <c r="AB25" s="29">
        <f>IF('8.2'!I23&lt;0,'8.2'!I23,0)</f>
        <v>-975.39046954888295</v>
      </c>
      <c r="AC25" s="24">
        <f>'8.2'!K23</f>
        <v>6316.0123583260292</v>
      </c>
      <c r="AD25" s="24">
        <f>'8.2'!L23</f>
        <v>6316.0123583260292</v>
      </c>
      <c r="AE25" s="24">
        <f>'8.2'!M23</f>
        <v>6316.0123583260292</v>
      </c>
      <c r="AF25" s="7"/>
    </row>
    <row r="26" spans="1:32" ht="12" customHeight="1">
      <c r="A26" s="38">
        <v>0.79166666666666696</v>
      </c>
      <c r="B26" s="24">
        <f>'8.1'!B25</f>
        <v>3685.03083188042</v>
      </c>
      <c r="C26" s="24">
        <f>'8.1'!C25</f>
        <v>6846.9036955572301</v>
      </c>
      <c r="D26" s="24">
        <f>'8.1'!D25</f>
        <v>1552.3242582553501</v>
      </c>
      <c r="F26" s="24">
        <f>'8.1'!E25</f>
        <v>560.16262784651803</v>
      </c>
      <c r="G26" s="24">
        <f>'8.1'!F25</f>
        <v>0</v>
      </c>
      <c r="H26" s="24">
        <f>'8.1'!H25</f>
        <v>27.282893349130401</v>
      </c>
      <c r="I26" s="24">
        <f>'8.1'!G25</f>
        <v>0</v>
      </c>
      <c r="J26" s="24">
        <f>IF('8.1'!I25&lt;0,0,'8.1'!I25)</f>
        <v>0</v>
      </c>
      <c r="K26" s="24">
        <f>'8.1'!J25</f>
        <v>0</v>
      </c>
      <c r="L26" s="29">
        <f>IF('8.1'!I25&lt;0,'8.1'!I25,0)</f>
        <v>-1322.6636403002799</v>
      </c>
      <c r="M26" s="24">
        <f>'8.1'!K25</f>
        <v>11349.040666588369</v>
      </c>
      <c r="N26" s="24">
        <f>'8.1'!L25</f>
        <v>11349.040666588369</v>
      </c>
      <c r="O26" s="24">
        <f>'8.1'!M25</f>
        <v>11349.040666588369</v>
      </c>
      <c r="Q26" s="38">
        <v>0.79166666666666696</v>
      </c>
      <c r="R26" s="24">
        <f>'8.2'!B24</f>
        <v>2515.93443111542</v>
      </c>
      <c r="S26" s="24">
        <f>'8.2'!C24</f>
        <v>3140.9925040155799</v>
      </c>
      <c r="T26" s="24">
        <f>'8.2'!D24</f>
        <v>1125.03095560575</v>
      </c>
      <c r="V26" s="24">
        <f>'8.2'!E24</f>
        <v>109.921308182545</v>
      </c>
      <c r="W26" s="24">
        <f>'8.2'!F24</f>
        <v>256.08966311205398</v>
      </c>
      <c r="X26" s="24">
        <f>'8.2'!H24</f>
        <v>15.9309186537694</v>
      </c>
      <c r="Y26" s="24">
        <f>'8.2'!G24</f>
        <v>81.068043737376598</v>
      </c>
      <c r="Z26" s="24">
        <f>IF('8.2'!I24&lt;0,0,'8.2'!I24)</f>
        <v>0</v>
      </c>
      <c r="AA26" s="24">
        <f>'8.2'!J24</f>
        <v>0</v>
      </c>
      <c r="AB26" s="29">
        <f>IF('8.2'!I24&lt;0,'8.2'!I24,0)</f>
        <v>-918.816312231148</v>
      </c>
      <c r="AC26" s="24">
        <f>'8.2'!K24</f>
        <v>6326.1515121913462</v>
      </c>
      <c r="AD26" s="24">
        <f>'8.2'!L24</f>
        <v>6326.1515121913462</v>
      </c>
      <c r="AE26" s="24">
        <f>'8.2'!M24</f>
        <v>6326.1515121913462</v>
      </c>
      <c r="AF26" s="7"/>
    </row>
    <row r="27" spans="1:32" ht="12" customHeight="1">
      <c r="A27" s="38">
        <v>0.83333333333333304</v>
      </c>
      <c r="B27" s="24">
        <f>'8.1'!B26</f>
        <v>3685.20094357174</v>
      </c>
      <c r="C27" s="24">
        <f>'8.1'!C26</f>
        <v>6778.9972334438398</v>
      </c>
      <c r="D27" s="24">
        <f>'8.1'!D26</f>
        <v>1528.9114544126401</v>
      </c>
      <c r="F27" s="24">
        <f>'8.1'!E26</f>
        <v>488.865468836464</v>
      </c>
      <c r="G27" s="24">
        <f>'8.1'!F26</f>
        <v>72.139197937244305</v>
      </c>
      <c r="H27" s="24">
        <f>'8.1'!H26</f>
        <v>25.186233386510999</v>
      </c>
      <c r="I27" s="24">
        <f>'8.1'!G26</f>
        <v>0</v>
      </c>
      <c r="J27" s="24">
        <f>IF('8.1'!I26&lt;0,0,'8.1'!I26)</f>
        <v>0</v>
      </c>
      <c r="K27" s="24">
        <f>'8.1'!J26</f>
        <v>0</v>
      </c>
      <c r="L27" s="29">
        <f>IF('8.1'!I26&lt;0,'8.1'!I26,0)</f>
        <v>-1584.9853499759799</v>
      </c>
      <c r="M27" s="24">
        <f>'8.1'!K26</f>
        <v>10994.315181612459</v>
      </c>
      <c r="N27" s="24">
        <f>'8.1'!L26</f>
        <v>10994.315181612459</v>
      </c>
      <c r="O27" s="24">
        <f>'8.1'!M26</f>
        <v>10994.315181612459</v>
      </c>
      <c r="Q27" s="38">
        <v>0.83333333333333304</v>
      </c>
      <c r="R27" s="24">
        <f>'8.2'!B25</f>
        <v>2515.8894095395499</v>
      </c>
      <c r="S27" s="24">
        <f>'8.2'!C25</f>
        <v>3146.68142515316</v>
      </c>
      <c r="T27" s="24">
        <f>'8.2'!D25</f>
        <v>1140.2989455325501</v>
      </c>
      <c r="V27" s="24">
        <f>'8.2'!E25</f>
        <v>138.48425191675301</v>
      </c>
      <c r="W27" s="24">
        <f>'8.2'!F25</f>
        <v>0.78649201120351497</v>
      </c>
      <c r="X27" s="24">
        <f>'8.2'!H25</f>
        <v>9.95255118530015</v>
      </c>
      <c r="Y27" s="24">
        <f>'8.2'!G25</f>
        <v>20.4645475884676</v>
      </c>
      <c r="Z27" s="24">
        <f>IF('8.2'!I25&lt;0,0,'8.2'!I25)</f>
        <v>0</v>
      </c>
      <c r="AA27" s="24">
        <f>'8.2'!J25</f>
        <v>0</v>
      </c>
      <c r="AB27" s="29">
        <f>IF('8.2'!I25&lt;0,'8.2'!I25,0)</f>
        <v>-591.27386358302601</v>
      </c>
      <c r="AC27" s="24">
        <f>'8.2'!K25</f>
        <v>6381.2837593439563</v>
      </c>
      <c r="AD27" s="24">
        <f>'8.2'!L25</f>
        <v>6381.2837593439563</v>
      </c>
      <c r="AE27" s="24">
        <f>'8.2'!M25</f>
        <v>6381.2837593439563</v>
      </c>
      <c r="AF27" s="7"/>
    </row>
    <row r="28" spans="1:32" ht="12" customHeight="1">
      <c r="A28" s="38">
        <v>0.875000000000001</v>
      </c>
      <c r="B28" s="24">
        <f>'8.1'!B27</f>
        <v>3682.9477851278798</v>
      </c>
      <c r="C28" s="24">
        <f>'8.1'!C27</f>
        <v>6841.8793094604298</v>
      </c>
      <c r="D28" s="24">
        <f>'8.1'!D27</f>
        <v>1536.48476303341</v>
      </c>
      <c r="F28" s="24">
        <f>'8.1'!E27</f>
        <v>437.22826212363998</v>
      </c>
      <c r="G28" s="24">
        <f>'8.1'!F27</f>
        <v>0.78546551514301199</v>
      </c>
      <c r="H28" s="24">
        <f>'8.1'!H27</f>
        <v>17.608078035981698</v>
      </c>
      <c r="I28" s="24">
        <f>'8.1'!G27</f>
        <v>0</v>
      </c>
      <c r="J28" s="24">
        <f>IF('8.1'!I27&lt;0,0,'8.1'!I27)</f>
        <v>0</v>
      </c>
      <c r="K28" s="24">
        <f>'8.1'!J27</f>
        <v>0</v>
      </c>
      <c r="L28" s="29">
        <f>IF('8.1'!I27&lt;0,'8.1'!I27,0)</f>
        <v>-2018.8739906486801</v>
      </c>
      <c r="M28" s="24">
        <f>'8.1'!K27</f>
        <v>10498.059672647802</v>
      </c>
      <c r="N28" s="24">
        <f>'8.1'!L27</f>
        <v>10498.059672647802</v>
      </c>
      <c r="O28" s="24">
        <f>'8.1'!M27</f>
        <v>10498.059672647802</v>
      </c>
      <c r="Q28" s="38">
        <v>0.875</v>
      </c>
      <c r="R28" s="24">
        <f>'8.2'!B26</f>
        <v>2517.3802800108701</v>
      </c>
      <c r="S28" s="24">
        <f>'8.2'!C26</f>
        <v>3155.04517023983</v>
      </c>
      <c r="T28" s="24">
        <f>'8.2'!D26</f>
        <v>1139.7046137636401</v>
      </c>
      <c r="V28" s="24">
        <f>'8.2'!E26</f>
        <v>189.84847260237001</v>
      </c>
      <c r="W28" s="24">
        <f>'8.2'!F26</f>
        <v>0</v>
      </c>
      <c r="X28" s="24">
        <f>'8.2'!H26</f>
        <v>7.5288404425936299</v>
      </c>
      <c r="Y28" s="24">
        <f>'8.2'!G26</f>
        <v>7.5162717246101103</v>
      </c>
      <c r="Z28" s="24">
        <f>IF('8.2'!I26&lt;0,0,'8.2'!I26)</f>
        <v>0</v>
      </c>
      <c r="AA28" s="24">
        <f>'8.2'!J26</f>
        <v>0</v>
      </c>
      <c r="AB28" s="29">
        <f>IF('8.2'!I26&lt;0,'8.2'!I26,0)</f>
        <v>-527.77107866588199</v>
      </c>
      <c r="AC28" s="24">
        <f>'8.2'!K26</f>
        <v>6489.2525701180321</v>
      </c>
      <c r="AD28" s="24">
        <f>'8.2'!L26</f>
        <v>6489.2525701180321</v>
      </c>
      <c r="AE28" s="24">
        <f>'8.2'!M26</f>
        <v>6489.2525701180321</v>
      </c>
      <c r="AF28" s="7"/>
    </row>
    <row r="29" spans="1:32" ht="12" customHeight="1">
      <c r="A29" s="38">
        <v>0.91666666666666796</v>
      </c>
      <c r="B29" s="24">
        <f>'8.1'!B28</f>
        <v>3684.56884828291</v>
      </c>
      <c r="C29" s="24">
        <f>'8.1'!C28</f>
        <v>6710.9724850873999</v>
      </c>
      <c r="D29" s="24">
        <f>'8.1'!D28</f>
        <v>1499.1096629379001</v>
      </c>
      <c r="F29" s="24">
        <f>'8.1'!E28</f>
        <v>407.22271234764099</v>
      </c>
      <c r="G29" s="24">
        <f>'8.1'!F28</f>
        <v>0</v>
      </c>
      <c r="H29" s="24">
        <f>'8.1'!H28</f>
        <v>18.017185956285701</v>
      </c>
      <c r="I29" s="24">
        <f>'8.1'!G28</f>
        <v>0</v>
      </c>
      <c r="J29" s="24">
        <f>IF('8.1'!I28&lt;0,0,'8.1'!I28)</f>
        <v>0</v>
      </c>
      <c r="K29" s="24">
        <f>'8.1'!J28</f>
        <v>0</v>
      </c>
      <c r="L29" s="29">
        <f>IF('8.1'!I28&lt;0,'8.1'!I28,0)</f>
        <v>-2286.8538782778</v>
      </c>
      <c r="M29" s="24">
        <f>'8.1'!K28</f>
        <v>10033.037016334338</v>
      </c>
      <c r="N29" s="24">
        <f>'8.1'!L28</f>
        <v>10033.037016334338</v>
      </c>
      <c r="O29" s="24">
        <f>'8.1'!M28</f>
        <v>10033.037016334338</v>
      </c>
      <c r="Q29" s="38">
        <v>0.91666666666666696</v>
      </c>
      <c r="R29" s="24">
        <f>'8.2'!B27</f>
        <v>2517.5670719152899</v>
      </c>
      <c r="S29" s="24">
        <f>'8.2'!C27</f>
        <v>3149.6317787501498</v>
      </c>
      <c r="T29" s="24">
        <f>'8.2'!D27</f>
        <v>1134.0669152735099</v>
      </c>
      <c r="V29" s="24">
        <f>'8.2'!E27</f>
        <v>178.44667189747599</v>
      </c>
      <c r="W29" s="24">
        <f>'8.2'!F27</f>
        <v>0</v>
      </c>
      <c r="X29" s="24">
        <f>'8.2'!H27</f>
        <v>4.9715034215318799</v>
      </c>
      <c r="Y29" s="24">
        <f>'8.2'!G27</f>
        <v>0</v>
      </c>
      <c r="Z29" s="24">
        <f>IF('8.2'!I27&lt;0,0,'8.2'!I27)</f>
        <v>0</v>
      </c>
      <c r="AA29" s="24">
        <f>'8.2'!J27</f>
        <v>0</v>
      </c>
      <c r="AB29" s="29">
        <f>IF('8.2'!I27&lt;0,'8.2'!I27,0)</f>
        <v>-681.90869570000302</v>
      </c>
      <c r="AC29" s="24">
        <f>'8.2'!K27</f>
        <v>6302.7752455579548</v>
      </c>
      <c r="AD29" s="24">
        <f>'8.2'!L27</f>
        <v>6302.7752455579548</v>
      </c>
      <c r="AE29" s="24">
        <f>'8.2'!M27</f>
        <v>6302.7752455579548</v>
      </c>
      <c r="AF29" s="7"/>
    </row>
    <row r="30" spans="1:32" ht="12" customHeight="1">
      <c r="A30" s="38">
        <v>0.95833333333333504</v>
      </c>
      <c r="B30" s="24">
        <f>'8.1'!B29</f>
        <v>3686.3116594377002</v>
      </c>
      <c r="C30" s="24">
        <f>'8.1'!C29</f>
        <v>6682.1241341183004</v>
      </c>
      <c r="D30" s="24">
        <f>'8.1'!D29</f>
        <v>1501.3738474603799</v>
      </c>
      <c r="F30" s="24">
        <f>'8.1'!E29</f>
        <v>282.61828740690601</v>
      </c>
      <c r="G30" s="24">
        <f>'8.1'!F29</f>
        <v>0</v>
      </c>
      <c r="H30" s="24">
        <f>'8.1'!H29</f>
        <v>16.949948764820999</v>
      </c>
      <c r="I30" s="24">
        <f>'8.1'!G29</f>
        <v>0</v>
      </c>
      <c r="J30" s="24">
        <f>IF('8.1'!I29&lt;0,0,'8.1'!I29)</f>
        <v>0</v>
      </c>
      <c r="K30" s="24">
        <f>'8.1'!J29</f>
        <v>0</v>
      </c>
      <c r="L30" s="29">
        <f>IF('8.1'!I29&lt;0,'8.1'!I29,0)</f>
        <v>-2577.25661569465</v>
      </c>
      <c r="M30" s="24">
        <f>'8.1'!K29</f>
        <v>9592.1212614934557</v>
      </c>
      <c r="N30" s="24">
        <f>'8.1'!L29</f>
        <v>9592.1212614934557</v>
      </c>
      <c r="O30" s="24">
        <f>'8.1'!M29</f>
        <v>9592.1212614934557</v>
      </c>
      <c r="Q30" s="38">
        <v>0.95833333333333304</v>
      </c>
      <c r="R30" s="24">
        <f>'8.2'!B28</f>
        <v>2519.5832429618799</v>
      </c>
      <c r="S30" s="24">
        <f>'8.2'!C28</f>
        <v>3165.9363797924202</v>
      </c>
      <c r="T30" s="24">
        <f>'8.2'!D28</f>
        <v>1121.21537245228</v>
      </c>
      <c r="V30" s="24">
        <f>'8.2'!E28</f>
        <v>82.468648121248407</v>
      </c>
      <c r="W30" s="24">
        <f>'8.2'!F28</f>
        <v>0</v>
      </c>
      <c r="X30" s="24">
        <f>'8.2'!H28</f>
        <v>4.7221174500208596</v>
      </c>
      <c r="Y30" s="24">
        <f>'8.2'!G28</f>
        <v>0</v>
      </c>
      <c r="Z30" s="24">
        <f>IF('8.2'!I28&lt;0,0,'8.2'!I28)</f>
        <v>0</v>
      </c>
      <c r="AA30" s="24">
        <f>'8.2'!J28</f>
        <v>0</v>
      </c>
      <c r="AB30" s="29">
        <f>IF('8.2'!I28&lt;0,'8.2'!I28,0)</f>
        <v>-972.69185390183804</v>
      </c>
      <c r="AC30" s="24">
        <f>'8.2'!K28</f>
        <v>5921.2339068760111</v>
      </c>
      <c r="AD30" s="24">
        <f>'8.2'!L28</f>
        <v>5921.2339068760111</v>
      </c>
      <c r="AE30" s="24">
        <f>'8.2'!M28</f>
        <v>5921.2339068760111</v>
      </c>
      <c r="AF30" s="7"/>
    </row>
    <row r="31" spans="1:32" s="39" customFormat="1" ht="12" customHeight="1">
      <c r="A31" s="38"/>
      <c r="N31" s="40" t="s">
        <v>136</v>
      </c>
      <c r="AB31" s="29"/>
      <c r="AC31" s="40" t="s">
        <v>136</v>
      </c>
      <c r="AF31" s="13"/>
    </row>
    <row r="32" spans="1:32" ht="12" customHeight="1">
      <c r="A32" s="37" t="s">
        <v>85</v>
      </c>
      <c r="G32" s="37" t="s">
        <v>84</v>
      </c>
      <c r="AF32" s="7"/>
    </row>
    <row r="33" spans="1:33" ht="12" customHeight="1">
      <c r="Q33" s="29" t="s">
        <v>12</v>
      </c>
      <c r="R33" s="29" t="s">
        <v>41</v>
      </c>
      <c r="S33" s="29" t="s">
        <v>42</v>
      </c>
      <c r="T33" s="29" t="s">
        <v>43</v>
      </c>
      <c r="AF33" s="7"/>
    </row>
    <row r="34" spans="1:33" ht="12" customHeight="1">
      <c r="A34" s="560"/>
      <c r="B34" s="561"/>
      <c r="C34" s="561"/>
      <c r="D34" s="561"/>
      <c r="E34" s="100" t="s">
        <v>5</v>
      </c>
      <c r="F34" s="100" t="s">
        <v>210</v>
      </c>
      <c r="G34" s="560"/>
      <c r="H34" s="561"/>
      <c r="I34" s="561"/>
      <c r="J34" s="561"/>
      <c r="K34" s="100" t="s">
        <v>5</v>
      </c>
      <c r="L34" s="100" t="s">
        <v>210</v>
      </c>
      <c r="P34" s="29" t="s">
        <v>198</v>
      </c>
      <c r="R34" s="29">
        <f>'5.1'!B8</f>
        <v>2396.6915459999996</v>
      </c>
      <c r="S34" s="29">
        <f>'5.2'!B6</f>
        <v>0</v>
      </c>
      <c r="T34" s="29">
        <f>'5.3'!B6</f>
        <v>2.0420480000000008</v>
      </c>
      <c r="AE34" s="29" t="s">
        <v>12</v>
      </c>
      <c r="AF34" s="7"/>
    </row>
    <row r="35" spans="1:33" ht="12" customHeight="1">
      <c r="A35" s="562" t="s">
        <v>38</v>
      </c>
      <c r="B35" s="562"/>
      <c r="C35" s="562"/>
      <c r="D35" s="562"/>
      <c r="E35" s="24">
        <f>'8.1'!E34</f>
        <v>3691.36835252943</v>
      </c>
      <c r="F35" s="41">
        <f t="shared" ref="F35:F44" si="0">E35/$E$44</f>
        <v>0.31033525465610734</v>
      </c>
      <c r="G35" s="562" t="s">
        <v>38</v>
      </c>
      <c r="H35" s="562"/>
      <c r="I35" s="562"/>
      <c r="J35" s="562"/>
      <c r="K35" s="24">
        <f>'8.2'!E34</f>
        <v>2542.6117830882799</v>
      </c>
      <c r="L35" s="41">
        <f t="shared" ref="L35:L44" si="1">K35/$K$44</f>
        <v>0.52626213577931846</v>
      </c>
      <c r="P35" s="29" t="s">
        <v>197</v>
      </c>
      <c r="R35" s="29">
        <f>'5.1'!B9</f>
        <v>12.567109</v>
      </c>
      <c r="S35" s="29">
        <f>'5.2'!B7</f>
        <v>0</v>
      </c>
      <c r="T35" s="29">
        <f>'5.3'!B7</f>
        <v>2514.5051969999945</v>
      </c>
      <c r="AE35" s="29" t="s">
        <v>41</v>
      </c>
      <c r="AF35" s="7"/>
    </row>
    <row r="36" spans="1:33" ht="12" customHeight="1">
      <c r="A36" s="562" t="s">
        <v>39</v>
      </c>
      <c r="B36" s="562"/>
      <c r="C36" s="562"/>
      <c r="D36" s="562"/>
      <c r="E36" s="24">
        <f>'8.1'!E35</f>
        <v>6687.1055683935301</v>
      </c>
      <c r="F36" s="41">
        <f t="shared" si="0"/>
        <v>0.56218843834906451</v>
      </c>
      <c r="G36" s="562" t="s">
        <v>39</v>
      </c>
      <c r="H36" s="562"/>
      <c r="I36" s="562"/>
      <c r="J36" s="562"/>
      <c r="K36" s="24">
        <f>'8.2'!E35</f>
        <v>2847.4799426340301</v>
      </c>
      <c r="L36" s="41">
        <f t="shared" si="1"/>
        <v>0.58936283004998835</v>
      </c>
      <c r="P36" s="29" t="s">
        <v>196</v>
      </c>
      <c r="R36" s="29">
        <f>'5.1'!B10</f>
        <v>2149.0284099999994</v>
      </c>
      <c r="S36" s="29">
        <f>'5.2'!B8</f>
        <v>0</v>
      </c>
      <c r="T36" s="29">
        <f>'5.3'!B8</f>
        <v>0</v>
      </c>
      <c r="AE36" s="29" t="s">
        <v>137</v>
      </c>
      <c r="AF36" s="7"/>
    </row>
    <row r="37" spans="1:33" ht="12" customHeight="1">
      <c r="A37" s="562" t="s">
        <v>128</v>
      </c>
      <c r="B37" s="562"/>
      <c r="C37" s="562"/>
      <c r="D37" s="562"/>
      <c r="E37" s="24">
        <f>'8.1'!E36</f>
        <v>1637.3944425899199</v>
      </c>
      <c r="F37" s="41">
        <f t="shared" si="0"/>
        <v>0.13765660123445686</v>
      </c>
      <c r="G37" s="562" t="s">
        <v>128</v>
      </c>
      <c r="H37" s="562"/>
      <c r="I37" s="562"/>
      <c r="J37" s="562"/>
      <c r="K37" s="24">
        <f>'8.2'!E36</f>
        <v>1060.2922054324099</v>
      </c>
      <c r="L37" s="41">
        <f t="shared" si="1"/>
        <v>0.21945609010876291</v>
      </c>
      <c r="P37" s="29" t="s">
        <v>195</v>
      </c>
      <c r="R37" s="29">
        <f>'5.1'!B11</f>
        <v>35172.045832000025</v>
      </c>
      <c r="S37" s="29">
        <f>'5.2'!B9</f>
        <v>0</v>
      </c>
      <c r="T37" s="29">
        <f>'5.3'!B9</f>
        <v>0</v>
      </c>
      <c r="AE37" s="29" t="s">
        <v>64</v>
      </c>
      <c r="AF37" s="7"/>
    </row>
    <row r="38" spans="1:33" ht="12" customHeight="1">
      <c r="A38" s="562" t="s">
        <v>77</v>
      </c>
      <c r="B38" s="562"/>
      <c r="C38" s="562"/>
      <c r="D38" s="562"/>
      <c r="E38" s="24">
        <f>'8.1'!E37</f>
        <v>331.07481426172501</v>
      </c>
      <c r="F38" s="41">
        <f t="shared" si="0"/>
        <v>2.7833631591854723E-2</v>
      </c>
      <c r="G38" s="562" t="s">
        <v>77</v>
      </c>
      <c r="H38" s="562"/>
      <c r="I38" s="562"/>
      <c r="J38" s="562"/>
      <c r="K38" s="24">
        <f>'8.2'!E37</f>
        <v>69.489059804729294</v>
      </c>
      <c r="L38" s="41">
        <f t="shared" si="1"/>
        <v>1.438263649581456E-2</v>
      </c>
      <c r="P38" s="29" t="s">
        <v>194</v>
      </c>
      <c r="R38" s="29">
        <f>'5.1'!B12</f>
        <v>0</v>
      </c>
      <c r="S38" s="29">
        <f>'5.2'!B10</f>
        <v>0</v>
      </c>
      <c r="T38" s="29">
        <f>'5.3'!B10</f>
        <v>0</v>
      </c>
      <c r="AE38" s="29" t="s">
        <v>65</v>
      </c>
      <c r="AF38" s="7"/>
    </row>
    <row r="39" spans="1:33" ht="12" customHeight="1">
      <c r="A39" s="562" t="s">
        <v>78</v>
      </c>
      <c r="B39" s="562"/>
      <c r="C39" s="562"/>
      <c r="D39" s="562"/>
      <c r="E39" s="24">
        <f>'8.1'!E38</f>
        <v>390.27528051799402</v>
      </c>
      <c r="F39" s="41">
        <f t="shared" si="0"/>
        <v>3.2810645538135785E-2</v>
      </c>
      <c r="G39" s="562" t="s">
        <v>78</v>
      </c>
      <c r="H39" s="562"/>
      <c r="I39" s="562"/>
      <c r="J39" s="562"/>
      <c r="K39" s="24">
        <f>'8.2'!E38</f>
        <v>0</v>
      </c>
      <c r="L39" s="41">
        <f t="shared" si="1"/>
        <v>0</v>
      </c>
      <c r="P39" s="29" t="s">
        <v>193</v>
      </c>
      <c r="R39" s="29">
        <f>'5.1'!B13</f>
        <v>62.106785000000009</v>
      </c>
      <c r="S39" s="29">
        <f>'5.2'!B11</f>
        <v>0</v>
      </c>
      <c r="T39" s="29">
        <f>'5.3'!B11</f>
        <v>0</v>
      </c>
      <c r="AE39" s="29" t="s">
        <v>67</v>
      </c>
      <c r="AF39" s="7"/>
    </row>
    <row r="40" spans="1:33" ht="12" customHeight="1">
      <c r="A40" s="562" t="s">
        <v>129</v>
      </c>
      <c r="B40" s="562"/>
      <c r="C40" s="562"/>
      <c r="D40" s="562"/>
      <c r="E40" s="24">
        <f>'8.1'!E39</f>
        <v>124.677231782174</v>
      </c>
      <c r="F40" s="41">
        <f t="shared" si="0"/>
        <v>1.0481679632006059E-2</v>
      </c>
      <c r="G40" s="562" t="s">
        <v>129</v>
      </c>
      <c r="H40" s="562"/>
      <c r="I40" s="562"/>
      <c r="J40" s="562"/>
      <c r="K40" s="24">
        <f>'8.2'!E39</f>
        <v>15.357598251483999</v>
      </c>
      <c r="L40" s="41">
        <f t="shared" si="1"/>
        <v>3.1786694728717394E-3</v>
      </c>
      <c r="P40" s="29" t="s">
        <v>192</v>
      </c>
      <c r="R40" s="29">
        <f>'5.1'!B14</f>
        <v>17.431836999999998</v>
      </c>
      <c r="S40" s="29">
        <f>'5.2'!B12</f>
        <v>0</v>
      </c>
      <c r="T40" s="29">
        <f>'5.3'!B12</f>
        <v>1.0939999999999999E-3</v>
      </c>
      <c r="AE40" s="29" t="s">
        <v>66</v>
      </c>
      <c r="AF40" s="7"/>
    </row>
    <row r="41" spans="1:33" ht="12" customHeight="1">
      <c r="A41" s="562" t="s">
        <v>130</v>
      </c>
      <c r="B41" s="562"/>
      <c r="C41" s="562"/>
      <c r="D41" s="562"/>
      <c r="E41" s="24">
        <f>'8.1'!E40</f>
        <v>26.1305133212946</v>
      </c>
      <c r="F41" s="41">
        <f t="shared" si="0"/>
        <v>2.1968058268425307E-3</v>
      </c>
      <c r="G41" s="562" t="s">
        <v>130</v>
      </c>
      <c r="H41" s="562"/>
      <c r="I41" s="562"/>
      <c r="J41" s="562"/>
      <c r="K41" s="24">
        <f>'8.2'!E40</f>
        <v>36.408770446063102</v>
      </c>
      <c r="L41" s="41">
        <f t="shared" si="1"/>
        <v>7.5357777477029963E-3</v>
      </c>
      <c r="P41" s="29" t="s">
        <v>191</v>
      </c>
      <c r="R41" s="29">
        <f>'5.1'!B15</f>
        <v>186.87068599999998</v>
      </c>
      <c r="S41" s="29">
        <f>'5.2'!B13</f>
        <v>0</v>
      </c>
      <c r="T41" s="29">
        <f>'5.3'!B13</f>
        <v>0</v>
      </c>
      <c r="AE41" s="29" t="s">
        <v>79</v>
      </c>
      <c r="AF41" s="7"/>
    </row>
    <row r="42" spans="1:33" ht="12" customHeight="1">
      <c r="A42" s="99" t="s">
        <v>79</v>
      </c>
      <c r="B42" s="99"/>
      <c r="C42" s="99"/>
      <c r="D42" s="99"/>
      <c r="E42" s="24">
        <f>'8.1'!E41</f>
        <v>-993.25015992025897</v>
      </c>
      <c r="F42" s="41">
        <f t="shared" si="0"/>
        <v>-8.3503056828467898E-2</v>
      </c>
      <c r="G42" s="99" t="s">
        <v>79</v>
      </c>
      <c r="H42" s="99"/>
      <c r="I42" s="99"/>
      <c r="J42" s="99"/>
      <c r="K42" s="24">
        <f>'8.2'!E41</f>
        <v>-1734.9274109467899</v>
      </c>
      <c r="L42" s="41">
        <f t="shared" si="1"/>
        <v>-0.35909005487183354</v>
      </c>
      <c r="P42" s="29" t="s">
        <v>190</v>
      </c>
      <c r="R42" s="29">
        <f>'5.1'!B16</f>
        <v>785.09120300000109</v>
      </c>
      <c r="S42" s="29">
        <f>'5.2'!B14</f>
        <v>1480.9555699999999</v>
      </c>
      <c r="T42" s="29">
        <f>'5.3'!B14</f>
        <v>248.62818399999992</v>
      </c>
      <c r="AE42" s="29" t="s">
        <v>126</v>
      </c>
      <c r="AF42" s="7"/>
    </row>
    <row r="43" spans="1:33" ht="12" customHeight="1">
      <c r="A43" s="99" t="s">
        <v>126</v>
      </c>
      <c r="B43" s="99"/>
      <c r="C43" s="99"/>
      <c r="D43" s="99"/>
      <c r="E43" s="24">
        <f>'8.1'!E42</f>
        <v>0</v>
      </c>
      <c r="F43" s="41">
        <f t="shared" si="0"/>
        <v>0</v>
      </c>
      <c r="G43" s="99" t="s">
        <v>126</v>
      </c>
      <c r="H43" s="99"/>
      <c r="I43" s="99"/>
      <c r="J43" s="99"/>
      <c r="K43" s="24">
        <f>'8.2'!E42</f>
        <v>-5.2570325721915099</v>
      </c>
      <c r="L43" s="41">
        <f t="shared" si="1"/>
        <v>-1.0880847826256188E-3</v>
      </c>
      <c r="P43" s="29" t="s">
        <v>32</v>
      </c>
      <c r="R43" s="29">
        <f>'5.1'!B17</f>
        <v>0</v>
      </c>
      <c r="S43" s="29">
        <f>'5.2'!B15</f>
        <v>0</v>
      </c>
      <c r="T43" s="29">
        <f>'5.3'!B15</f>
        <v>1.0303399999999998</v>
      </c>
      <c r="AE43" s="29" t="s">
        <v>138</v>
      </c>
      <c r="AF43" s="7"/>
    </row>
    <row r="44" spans="1:33" ht="12" customHeight="1">
      <c r="A44" s="99" t="s">
        <v>86</v>
      </c>
      <c r="B44" s="99"/>
      <c r="C44" s="99"/>
      <c r="D44" s="99"/>
      <c r="E44" s="24">
        <f>'8.1'!E33</f>
        <v>11894.776043475809</v>
      </c>
      <c r="F44" s="41">
        <f t="shared" si="0"/>
        <v>1</v>
      </c>
      <c r="G44" s="99" t="s">
        <v>86</v>
      </c>
      <c r="H44" s="99"/>
      <c r="I44" s="99"/>
      <c r="J44" s="99"/>
      <c r="K44" s="24">
        <f>'8.2'!E33</f>
        <v>4831.4549161380155</v>
      </c>
      <c r="L44" s="41">
        <f t="shared" si="1"/>
        <v>1</v>
      </c>
      <c r="P44" s="29" t="s">
        <v>189</v>
      </c>
      <c r="R44" s="29">
        <f>'5.1'!B18</f>
        <v>28.816810000000007</v>
      </c>
      <c r="S44" s="29">
        <f>'5.2'!B16</f>
        <v>0</v>
      </c>
      <c r="T44" s="29">
        <f>'5.3'!B16</f>
        <v>9.5877760000000034</v>
      </c>
      <c r="AF44" s="7"/>
    </row>
    <row r="45" spans="1:33" ht="12" customHeight="1">
      <c r="A45" s="39"/>
      <c r="B45" s="39"/>
      <c r="C45" s="39"/>
      <c r="D45" s="39"/>
      <c r="E45" s="39"/>
      <c r="F45" s="40"/>
      <c r="G45" s="39"/>
      <c r="H45" s="39"/>
      <c r="I45" s="39"/>
      <c r="J45" s="39"/>
      <c r="K45" s="39"/>
      <c r="L45" s="40"/>
      <c r="P45" s="39" t="s">
        <v>188</v>
      </c>
      <c r="Q45" s="39"/>
      <c r="R45" s="29">
        <f>'5.1'!B19</f>
        <v>576.04062399999975</v>
      </c>
      <c r="S45" s="29">
        <f>'5.2'!B17</f>
        <v>4037.5651010000006</v>
      </c>
      <c r="T45" s="29">
        <f>'5.3'!B17</f>
        <v>900.90251100000444</v>
      </c>
      <c r="AF45" s="7"/>
    </row>
    <row r="46" spans="1:33" s="39" customFormat="1" ht="12" customHeight="1">
      <c r="P46" s="29" t="s">
        <v>321</v>
      </c>
      <c r="Q46" s="29">
        <f>'5.1'!B6</f>
        <v>30246.208839999996</v>
      </c>
      <c r="R46" s="29"/>
      <c r="S46" s="29"/>
      <c r="T46" s="29"/>
      <c r="AF46" s="13"/>
    </row>
    <row r="47" spans="1:33" ht="18.75">
      <c r="A47" s="46"/>
      <c r="AG47" s="159" t="str">
        <f>'3.1'!N1</f>
        <v>2019</v>
      </c>
    </row>
    <row r="48" spans="1:33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s="39" customFormat="1" ht="12" customHeight="1"/>
    <row r="93" spans="1:33" ht="18.75" customHeight="1">
      <c r="O93" s="495"/>
      <c r="AG93" s="159" t="str">
        <f>'3.1'!N1</f>
        <v>2019</v>
      </c>
    </row>
    <row r="94" spans="1:33" ht="12.75">
      <c r="A94" s="563" t="s">
        <v>662</v>
      </c>
      <c r="B94" s="563"/>
      <c r="C94" s="563"/>
      <c r="D94" s="563"/>
      <c r="E94" s="563"/>
      <c r="F94" s="563"/>
      <c r="G94" s="563"/>
      <c r="H94" s="563"/>
      <c r="I94" s="563"/>
      <c r="J94" s="563"/>
      <c r="K94" s="563"/>
      <c r="L94" s="563"/>
      <c r="M94" s="563"/>
      <c r="N94" s="563"/>
      <c r="O94" s="563"/>
      <c r="P94" s="563"/>
      <c r="Q94" s="563"/>
      <c r="R94" s="563"/>
      <c r="S94" s="563"/>
      <c r="T94" s="563"/>
      <c r="U94" s="563"/>
      <c r="V94" s="563"/>
      <c r="W94" s="563"/>
      <c r="X94" s="563"/>
      <c r="Y94" s="563"/>
      <c r="Z94" s="563"/>
      <c r="AA94" s="563"/>
      <c r="AB94" s="563"/>
      <c r="AC94" s="563"/>
      <c r="AD94" s="563"/>
      <c r="AE94" s="563"/>
      <c r="AF94" s="563"/>
      <c r="AG94" s="563"/>
    </row>
  </sheetData>
  <mergeCells count="17">
    <mergeCell ref="A94:AG94"/>
    <mergeCell ref="G39:J39"/>
    <mergeCell ref="G40:J40"/>
    <mergeCell ref="A34:D34"/>
    <mergeCell ref="G41:J41"/>
    <mergeCell ref="G34:J34"/>
    <mergeCell ref="G35:J35"/>
    <mergeCell ref="A36:D36"/>
    <mergeCell ref="A37:D37"/>
    <mergeCell ref="A38:D38"/>
    <mergeCell ref="A39:D39"/>
    <mergeCell ref="A40:D40"/>
    <mergeCell ref="A41:D41"/>
    <mergeCell ref="A35:D35"/>
    <mergeCell ref="G36:J36"/>
    <mergeCell ref="G37:J37"/>
    <mergeCell ref="G38:J38"/>
  </mergeCells>
  <pageMargins left="0.31496062992125984" right="0.31496062992125984" top="0.35433070866141736" bottom="0.35433070866141736" header="0.31496062992125984" footer="0.19685039370078741"/>
  <pageSetup paperSize="9" fitToHeight="0" orientation="landscape" r:id="rId1"/>
  <headerFooter differentFirst="1" scaleWithDoc="0">
    <oddFooter>&amp;C&amp;"-,Obyčejné"&amp;9&amp;P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3"/>
  <dimension ref="A1:I63"/>
  <sheetViews>
    <sheetView showGridLines="0" zoomScaleNormal="100" zoomScaleSheetLayoutView="100" zoomScalePageLayoutView="70" workbookViewId="0"/>
  </sheetViews>
  <sheetFormatPr defaultRowHeight="12.75"/>
  <cols>
    <col min="1" max="8" width="11" style="74" customWidth="1"/>
    <col min="9" max="9" width="11.42578125" style="74" customWidth="1"/>
    <col min="10" max="16384" width="9.140625" style="74"/>
  </cols>
  <sheetData>
    <row r="1" spans="1:9" ht="18.75">
      <c r="A1" s="148" t="s">
        <v>648</v>
      </c>
      <c r="I1" s="223"/>
    </row>
    <row r="2" spans="1:9" s="55" customFormat="1" ht="6" customHeight="1">
      <c r="A2" s="189"/>
    </row>
    <row r="3" spans="1:9" ht="12.75" customHeight="1">
      <c r="A3" s="501" t="s">
        <v>660</v>
      </c>
      <c r="B3" s="501"/>
      <c r="C3" s="501"/>
      <c r="D3" s="501"/>
      <c r="E3" s="501"/>
      <c r="F3" s="501"/>
      <c r="G3" s="501"/>
      <c r="H3" s="501"/>
      <c r="I3" s="501"/>
    </row>
    <row r="4" spans="1:9">
      <c r="A4" s="501"/>
      <c r="B4" s="501"/>
      <c r="C4" s="501"/>
      <c r="D4" s="501"/>
      <c r="E4" s="501"/>
      <c r="F4" s="501"/>
      <c r="G4" s="501"/>
      <c r="H4" s="501"/>
      <c r="I4" s="501"/>
    </row>
    <row r="5" spans="1:9">
      <c r="A5" s="501"/>
      <c r="B5" s="501"/>
      <c r="C5" s="501"/>
      <c r="D5" s="501"/>
      <c r="E5" s="501"/>
      <c r="F5" s="501"/>
      <c r="G5" s="501"/>
      <c r="H5" s="501"/>
      <c r="I5" s="501"/>
    </row>
    <row r="6" spans="1:9">
      <c r="A6" s="501"/>
      <c r="B6" s="501"/>
      <c r="C6" s="501"/>
      <c r="D6" s="501"/>
      <c r="E6" s="501"/>
      <c r="F6" s="501"/>
      <c r="G6" s="501"/>
      <c r="H6" s="501"/>
      <c r="I6" s="501"/>
    </row>
    <row r="7" spans="1:9">
      <c r="A7" s="501"/>
      <c r="B7" s="501"/>
      <c r="C7" s="501"/>
      <c r="D7" s="501"/>
      <c r="E7" s="501"/>
      <c r="F7" s="501"/>
      <c r="G7" s="501"/>
      <c r="H7" s="501"/>
      <c r="I7" s="501"/>
    </row>
    <row r="8" spans="1:9">
      <c r="A8" s="501"/>
      <c r="B8" s="501"/>
      <c r="C8" s="501"/>
      <c r="D8" s="501"/>
      <c r="E8" s="501"/>
      <c r="F8" s="501"/>
      <c r="G8" s="501"/>
      <c r="H8" s="501"/>
      <c r="I8" s="501"/>
    </row>
    <row r="9" spans="1:9">
      <c r="A9" s="501"/>
      <c r="B9" s="501"/>
      <c r="C9" s="501"/>
      <c r="D9" s="501"/>
      <c r="E9" s="501"/>
      <c r="F9" s="501"/>
      <c r="G9" s="501"/>
      <c r="H9" s="501"/>
      <c r="I9" s="501"/>
    </row>
    <row r="10" spans="1:9">
      <c r="A10" s="501"/>
      <c r="B10" s="501"/>
      <c r="C10" s="501"/>
      <c r="D10" s="501"/>
      <c r="E10" s="501"/>
      <c r="F10" s="501"/>
      <c r="G10" s="501"/>
      <c r="H10" s="501"/>
      <c r="I10" s="501"/>
    </row>
    <row r="11" spans="1:9">
      <c r="A11" s="501"/>
      <c r="B11" s="501"/>
      <c r="C11" s="501"/>
      <c r="D11" s="501"/>
      <c r="E11" s="501"/>
      <c r="F11" s="501"/>
      <c r="G11" s="501"/>
      <c r="H11" s="501"/>
      <c r="I11" s="501"/>
    </row>
    <row r="12" spans="1:9">
      <c r="A12" s="501"/>
      <c r="B12" s="501"/>
      <c r="C12" s="501"/>
      <c r="D12" s="501"/>
      <c r="E12" s="501"/>
      <c r="F12" s="501"/>
      <c r="G12" s="501"/>
      <c r="H12" s="501"/>
      <c r="I12" s="501"/>
    </row>
    <row r="13" spans="1:9">
      <c r="A13" s="501"/>
      <c r="B13" s="501"/>
      <c r="C13" s="501"/>
      <c r="D13" s="501"/>
      <c r="E13" s="501"/>
      <c r="F13" s="501"/>
      <c r="G13" s="501"/>
      <c r="H13" s="501"/>
      <c r="I13" s="501"/>
    </row>
    <row r="14" spans="1:9">
      <c r="A14" s="501"/>
      <c r="B14" s="501"/>
      <c r="C14" s="501"/>
      <c r="D14" s="501"/>
      <c r="E14" s="501"/>
      <c r="F14" s="501"/>
      <c r="G14" s="501"/>
      <c r="H14" s="501"/>
      <c r="I14" s="501"/>
    </row>
    <row r="15" spans="1:9">
      <c r="A15" s="501"/>
      <c r="B15" s="501"/>
      <c r="C15" s="501"/>
      <c r="D15" s="501"/>
      <c r="E15" s="501"/>
      <c r="F15" s="501"/>
      <c r="G15" s="501"/>
      <c r="H15" s="501"/>
      <c r="I15" s="501"/>
    </row>
    <row r="16" spans="1:9">
      <c r="A16" s="501"/>
      <c r="B16" s="501"/>
      <c r="C16" s="501"/>
      <c r="D16" s="501"/>
      <c r="E16" s="501"/>
      <c r="F16" s="501"/>
      <c r="G16" s="501"/>
      <c r="H16" s="501"/>
      <c r="I16" s="501"/>
    </row>
    <row r="17" spans="1:9">
      <c r="A17" s="501"/>
      <c r="B17" s="501"/>
      <c r="C17" s="501"/>
      <c r="D17" s="501"/>
      <c r="E17" s="501"/>
      <c r="F17" s="501"/>
      <c r="G17" s="501"/>
      <c r="H17" s="501"/>
      <c r="I17" s="501"/>
    </row>
    <row r="18" spans="1:9">
      <c r="A18" s="501"/>
      <c r="B18" s="501"/>
      <c r="C18" s="501"/>
      <c r="D18" s="501"/>
      <c r="E18" s="501"/>
      <c r="F18" s="501"/>
      <c r="G18" s="501"/>
      <c r="H18" s="501"/>
      <c r="I18" s="501"/>
    </row>
    <row r="19" spans="1:9">
      <c r="A19" s="501"/>
      <c r="B19" s="501"/>
      <c r="C19" s="501"/>
      <c r="D19" s="501"/>
      <c r="E19" s="501"/>
      <c r="F19" s="501"/>
      <c r="G19" s="501"/>
      <c r="H19" s="501"/>
      <c r="I19" s="501"/>
    </row>
    <row r="20" spans="1:9">
      <c r="A20" s="501"/>
      <c r="B20" s="501"/>
      <c r="C20" s="501"/>
      <c r="D20" s="501"/>
      <c r="E20" s="501"/>
      <c r="F20" s="501"/>
      <c r="G20" s="501"/>
      <c r="H20" s="501"/>
      <c r="I20" s="501"/>
    </row>
    <row r="21" spans="1:9">
      <c r="A21" s="501"/>
      <c r="B21" s="501"/>
      <c r="C21" s="501"/>
      <c r="D21" s="501"/>
      <c r="E21" s="501"/>
      <c r="F21" s="501"/>
      <c r="G21" s="501"/>
      <c r="H21" s="501"/>
      <c r="I21" s="501"/>
    </row>
    <row r="22" spans="1:9">
      <c r="A22" s="501"/>
      <c r="B22" s="501"/>
      <c r="C22" s="501"/>
      <c r="D22" s="501"/>
      <c r="E22" s="501"/>
      <c r="F22" s="501"/>
      <c r="G22" s="501"/>
      <c r="H22" s="501"/>
      <c r="I22" s="501"/>
    </row>
    <row r="23" spans="1:9">
      <c r="A23" s="501"/>
      <c r="B23" s="501"/>
      <c r="C23" s="501"/>
      <c r="D23" s="501"/>
      <c r="E23" s="501"/>
      <c r="F23" s="501"/>
      <c r="G23" s="501"/>
      <c r="H23" s="501"/>
      <c r="I23" s="501"/>
    </row>
    <row r="24" spans="1:9">
      <c r="A24" s="501"/>
      <c r="B24" s="501"/>
      <c r="C24" s="501"/>
      <c r="D24" s="501"/>
      <c r="E24" s="501"/>
      <c r="F24" s="501"/>
      <c r="G24" s="501"/>
      <c r="H24" s="501"/>
      <c r="I24" s="501"/>
    </row>
    <row r="25" spans="1:9">
      <c r="A25" s="501"/>
      <c r="B25" s="501"/>
      <c r="C25" s="501"/>
      <c r="D25" s="501"/>
      <c r="E25" s="501"/>
      <c r="F25" s="501"/>
      <c r="G25" s="501"/>
      <c r="H25" s="501"/>
      <c r="I25" s="501"/>
    </row>
    <row r="26" spans="1:9">
      <c r="A26" s="501"/>
      <c r="B26" s="501"/>
      <c r="C26" s="501"/>
      <c r="D26" s="501"/>
      <c r="E26" s="501"/>
      <c r="F26" s="501"/>
      <c r="G26" s="501"/>
      <c r="H26" s="501"/>
      <c r="I26" s="501"/>
    </row>
    <row r="27" spans="1:9">
      <c r="A27" s="501"/>
      <c r="B27" s="501"/>
      <c r="C27" s="501"/>
      <c r="D27" s="501"/>
      <c r="E27" s="501"/>
      <c r="F27" s="501"/>
      <c r="G27" s="501"/>
      <c r="H27" s="501"/>
      <c r="I27" s="501"/>
    </row>
    <row r="28" spans="1:9">
      <c r="A28" s="501"/>
      <c r="B28" s="501"/>
      <c r="C28" s="501"/>
      <c r="D28" s="501"/>
      <c r="E28" s="501"/>
      <c r="F28" s="501"/>
      <c r="G28" s="501"/>
      <c r="H28" s="501"/>
      <c r="I28" s="501"/>
    </row>
    <row r="29" spans="1:9">
      <c r="A29" s="501"/>
      <c r="B29" s="501"/>
      <c r="C29" s="501"/>
      <c r="D29" s="501"/>
      <c r="E29" s="501"/>
      <c r="F29" s="501"/>
      <c r="G29" s="501"/>
      <c r="H29" s="501"/>
      <c r="I29" s="501"/>
    </row>
    <row r="30" spans="1:9">
      <c r="A30" s="501"/>
      <c r="B30" s="501"/>
      <c r="C30" s="501"/>
      <c r="D30" s="501"/>
      <c r="E30" s="501"/>
      <c r="F30" s="501"/>
      <c r="G30" s="501"/>
      <c r="H30" s="501"/>
      <c r="I30" s="501"/>
    </row>
    <row r="31" spans="1:9">
      <c r="A31" s="501"/>
      <c r="B31" s="501"/>
      <c r="C31" s="501"/>
      <c r="D31" s="501"/>
      <c r="E31" s="501"/>
      <c r="F31" s="501"/>
      <c r="G31" s="501"/>
      <c r="H31" s="501"/>
      <c r="I31" s="501"/>
    </row>
    <row r="32" spans="1:9">
      <c r="A32" s="501"/>
      <c r="B32" s="501"/>
      <c r="C32" s="501"/>
      <c r="D32" s="501"/>
      <c r="E32" s="501"/>
      <c r="F32" s="501"/>
      <c r="G32" s="501"/>
      <c r="H32" s="501"/>
      <c r="I32" s="501"/>
    </row>
    <row r="33" spans="1:9">
      <c r="A33" s="501"/>
      <c r="B33" s="501"/>
      <c r="C33" s="501"/>
      <c r="D33" s="501"/>
      <c r="E33" s="501"/>
      <c r="F33" s="501"/>
      <c r="G33" s="501"/>
      <c r="H33" s="501"/>
      <c r="I33" s="501"/>
    </row>
    <row r="34" spans="1:9">
      <c r="A34" s="501"/>
      <c r="B34" s="501"/>
      <c r="C34" s="501"/>
      <c r="D34" s="501"/>
      <c r="E34" s="501"/>
      <c r="F34" s="501"/>
      <c r="G34" s="501"/>
      <c r="H34" s="501"/>
      <c r="I34" s="501"/>
    </row>
    <row r="35" spans="1:9">
      <c r="A35" s="501"/>
      <c r="B35" s="501"/>
      <c r="C35" s="501"/>
      <c r="D35" s="501"/>
      <c r="E35" s="501"/>
      <c r="F35" s="501"/>
      <c r="G35" s="501"/>
      <c r="H35" s="501"/>
      <c r="I35" s="501"/>
    </row>
    <row r="36" spans="1:9">
      <c r="A36" s="501"/>
      <c r="B36" s="501"/>
      <c r="C36" s="501"/>
      <c r="D36" s="501"/>
      <c r="E36" s="501"/>
      <c r="F36" s="501"/>
      <c r="G36" s="501"/>
      <c r="H36" s="501"/>
      <c r="I36" s="501"/>
    </row>
    <row r="37" spans="1:9">
      <c r="A37" s="501"/>
      <c r="B37" s="501"/>
      <c r="C37" s="501"/>
      <c r="D37" s="501"/>
      <c r="E37" s="501"/>
      <c r="F37" s="501"/>
      <c r="G37" s="501"/>
      <c r="H37" s="501"/>
      <c r="I37" s="501"/>
    </row>
    <row r="38" spans="1:9">
      <c r="A38" s="501"/>
      <c r="B38" s="501"/>
      <c r="C38" s="501"/>
      <c r="D38" s="501"/>
      <c r="E38" s="501"/>
      <c r="F38" s="501"/>
      <c r="G38" s="501"/>
      <c r="H38" s="501"/>
      <c r="I38" s="501"/>
    </row>
    <row r="39" spans="1:9">
      <c r="A39" s="501"/>
      <c r="B39" s="501"/>
      <c r="C39" s="501"/>
      <c r="D39" s="501"/>
      <c r="E39" s="501"/>
      <c r="F39" s="501"/>
      <c r="G39" s="501"/>
      <c r="H39" s="501"/>
      <c r="I39" s="501"/>
    </row>
    <row r="40" spans="1:9">
      <c r="A40" s="501"/>
      <c r="B40" s="501"/>
      <c r="C40" s="501"/>
      <c r="D40" s="501"/>
      <c r="E40" s="501"/>
      <c r="F40" s="501"/>
      <c r="G40" s="501"/>
      <c r="H40" s="501"/>
      <c r="I40" s="501"/>
    </row>
    <row r="41" spans="1:9">
      <c r="A41" s="501"/>
      <c r="B41" s="501"/>
      <c r="C41" s="501"/>
      <c r="D41" s="501"/>
      <c r="E41" s="501"/>
      <c r="F41" s="501"/>
      <c r="G41" s="501"/>
      <c r="H41" s="501"/>
      <c r="I41" s="501"/>
    </row>
    <row r="42" spans="1:9">
      <c r="A42" s="501"/>
      <c r="B42" s="501"/>
      <c r="C42" s="501"/>
      <c r="D42" s="501"/>
      <c r="E42" s="501"/>
      <c r="F42" s="501"/>
      <c r="G42" s="501"/>
      <c r="H42" s="501"/>
      <c r="I42" s="501"/>
    </row>
    <row r="43" spans="1:9">
      <c r="A43" s="501"/>
      <c r="B43" s="501"/>
      <c r="C43" s="501"/>
      <c r="D43" s="501"/>
      <c r="E43" s="501"/>
      <c r="F43" s="501"/>
      <c r="G43" s="501"/>
      <c r="H43" s="501"/>
      <c r="I43" s="501"/>
    </row>
    <row r="44" spans="1:9">
      <c r="A44" s="501"/>
      <c r="B44" s="501"/>
      <c r="C44" s="501"/>
      <c r="D44" s="501"/>
      <c r="E44" s="501"/>
      <c r="F44" s="501"/>
      <c r="G44" s="501"/>
      <c r="H44" s="501"/>
      <c r="I44" s="501"/>
    </row>
    <row r="45" spans="1:9">
      <c r="A45" s="501"/>
      <c r="B45" s="501"/>
      <c r="C45" s="501"/>
      <c r="D45" s="501"/>
      <c r="E45" s="501"/>
      <c r="F45" s="501"/>
      <c r="G45" s="501"/>
      <c r="H45" s="501"/>
      <c r="I45" s="501"/>
    </row>
    <row r="46" spans="1:9">
      <c r="A46" s="501"/>
      <c r="B46" s="501"/>
      <c r="C46" s="501"/>
      <c r="D46" s="501"/>
      <c r="E46" s="501"/>
      <c r="F46" s="501"/>
      <c r="G46" s="501"/>
      <c r="H46" s="501"/>
      <c r="I46" s="501"/>
    </row>
    <row r="47" spans="1:9">
      <c r="A47" s="501"/>
      <c r="B47" s="501"/>
      <c r="C47" s="501"/>
      <c r="D47" s="501"/>
      <c r="E47" s="501"/>
      <c r="F47" s="501"/>
      <c r="G47" s="501"/>
      <c r="H47" s="501"/>
      <c r="I47" s="501"/>
    </row>
    <row r="48" spans="1:9">
      <c r="A48" s="501"/>
      <c r="B48" s="501"/>
      <c r="C48" s="501"/>
      <c r="D48" s="501"/>
      <c r="E48" s="501"/>
      <c r="F48" s="501"/>
      <c r="G48" s="501"/>
      <c r="H48" s="501"/>
      <c r="I48" s="501"/>
    </row>
    <row r="49" spans="1:9">
      <c r="A49" s="501"/>
      <c r="B49" s="501"/>
      <c r="C49" s="501"/>
      <c r="D49" s="501"/>
      <c r="E49" s="501"/>
      <c r="F49" s="501"/>
      <c r="G49" s="501"/>
      <c r="H49" s="501"/>
      <c r="I49" s="501"/>
    </row>
    <row r="50" spans="1:9">
      <c r="A50" s="501"/>
      <c r="B50" s="501"/>
      <c r="C50" s="501"/>
      <c r="D50" s="501"/>
      <c r="E50" s="501"/>
      <c r="F50" s="501"/>
      <c r="G50" s="501"/>
      <c r="H50" s="501"/>
      <c r="I50" s="501"/>
    </row>
    <row r="51" spans="1:9">
      <c r="A51" s="501"/>
      <c r="B51" s="501"/>
      <c r="C51" s="501"/>
      <c r="D51" s="501"/>
      <c r="E51" s="501"/>
      <c r="F51" s="501"/>
      <c r="G51" s="501"/>
      <c r="H51" s="501"/>
      <c r="I51" s="501"/>
    </row>
    <row r="52" spans="1:9">
      <c r="A52" s="501"/>
      <c r="B52" s="501"/>
      <c r="C52" s="501"/>
      <c r="D52" s="501"/>
      <c r="E52" s="501"/>
      <c r="F52" s="501"/>
      <c r="G52" s="501"/>
      <c r="H52" s="501"/>
      <c r="I52" s="501"/>
    </row>
    <row r="53" spans="1:9">
      <c r="A53" s="501"/>
      <c r="B53" s="501"/>
      <c r="C53" s="501"/>
      <c r="D53" s="501"/>
      <c r="E53" s="501"/>
      <c r="F53" s="501"/>
      <c r="G53" s="501"/>
      <c r="H53" s="501"/>
      <c r="I53" s="501"/>
    </row>
    <row r="54" spans="1:9">
      <c r="A54" s="501"/>
      <c r="B54" s="501"/>
      <c r="C54" s="501"/>
      <c r="D54" s="501"/>
      <c r="E54" s="501"/>
      <c r="F54" s="501"/>
      <c r="G54" s="501"/>
      <c r="H54" s="501"/>
      <c r="I54" s="501"/>
    </row>
    <row r="55" spans="1:9">
      <c r="A55" s="501"/>
      <c r="B55" s="501"/>
      <c r="C55" s="501"/>
      <c r="D55" s="501"/>
      <c r="E55" s="501"/>
      <c r="F55" s="501"/>
      <c r="G55" s="501"/>
      <c r="H55" s="501"/>
      <c r="I55" s="501"/>
    </row>
    <row r="56" spans="1:9">
      <c r="A56" s="501"/>
      <c r="B56" s="501"/>
      <c r="C56" s="501"/>
      <c r="D56" s="501"/>
      <c r="E56" s="501"/>
      <c r="F56" s="501"/>
      <c r="G56" s="501"/>
      <c r="H56" s="501"/>
      <c r="I56" s="501"/>
    </row>
    <row r="57" spans="1:9">
      <c r="A57" s="501"/>
      <c r="B57" s="501"/>
      <c r="C57" s="501"/>
      <c r="D57" s="501"/>
      <c r="E57" s="501"/>
      <c r="F57" s="501"/>
      <c r="G57" s="501"/>
      <c r="H57" s="501"/>
      <c r="I57" s="501"/>
    </row>
    <row r="58" spans="1:9">
      <c r="A58" s="501"/>
      <c r="B58" s="501"/>
      <c r="C58" s="501"/>
      <c r="D58" s="501"/>
      <c r="E58" s="501"/>
      <c r="F58" s="501"/>
      <c r="G58" s="501"/>
      <c r="H58" s="501"/>
      <c r="I58" s="501"/>
    </row>
    <row r="59" spans="1:9">
      <c r="A59" s="501"/>
      <c r="B59" s="501"/>
      <c r="C59" s="501"/>
      <c r="D59" s="501"/>
      <c r="E59" s="501"/>
      <c r="F59" s="501"/>
      <c r="G59" s="501"/>
      <c r="H59" s="501"/>
      <c r="I59" s="501"/>
    </row>
    <row r="60" spans="1:9">
      <c r="A60" s="501"/>
      <c r="B60" s="501"/>
      <c r="C60" s="501"/>
      <c r="D60" s="501"/>
      <c r="E60" s="501"/>
      <c r="F60" s="501"/>
      <c r="G60" s="501"/>
      <c r="H60" s="501"/>
      <c r="I60" s="501"/>
    </row>
    <row r="61" spans="1:9">
      <c r="A61" s="501"/>
      <c r="B61" s="501"/>
      <c r="C61" s="501"/>
      <c r="D61" s="501"/>
      <c r="E61" s="501"/>
      <c r="F61" s="501"/>
      <c r="G61" s="501"/>
      <c r="H61" s="501"/>
      <c r="I61" s="501"/>
    </row>
    <row r="62" spans="1:9">
      <c r="A62" s="501"/>
      <c r="B62" s="501"/>
      <c r="C62" s="501"/>
      <c r="D62" s="501"/>
      <c r="E62" s="501"/>
      <c r="F62" s="501"/>
      <c r="G62" s="501"/>
      <c r="H62" s="501"/>
      <c r="I62" s="501"/>
    </row>
    <row r="63" spans="1:9">
      <c r="A63" s="501"/>
      <c r="B63" s="501"/>
      <c r="C63" s="501"/>
      <c r="D63" s="501"/>
      <c r="E63" s="501"/>
      <c r="F63" s="501"/>
      <c r="G63" s="501"/>
      <c r="H63" s="501"/>
      <c r="I63" s="501"/>
    </row>
  </sheetData>
  <mergeCells count="1">
    <mergeCell ref="A3:I63"/>
  </mergeCells>
  <pageMargins left="0.31496062992125984" right="0.31496062992125984" top="0.35433070866141736" bottom="0.35433070866141736" header="0.31496062992125984" footer="0.19685039370078741"/>
  <pageSetup paperSize="9" fitToHeight="0" orientation="portrait" r:id="rId1"/>
  <headerFooter differentFirst="1" scaleWithDoc="0">
    <oddFooter>&amp;C&amp;"-,Obyčejné"&amp;9&amp;P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24"/>
  <dimension ref="A1:R39"/>
  <sheetViews>
    <sheetView showGridLines="0" zoomScaleNormal="100" zoomScaleSheetLayoutView="100" workbookViewId="0"/>
  </sheetViews>
  <sheetFormatPr defaultRowHeight="12"/>
  <cols>
    <col min="1" max="1" width="27" style="4" customWidth="1"/>
    <col min="2" max="13" width="8.85546875" style="4" customWidth="1"/>
    <col min="14" max="14" width="9.5703125" style="4" customWidth="1"/>
    <col min="15" max="15" width="8.42578125" style="4" customWidth="1"/>
    <col min="16" max="16" width="11.42578125" style="4" bestFit="1" customWidth="1"/>
    <col min="17" max="17" width="9.140625" style="4"/>
    <col min="18" max="18" width="9.42578125" style="4" bestFit="1" customWidth="1"/>
    <col min="19" max="16384" width="9.140625" style="4"/>
  </cols>
  <sheetData>
    <row r="1" spans="1:18" ht="18.75">
      <c r="A1" s="465" t="s">
        <v>551</v>
      </c>
      <c r="N1" s="159" t="s">
        <v>535</v>
      </c>
    </row>
    <row r="2" spans="1:18" s="55" customFormat="1" ht="15.75">
      <c r="A2" s="462" t="s">
        <v>552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8" s="55" customFormat="1" ht="6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8">
      <c r="A4" s="162"/>
      <c r="B4" s="187" t="s">
        <v>93</v>
      </c>
      <c r="C4" s="187" t="s">
        <v>94</v>
      </c>
      <c r="D4" s="187" t="s">
        <v>95</v>
      </c>
      <c r="E4" s="187" t="s">
        <v>96</v>
      </c>
      <c r="F4" s="187" t="s">
        <v>97</v>
      </c>
      <c r="G4" s="187" t="s">
        <v>98</v>
      </c>
      <c r="H4" s="187" t="s">
        <v>99</v>
      </c>
      <c r="I4" s="187" t="s">
        <v>100</v>
      </c>
      <c r="J4" s="187" t="s">
        <v>101</v>
      </c>
      <c r="K4" s="187" t="s">
        <v>102</v>
      </c>
      <c r="L4" s="187" t="s">
        <v>103</v>
      </c>
      <c r="M4" s="187" t="s">
        <v>104</v>
      </c>
      <c r="N4" s="187" t="s">
        <v>76</v>
      </c>
    </row>
    <row r="5" spans="1:18" s="44" customFormat="1">
      <c r="A5" s="196" t="s">
        <v>37</v>
      </c>
      <c r="B5" s="177">
        <f t="shared" ref="B5:N5" si="0">SUM(B6:B13)</f>
        <v>8557.2214054271481</v>
      </c>
      <c r="C5" s="177">
        <f t="shared" si="0"/>
        <v>7746.9592763071532</v>
      </c>
      <c r="D5" s="177">
        <f t="shared" si="0"/>
        <v>7507.3895745421278</v>
      </c>
      <c r="E5" s="177">
        <f t="shared" si="0"/>
        <v>6892.0018709239102</v>
      </c>
      <c r="F5" s="177">
        <f t="shared" si="0"/>
        <v>7165.8269445226661</v>
      </c>
      <c r="G5" s="177">
        <f t="shared" si="0"/>
        <v>6149.6972667632308</v>
      </c>
      <c r="H5" s="177">
        <f t="shared" si="0"/>
        <v>5728.7304360027319</v>
      </c>
      <c r="I5" s="177">
        <f t="shared" si="0"/>
        <v>6517.1266551382087</v>
      </c>
      <c r="J5" s="177">
        <f t="shared" si="0"/>
        <v>6994.1336000509318</v>
      </c>
      <c r="K5" s="177">
        <f t="shared" si="0"/>
        <v>8010.9858387983186</v>
      </c>
      <c r="L5" s="177">
        <f t="shared" si="0"/>
        <v>7838.2916632477463</v>
      </c>
      <c r="M5" s="177">
        <f t="shared" si="0"/>
        <v>7880.3572222758266</v>
      </c>
      <c r="N5" s="177">
        <f t="shared" si="0"/>
        <v>86988.721753999998</v>
      </c>
    </row>
    <row r="6" spans="1:18">
      <c r="A6" s="152" t="s">
        <v>0</v>
      </c>
      <c r="B6" s="168">
        <v>2739.5419999999999</v>
      </c>
      <c r="C6" s="168">
        <v>2599.9160499999998</v>
      </c>
      <c r="D6" s="168">
        <v>2295.86762</v>
      </c>
      <c r="E6" s="168">
        <v>2229.01406</v>
      </c>
      <c r="F6" s="168">
        <v>2902.2861800000001</v>
      </c>
      <c r="G6" s="168">
        <v>2348.5961699999998</v>
      </c>
      <c r="H6" s="168">
        <v>1884.9990299999997</v>
      </c>
      <c r="I6" s="168">
        <v>2219.1381799999999</v>
      </c>
      <c r="J6" s="168">
        <v>2369.23648</v>
      </c>
      <c r="K6" s="168">
        <v>2975.6687800000004</v>
      </c>
      <c r="L6" s="168">
        <v>2941.5275999999999</v>
      </c>
      <c r="M6" s="168">
        <v>2740.41669</v>
      </c>
      <c r="N6" s="168">
        <f>SUM(B6:M6)</f>
        <v>30246.208839999999</v>
      </c>
      <c r="R6" s="463"/>
    </row>
    <row r="7" spans="1:18" ht="12.75" customHeight="1">
      <c r="A7" s="240" t="s">
        <v>33</v>
      </c>
      <c r="B7" s="151">
        <v>4448.420223000001</v>
      </c>
      <c r="C7" s="278">
        <v>3917.0622660000008</v>
      </c>
      <c r="D7" s="278">
        <v>3901.8986980000009</v>
      </c>
      <c r="E7" s="278">
        <v>3399.7521120000015</v>
      </c>
      <c r="F7" s="278">
        <v>3140.4997930000013</v>
      </c>
      <c r="G7" s="278">
        <v>2487.563869000001</v>
      </c>
      <c r="H7" s="278">
        <v>2576.4623810000007</v>
      </c>
      <c r="I7" s="278">
        <v>3006.0507799999982</v>
      </c>
      <c r="J7" s="278">
        <v>3281.1596230000005</v>
      </c>
      <c r="K7" s="278">
        <v>3565.9271520000002</v>
      </c>
      <c r="L7" s="278">
        <v>3669.7552820000005</v>
      </c>
      <c r="M7" s="278">
        <v>3992.1387129999994</v>
      </c>
      <c r="N7" s="173">
        <f>SUM(B7:M7)</f>
        <v>41386.690892000006</v>
      </c>
      <c r="R7" s="463"/>
    </row>
    <row r="8" spans="1:18">
      <c r="A8" s="240" t="s">
        <v>34</v>
      </c>
      <c r="B8" s="278">
        <v>548.23631</v>
      </c>
      <c r="C8" s="278">
        <v>416.08055000000002</v>
      </c>
      <c r="D8" s="278">
        <v>250.41873000000001</v>
      </c>
      <c r="E8" s="278">
        <v>300.9905</v>
      </c>
      <c r="F8" s="278">
        <v>272.00991000000005</v>
      </c>
      <c r="G8" s="278">
        <v>488.34186800000003</v>
      </c>
      <c r="H8" s="278">
        <v>496.52186999999998</v>
      </c>
      <c r="I8" s="278">
        <v>539.24630000000002</v>
      </c>
      <c r="J8" s="278">
        <v>604.46603299999992</v>
      </c>
      <c r="K8" s="278">
        <v>650.51076</v>
      </c>
      <c r="L8" s="278">
        <v>551.61255000000006</v>
      </c>
      <c r="M8" s="278">
        <v>400.08529000000004</v>
      </c>
      <c r="N8" s="208">
        <f t="shared" ref="N8:N13" si="1">SUM(B8:M8)</f>
        <v>5518.5206710000002</v>
      </c>
      <c r="R8" s="463"/>
    </row>
    <row r="9" spans="1:18" ht="12.75" customHeight="1">
      <c r="A9" s="240" t="s">
        <v>35</v>
      </c>
      <c r="B9" s="278">
        <v>352.71840342714631</v>
      </c>
      <c r="C9" s="278">
        <v>315.44412930715401</v>
      </c>
      <c r="D9" s="278">
        <v>337.64196954212429</v>
      </c>
      <c r="E9" s="278">
        <v>302.84831392390748</v>
      </c>
      <c r="F9" s="278">
        <v>294.08162152266652</v>
      </c>
      <c r="G9" s="278">
        <v>259.0192877632287</v>
      </c>
      <c r="H9" s="278">
        <v>262.80824900273205</v>
      </c>
      <c r="I9" s="278">
        <v>262.33899813821279</v>
      </c>
      <c r="J9" s="278">
        <v>273.29311805093266</v>
      </c>
      <c r="K9" s="278">
        <v>322.54714079832041</v>
      </c>
      <c r="L9" s="278">
        <v>342.19028624774631</v>
      </c>
      <c r="M9" s="278">
        <v>351.76563227582682</v>
      </c>
      <c r="N9" s="208">
        <f t="shared" si="1"/>
        <v>3676.6971499999986</v>
      </c>
      <c r="R9" s="463"/>
    </row>
    <row r="10" spans="1:18" ht="12.75" customHeight="1">
      <c r="A10" s="240" t="s">
        <v>3</v>
      </c>
      <c r="B10" s="278">
        <v>229.11755200000005</v>
      </c>
      <c r="C10" s="278">
        <v>216.96365999999986</v>
      </c>
      <c r="D10" s="278">
        <v>349.58062800000039</v>
      </c>
      <c r="E10" s="278">
        <v>230.56699499999979</v>
      </c>
      <c r="F10" s="278">
        <v>177.71228799999963</v>
      </c>
      <c r="G10" s="278">
        <v>129.85429599999995</v>
      </c>
      <c r="H10" s="278">
        <v>97.295217000000022</v>
      </c>
      <c r="I10" s="278">
        <v>92.893505000000062</v>
      </c>
      <c r="J10" s="278">
        <v>96.740558999999934</v>
      </c>
      <c r="K10" s="278">
        <v>159.28456</v>
      </c>
      <c r="L10" s="278">
        <v>105.47245699999996</v>
      </c>
      <c r="M10" s="278">
        <v>122.54698600000009</v>
      </c>
      <c r="N10" s="173">
        <f t="shared" si="1"/>
        <v>2008.0287029999997</v>
      </c>
      <c r="P10" s="492"/>
      <c r="R10" s="463"/>
    </row>
    <row r="11" spans="1:18" ht="12.75" customHeight="1">
      <c r="A11" s="240" t="s">
        <v>36</v>
      </c>
      <c r="B11" s="278">
        <v>105.66614800000002</v>
      </c>
      <c r="C11" s="278">
        <v>79.157679999999999</v>
      </c>
      <c r="D11" s="278">
        <v>93.830459999999988</v>
      </c>
      <c r="E11" s="278">
        <v>89.899721</v>
      </c>
      <c r="F11" s="278">
        <v>93.053050000000013</v>
      </c>
      <c r="G11" s="278">
        <v>67.189630000000008</v>
      </c>
      <c r="H11" s="278">
        <v>85.325960000000009</v>
      </c>
      <c r="I11" s="278">
        <v>99.797380000000004</v>
      </c>
      <c r="J11" s="278">
        <v>104.06401</v>
      </c>
      <c r="K11" s="278">
        <v>112.20386999999999</v>
      </c>
      <c r="L11" s="278">
        <v>98.78761999999999</v>
      </c>
      <c r="M11" s="151">
        <v>137.68171000000001</v>
      </c>
      <c r="N11" s="173">
        <f t="shared" si="1"/>
        <v>1166.6572390000001</v>
      </c>
      <c r="R11" s="463"/>
    </row>
    <row r="12" spans="1:18" ht="12.75" customHeight="1">
      <c r="A12" s="240" t="s">
        <v>1</v>
      </c>
      <c r="B12" s="278">
        <v>80.835863000000018</v>
      </c>
      <c r="C12" s="278">
        <v>64.414944999999989</v>
      </c>
      <c r="D12" s="278">
        <v>84.94768400000001</v>
      </c>
      <c r="E12" s="278">
        <v>62.677205999999998</v>
      </c>
      <c r="F12" s="278">
        <v>51.570069999999973</v>
      </c>
      <c r="G12" s="278">
        <v>36.345938000000039</v>
      </c>
      <c r="H12" s="278">
        <v>28.179473000000023</v>
      </c>
      <c r="I12" s="278">
        <v>27.359033000000014</v>
      </c>
      <c r="J12" s="278">
        <v>44.856987999999987</v>
      </c>
      <c r="K12" s="278">
        <v>62.171733999999972</v>
      </c>
      <c r="L12" s="278">
        <v>72.68851500000001</v>
      </c>
      <c r="M12" s="278">
        <v>83.966410999999951</v>
      </c>
      <c r="N12" s="208">
        <f t="shared" si="1"/>
        <v>700.01386000000014</v>
      </c>
      <c r="R12" s="463"/>
    </row>
    <row r="13" spans="1:18" ht="12.75" customHeight="1">
      <c r="A13" s="152" t="s">
        <v>2</v>
      </c>
      <c r="B13" s="168">
        <v>52.684905999999643</v>
      </c>
      <c r="C13" s="168">
        <v>137.91999599999997</v>
      </c>
      <c r="D13" s="168">
        <v>193.20378500000118</v>
      </c>
      <c r="E13" s="168">
        <v>276.25296300000076</v>
      </c>
      <c r="F13" s="168">
        <v>234.61403199999788</v>
      </c>
      <c r="G13" s="168">
        <v>332.78620800000158</v>
      </c>
      <c r="H13" s="168">
        <v>297.13825599999979</v>
      </c>
      <c r="I13" s="168">
        <v>270.30247899999881</v>
      </c>
      <c r="J13" s="168">
        <v>220.31678899999991</v>
      </c>
      <c r="K13" s="168">
        <v>162.67184199999764</v>
      </c>
      <c r="L13" s="168">
        <v>56.257352999999796</v>
      </c>
      <c r="M13" s="168">
        <v>51.755790000000097</v>
      </c>
      <c r="N13" s="168">
        <f t="shared" si="1"/>
        <v>2285.9043989999973</v>
      </c>
      <c r="R13" s="463"/>
    </row>
    <row r="14" spans="1:18" s="44" customFormat="1" ht="25.5">
      <c r="A14" s="196" t="s">
        <v>314</v>
      </c>
      <c r="B14" s="177">
        <f t="shared" ref="B14:N14" si="2">SUM(B15:B22)</f>
        <v>556.21496800000011</v>
      </c>
      <c r="C14" s="177">
        <f t="shared" si="2"/>
        <v>508.9096209999999</v>
      </c>
      <c r="D14" s="177">
        <f t="shared" si="2"/>
        <v>503.44507299999992</v>
      </c>
      <c r="E14" s="177">
        <f t="shared" si="2"/>
        <v>469.94306099999989</v>
      </c>
      <c r="F14" s="177">
        <f t="shared" si="2"/>
        <v>479.23383699999994</v>
      </c>
      <c r="G14" s="177">
        <f t="shared" si="2"/>
        <v>423.7997279999999</v>
      </c>
      <c r="H14" s="177">
        <f t="shared" si="2"/>
        <v>409.44054699999998</v>
      </c>
      <c r="I14" s="177">
        <f t="shared" si="2"/>
        <v>459.12978000000015</v>
      </c>
      <c r="J14" s="177">
        <f t="shared" si="2"/>
        <v>469.04432900000006</v>
      </c>
      <c r="K14" s="177">
        <f t="shared" si="2"/>
        <v>525.65786100000025</v>
      </c>
      <c r="L14" s="177">
        <f t="shared" si="2"/>
        <v>514.18561299999988</v>
      </c>
      <c r="M14" s="177">
        <f t="shared" si="2"/>
        <v>524.91618399999959</v>
      </c>
      <c r="N14" s="177">
        <f t="shared" si="2"/>
        <v>5843.9206020000001</v>
      </c>
    </row>
    <row r="15" spans="1:18" ht="12.75" customHeight="1">
      <c r="A15" s="152" t="s">
        <v>0</v>
      </c>
      <c r="B15" s="168">
        <v>145.91300000000001</v>
      </c>
      <c r="C15" s="168">
        <v>140.38740999999999</v>
      </c>
      <c r="D15" s="168">
        <v>127.33022</v>
      </c>
      <c r="E15" s="168">
        <v>125.77598</v>
      </c>
      <c r="F15" s="168">
        <v>155.61171999999999</v>
      </c>
      <c r="G15" s="168">
        <v>133.14162999999999</v>
      </c>
      <c r="H15" s="168">
        <v>108.53282</v>
      </c>
      <c r="I15" s="168">
        <v>127.10863999999999</v>
      </c>
      <c r="J15" s="168">
        <v>125.10901999999999</v>
      </c>
      <c r="K15" s="168">
        <v>161.74259000000001</v>
      </c>
      <c r="L15" s="168">
        <v>160.60616999999999</v>
      </c>
      <c r="M15" s="168">
        <v>152.71860999999998</v>
      </c>
      <c r="N15" s="168">
        <f>SUM(B15:M15)</f>
        <v>1663.9778100000001</v>
      </c>
    </row>
    <row r="16" spans="1:18" ht="12.75" customHeight="1">
      <c r="A16" s="240" t="s">
        <v>33</v>
      </c>
      <c r="B16" s="151">
        <v>380.14463900000004</v>
      </c>
      <c r="C16" s="278">
        <v>340.62723899999992</v>
      </c>
      <c r="D16" s="278">
        <v>346.942093</v>
      </c>
      <c r="E16" s="278">
        <v>316.03325199999995</v>
      </c>
      <c r="F16" s="278">
        <v>297.430117</v>
      </c>
      <c r="G16" s="278">
        <v>261.40054699999996</v>
      </c>
      <c r="H16" s="278">
        <v>271.62754000000001</v>
      </c>
      <c r="I16" s="278">
        <v>302.17921800000016</v>
      </c>
      <c r="J16" s="278">
        <v>314.61786200000012</v>
      </c>
      <c r="K16" s="278">
        <v>332.56142000000023</v>
      </c>
      <c r="L16" s="278">
        <v>324.61827299999982</v>
      </c>
      <c r="M16" s="278">
        <v>344.10854499999976</v>
      </c>
      <c r="N16" s="173">
        <f>SUM(B16:M16)</f>
        <v>3832.2907450000007</v>
      </c>
    </row>
    <row r="17" spans="1:14" ht="12.75" customHeight="1">
      <c r="A17" s="240" t="s">
        <v>34</v>
      </c>
      <c r="B17" s="278">
        <v>5.9198949999999995</v>
      </c>
      <c r="C17" s="278">
        <v>5.2604159999999993</v>
      </c>
      <c r="D17" s="278">
        <v>2.9498740000000003</v>
      </c>
      <c r="E17" s="278">
        <v>3.9206210000000001</v>
      </c>
      <c r="F17" s="278">
        <v>3.0128629999999998</v>
      </c>
      <c r="G17" s="278">
        <v>6.1406299999999998</v>
      </c>
      <c r="H17" s="278">
        <v>5.8793069999999998</v>
      </c>
      <c r="I17" s="278">
        <v>6.3656799999999993</v>
      </c>
      <c r="J17" s="278">
        <v>6.9361519999999999</v>
      </c>
      <c r="K17" s="278">
        <v>7.4004799999999999</v>
      </c>
      <c r="L17" s="278">
        <v>6.2499229999999999</v>
      </c>
      <c r="M17" s="278">
        <v>4.4435149999999997</v>
      </c>
      <c r="N17" s="208">
        <f t="shared" ref="N17:N22" si="3">SUM(B17:M17)</f>
        <v>64.479355999999996</v>
      </c>
    </row>
    <row r="18" spans="1:14" ht="12.75" customHeight="1">
      <c r="A18" s="240" t="s">
        <v>35</v>
      </c>
      <c r="B18" s="278">
        <v>19.045421999999935</v>
      </c>
      <c r="C18" s="278">
        <v>17.651358999999928</v>
      </c>
      <c r="D18" s="278">
        <v>19.752282999999917</v>
      </c>
      <c r="E18" s="278">
        <v>18.214035999999915</v>
      </c>
      <c r="F18" s="278">
        <v>17.975333999999965</v>
      </c>
      <c r="G18" s="278">
        <v>18.143435999999944</v>
      </c>
      <c r="H18" s="278">
        <v>18.659687999999942</v>
      </c>
      <c r="I18" s="278">
        <v>18.708143999999962</v>
      </c>
      <c r="J18" s="278">
        <v>17.736704999999972</v>
      </c>
      <c r="K18" s="278">
        <v>19.060694999999939</v>
      </c>
      <c r="L18" s="278">
        <v>18.733855999999978</v>
      </c>
      <c r="M18" s="278">
        <v>18.853981999999949</v>
      </c>
      <c r="N18" s="208">
        <f t="shared" si="3"/>
        <v>222.53493999999932</v>
      </c>
    </row>
    <row r="19" spans="1:14" ht="12.75" customHeight="1">
      <c r="A19" s="240" t="s">
        <v>3</v>
      </c>
      <c r="B19" s="278">
        <v>1.8059499999999962</v>
      </c>
      <c r="C19" s="278">
        <v>1.7720549999999962</v>
      </c>
      <c r="D19" s="278">
        <v>2.4009509999999947</v>
      </c>
      <c r="E19" s="278">
        <v>1.7766259999999967</v>
      </c>
      <c r="F19" s="278">
        <v>1.4528899999999967</v>
      </c>
      <c r="G19" s="278">
        <v>1.0732249999999981</v>
      </c>
      <c r="H19" s="278">
        <v>0.78351899999999974</v>
      </c>
      <c r="I19" s="278">
        <v>0.80983699999999881</v>
      </c>
      <c r="J19" s="278">
        <v>0.81221099999999935</v>
      </c>
      <c r="K19" s="278">
        <v>1.2470229999999984</v>
      </c>
      <c r="L19" s="278">
        <v>1.0011109999999992</v>
      </c>
      <c r="M19" s="278">
        <v>1.1642709999999978</v>
      </c>
      <c r="N19" s="208">
        <f t="shared" si="3"/>
        <v>16.099668999999974</v>
      </c>
    </row>
    <row r="20" spans="1:14" ht="12.75" customHeight="1">
      <c r="A20" s="240" t="s">
        <v>36</v>
      </c>
      <c r="B20" s="278">
        <v>1.3838299999999999</v>
      </c>
      <c r="C20" s="278">
        <v>1.0065999999999999</v>
      </c>
      <c r="D20" s="278">
        <v>1.21844</v>
      </c>
      <c r="E20" s="278">
        <v>1.1643800000000002</v>
      </c>
      <c r="F20" s="278">
        <v>1.17675</v>
      </c>
      <c r="G20" s="278">
        <v>0.79258999999999991</v>
      </c>
      <c r="H20" s="278">
        <v>1.1227</v>
      </c>
      <c r="I20" s="278">
        <v>1.3206399999999998</v>
      </c>
      <c r="J20" s="278">
        <v>1.3856199999999999</v>
      </c>
      <c r="K20" s="278">
        <v>1.4869300000000001</v>
      </c>
      <c r="L20" s="278">
        <v>1.2684900000000001</v>
      </c>
      <c r="M20" s="278">
        <v>1.7932699999999999</v>
      </c>
      <c r="N20" s="208">
        <f t="shared" si="3"/>
        <v>15.120239999999999</v>
      </c>
    </row>
    <row r="21" spans="1:14" ht="12.75" customHeight="1">
      <c r="A21" s="240" t="s">
        <v>1</v>
      </c>
      <c r="B21" s="278">
        <v>1.1394920000000002</v>
      </c>
      <c r="C21" s="278">
        <v>0.87932900000000014</v>
      </c>
      <c r="D21" s="278">
        <v>1.1736560000000003</v>
      </c>
      <c r="E21" s="278">
        <v>0.83281999999999967</v>
      </c>
      <c r="F21" s="278">
        <v>0.65849000000000013</v>
      </c>
      <c r="G21" s="278">
        <v>0.51825599999999994</v>
      </c>
      <c r="H21" s="278">
        <v>0.37009200000000014</v>
      </c>
      <c r="I21" s="278">
        <v>0.39457900000000007</v>
      </c>
      <c r="J21" s="278">
        <v>0.56956200000000001</v>
      </c>
      <c r="K21" s="278">
        <v>0.65623299999999984</v>
      </c>
      <c r="L21" s="278">
        <v>0.85792899999999972</v>
      </c>
      <c r="M21" s="278">
        <v>0.99612199999999973</v>
      </c>
      <c r="N21" s="208">
        <f t="shared" si="3"/>
        <v>9.0465600000000013</v>
      </c>
    </row>
    <row r="22" spans="1:14" ht="12.75" customHeight="1">
      <c r="A22" s="152" t="s">
        <v>2</v>
      </c>
      <c r="B22" s="168">
        <v>0.86273999999999607</v>
      </c>
      <c r="C22" s="168">
        <v>1.3252129999999935</v>
      </c>
      <c r="D22" s="168">
        <v>1.6775559999999885</v>
      </c>
      <c r="E22" s="168">
        <v>2.2253460000000103</v>
      </c>
      <c r="F22" s="168">
        <v>1.9156729999999904</v>
      </c>
      <c r="G22" s="168">
        <v>2.5894140000000125</v>
      </c>
      <c r="H22" s="168">
        <v>2.4648810000000072</v>
      </c>
      <c r="I22" s="168">
        <v>2.2430420000000093</v>
      </c>
      <c r="J22" s="168">
        <v>1.8771969999999893</v>
      </c>
      <c r="K22" s="168">
        <v>1.5024899999999908</v>
      </c>
      <c r="L22" s="168">
        <v>0.84986099999999654</v>
      </c>
      <c r="M22" s="168">
        <v>0.83786899999999553</v>
      </c>
      <c r="N22" s="168">
        <f t="shared" si="3"/>
        <v>20.371281999999979</v>
      </c>
    </row>
    <row r="23" spans="1:14" s="44" customFormat="1" ht="25.5">
      <c r="A23" s="196" t="s">
        <v>315</v>
      </c>
      <c r="B23" s="177">
        <f t="shared" ref="B23:N23" si="4">SUM(B24:B27)</f>
        <v>151.80610899999999</v>
      </c>
      <c r="C23" s="177">
        <f t="shared" si="4"/>
        <v>126.47957299999999</v>
      </c>
      <c r="D23" s="177">
        <f t="shared" si="4"/>
        <v>116.680153</v>
      </c>
      <c r="E23" s="177">
        <f t="shared" si="4"/>
        <v>92.766717000000014</v>
      </c>
      <c r="F23" s="177">
        <f t="shared" si="4"/>
        <v>87.016871000000009</v>
      </c>
      <c r="G23" s="177">
        <f t="shared" si="4"/>
        <v>61.66734799999999</v>
      </c>
      <c r="H23" s="177">
        <f t="shared" si="4"/>
        <v>56.15226400000001</v>
      </c>
      <c r="I23" s="177">
        <f t="shared" si="4"/>
        <v>62.040143</v>
      </c>
      <c r="J23" s="177">
        <f t="shared" si="4"/>
        <v>70.885187999999999</v>
      </c>
      <c r="K23" s="177">
        <f t="shared" si="4"/>
        <v>89.549288000000033</v>
      </c>
      <c r="L23" s="177">
        <f t="shared" si="4"/>
        <v>106.28914199999998</v>
      </c>
      <c r="M23" s="177">
        <f t="shared" si="4"/>
        <v>125.47957200000002</v>
      </c>
      <c r="N23" s="177">
        <f t="shared" si="4"/>
        <v>1146.8123680000001</v>
      </c>
    </row>
    <row r="24" spans="1:14" ht="12.75" customHeight="1">
      <c r="A24" s="152" t="s">
        <v>0</v>
      </c>
      <c r="B24" s="168">
        <v>0.50743999999999989</v>
      </c>
      <c r="C24" s="168">
        <v>0.39257000000000003</v>
      </c>
      <c r="D24" s="168">
        <v>0.39651999999999998</v>
      </c>
      <c r="E24" s="168">
        <v>0.25631999999999999</v>
      </c>
      <c r="F24" s="168">
        <v>0.25669999999999998</v>
      </c>
      <c r="G24" s="168">
        <v>0.11036</v>
      </c>
      <c r="H24" s="168">
        <v>6.0840000000000005E-2</v>
      </c>
      <c r="I24" s="168">
        <v>9.5310000000000006E-2</v>
      </c>
      <c r="J24" s="168">
        <v>0.10997</v>
      </c>
      <c r="K24" s="168">
        <v>0.22194999999999998</v>
      </c>
      <c r="L24" s="168">
        <v>0.35848000000000002</v>
      </c>
      <c r="M24" s="168">
        <v>0.48232999999999998</v>
      </c>
      <c r="N24" s="168">
        <f>SUM(B24:M24)</f>
        <v>3.2487900000000005</v>
      </c>
    </row>
    <row r="25" spans="1:14" ht="12.75" customHeight="1">
      <c r="A25" s="240" t="s">
        <v>33</v>
      </c>
      <c r="B25" s="278">
        <v>146.874358</v>
      </c>
      <c r="C25" s="278">
        <v>122.16720099999998</v>
      </c>
      <c r="D25" s="278">
        <v>111.82820400000001</v>
      </c>
      <c r="E25" s="278">
        <v>89.070065000000014</v>
      </c>
      <c r="F25" s="278">
        <v>83.924945000000008</v>
      </c>
      <c r="G25" s="278">
        <v>58.969939999999994</v>
      </c>
      <c r="H25" s="278">
        <v>53.652153000000013</v>
      </c>
      <c r="I25" s="278">
        <v>59.471924000000001</v>
      </c>
      <c r="J25" s="278">
        <v>67.914726999999985</v>
      </c>
      <c r="K25" s="278">
        <v>85.407794000000024</v>
      </c>
      <c r="L25" s="278">
        <v>101.76874199999997</v>
      </c>
      <c r="M25" s="151">
        <v>120.46529400000001</v>
      </c>
      <c r="N25" s="208">
        <f>SUM(B25:M25)</f>
        <v>1101.515347</v>
      </c>
    </row>
    <row r="26" spans="1:14" ht="12.75" customHeight="1">
      <c r="A26" s="240" t="s">
        <v>34</v>
      </c>
      <c r="B26" s="278">
        <v>0.99224900000000005</v>
      </c>
      <c r="C26" s="278">
        <v>0.89166400000000001</v>
      </c>
      <c r="D26" s="278">
        <v>1.0277000000000001</v>
      </c>
      <c r="E26" s="278">
        <v>0.55434799999999995</v>
      </c>
      <c r="F26" s="278">
        <v>4.7020000000000006E-2</v>
      </c>
      <c r="G26" s="278">
        <v>3.4959999999999998E-2</v>
      </c>
      <c r="H26" s="278">
        <v>1.0500000000000002E-3</v>
      </c>
      <c r="I26" s="278">
        <v>7.43E-3</v>
      </c>
      <c r="J26" s="278">
        <v>0.265094</v>
      </c>
      <c r="K26" s="278">
        <v>0.83325899999999997</v>
      </c>
      <c r="L26" s="278">
        <v>0.86396099999999998</v>
      </c>
      <c r="M26" s="278">
        <v>0.92368899999999998</v>
      </c>
      <c r="N26" s="208">
        <f>SUM(B26:M26)</f>
        <v>6.442423999999999</v>
      </c>
    </row>
    <row r="27" spans="1:14" ht="12.75" customHeight="1">
      <c r="A27" s="152" t="s">
        <v>35</v>
      </c>
      <c r="B27" s="168">
        <v>3.4320620000000024</v>
      </c>
      <c r="C27" s="168">
        <v>3.0281380000000029</v>
      </c>
      <c r="D27" s="168">
        <v>3.4277290000000007</v>
      </c>
      <c r="E27" s="168">
        <v>2.8859840000000001</v>
      </c>
      <c r="F27" s="168">
        <v>2.7882060000000011</v>
      </c>
      <c r="G27" s="168">
        <v>2.552087999999999</v>
      </c>
      <c r="H27" s="168">
        <v>2.4382209999999995</v>
      </c>
      <c r="I27" s="168">
        <v>2.4654790000000011</v>
      </c>
      <c r="J27" s="168">
        <v>2.5953969999999988</v>
      </c>
      <c r="K27" s="168">
        <v>3.0862849999999984</v>
      </c>
      <c r="L27" s="168">
        <v>3.2979589999999992</v>
      </c>
      <c r="M27" s="168">
        <v>3.6082589999999986</v>
      </c>
      <c r="N27" s="168">
        <f>SUM(B27:M27)</f>
        <v>35.605806999999999</v>
      </c>
    </row>
    <row r="28" spans="1:14" s="44" customFormat="1">
      <c r="A28" s="196" t="s">
        <v>7</v>
      </c>
      <c r="B28" s="177">
        <f t="shared" ref="B28:N28" si="5">SUM(B29:B36)</f>
        <v>8001.0064374271469</v>
      </c>
      <c r="C28" s="177">
        <f t="shared" si="5"/>
        <v>7238.0496553071534</v>
      </c>
      <c r="D28" s="177">
        <f t="shared" si="5"/>
        <v>7003.9445015421261</v>
      </c>
      <c r="E28" s="177">
        <f t="shared" si="5"/>
        <v>6422.0588099239085</v>
      </c>
      <c r="F28" s="177">
        <f t="shared" si="5"/>
        <v>6686.5931075226645</v>
      </c>
      <c r="G28" s="177">
        <f t="shared" si="5"/>
        <v>5725.8975387632308</v>
      </c>
      <c r="H28" s="177">
        <f t="shared" si="5"/>
        <v>5319.2898890027327</v>
      </c>
      <c r="I28" s="177">
        <f t="shared" si="5"/>
        <v>6057.9968751382103</v>
      </c>
      <c r="J28" s="177">
        <f t="shared" si="5"/>
        <v>6525.0892710509333</v>
      </c>
      <c r="K28" s="177">
        <f t="shared" si="5"/>
        <v>7485.3279777983189</v>
      </c>
      <c r="L28" s="177">
        <f t="shared" si="5"/>
        <v>7324.1060502477467</v>
      </c>
      <c r="M28" s="177">
        <f t="shared" si="5"/>
        <v>7355.441038275826</v>
      </c>
      <c r="N28" s="177">
        <f t="shared" si="5"/>
        <v>81144.801152</v>
      </c>
    </row>
    <row r="29" spans="1:14" ht="12.75" customHeight="1">
      <c r="A29" s="152" t="s">
        <v>0</v>
      </c>
      <c r="B29" s="168">
        <f t="shared" ref="B29:M29" si="6">B6-B15</f>
        <v>2593.6289999999999</v>
      </c>
      <c r="C29" s="168">
        <f t="shared" si="6"/>
        <v>2459.52864</v>
      </c>
      <c r="D29" s="168">
        <f t="shared" si="6"/>
        <v>2168.5374000000002</v>
      </c>
      <c r="E29" s="168">
        <f t="shared" si="6"/>
        <v>2103.2380800000001</v>
      </c>
      <c r="F29" s="168">
        <f t="shared" si="6"/>
        <v>2746.6744600000002</v>
      </c>
      <c r="G29" s="168">
        <f t="shared" si="6"/>
        <v>2215.4545399999997</v>
      </c>
      <c r="H29" s="168">
        <f t="shared" si="6"/>
        <v>1776.4662099999998</v>
      </c>
      <c r="I29" s="168">
        <f t="shared" si="6"/>
        <v>2092.02954</v>
      </c>
      <c r="J29" s="168">
        <f t="shared" si="6"/>
        <v>2244.1274600000002</v>
      </c>
      <c r="K29" s="168">
        <f t="shared" si="6"/>
        <v>2813.9261900000006</v>
      </c>
      <c r="L29" s="168">
        <f t="shared" si="6"/>
        <v>2780.9214299999999</v>
      </c>
      <c r="M29" s="168">
        <f t="shared" si="6"/>
        <v>2587.6980800000001</v>
      </c>
      <c r="N29" s="168">
        <f>SUM(B29:M29)</f>
        <v>28582.231030000003</v>
      </c>
    </row>
    <row r="30" spans="1:14" ht="12.75" customHeight="1">
      <c r="A30" s="240" t="s">
        <v>33</v>
      </c>
      <c r="B30" s="278">
        <f t="shared" ref="B30:M30" si="7">B7-B16</f>
        <v>4068.2755840000009</v>
      </c>
      <c r="C30" s="278">
        <f t="shared" si="7"/>
        <v>3576.4350270000009</v>
      </c>
      <c r="D30" s="278">
        <f t="shared" si="7"/>
        <v>3554.9566050000008</v>
      </c>
      <c r="E30" s="278">
        <f t="shared" si="7"/>
        <v>3083.7188600000018</v>
      </c>
      <c r="F30" s="278">
        <f t="shared" si="7"/>
        <v>2843.0696760000014</v>
      </c>
      <c r="G30" s="278">
        <f t="shared" si="7"/>
        <v>2226.1633220000012</v>
      </c>
      <c r="H30" s="278">
        <f t="shared" si="7"/>
        <v>2304.8348410000008</v>
      </c>
      <c r="I30" s="278">
        <f t="shared" si="7"/>
        <v>2703.871561999998</v>
      </c>
      <c r="J30" s="278">
        <f t="shared" si="7"/>
        <v>2966.5417610000004</v>
      </c>
      <c r="K30" s="278">
        <f t="shared" si="7"/>
        <v>3233.3657320000002</v>
      </c>
      <c r="L30" s="278">
        <f t="shared" si="7"/>
        <v>3345.1370090000009</v>
      </c>
      <c r="M30" s="278">
        <f t="shared" si="7"/>
        <v>3648.0301679999998</v>
      </c>
      <c r="N30" s="208">
        <f>SUM(B30:M30)</f>
        <v>37554.400147</v>
      </c>
    </row>
    <row r="31" spans="1:14" ht="12.75" customHeight="1">
      <c r="A31" s="240" t="s">
        <v>34</v>
      </c>
      <c r="B31" s="278">
        <f t="shared" ref="B31:M31" si="8">B8-B17</f>
        <v>542.31641500000001</v>
      </c>
      <c r="C31" s="278">
        <f t="shared" si="8"/>
        <v>410.820134</v>
      </c>
      <c r="D31" s="278">
        <f t="shared" si="8"/>
        <v>247.46885600000002</v>
      </c>
      <c r="E31" s="278">
        <f t="shared" si="8"/>
        <v>297.06987900000001</v>
      </c>
      <c r="F31" s="278">
        <f t="shared" si="8"/>
        <v>268.99704700000007</v>
      </c>
      <c r="G31" s="278">
        <f t="shared" si="8"/>
        <v>482.20123800000005</v>
      </c>
      <c r="H31" s="278">
        <f t="shared" si="8"/>
        <v>490.642563</v>
      </c>
      <c r="I31" s="278">
        <f t="shared" si="8"/>
        <v>532.88062000000002</v>
      </c>
      <c r="J31" s="278">
        <f t="shared" si="8"/>
        <v>597.52988099999993</v>
      </c>
      <c r="K31" s="278">
        <f t="shared" si="8"/>
        <v>643.11027999999999</v>
      </c>
      <c r="L31" s="278">
        <f t="shared" si="8"/>
        <v>545.36262700000009</v>
      </c>
      <c r="M31" s="278">
        <f t="shared" si="8"/>
        <v>395.64177500000005</v>
      </c>
      <c r="N31" s="208">
        <f t="shared" ref="N31:N36" si="9">SUM(B31:M31)</f>
        <v>5454.0413150000004</v>
      </c>
    </row>
    <row r="32" spans="1:14" ht="12.75" customHeight="1">
      <c r="A32" s="240" t="s">
        <v>35</v>
      </c>
      <c r="B32" s="278">
        <f t="shared" ref="B32:M32" si="10">B9-B18</f>
        <v>333.6729814271464</v>
      </c>
      <c r="C32" s="278">
        <f t="shared" si="10"/>
        <v>297.79277030715411</v>
      </c>
      <c r="D32" s="278">
        <f t="shared" si="10"/>
        <v>317.88968654212437</v>
      </c>
      <c r="E32" s="278">
        <f t="shared" si="10"/>
        <v>284.63427792390758</v>
      </c>
      <c r="F32" s="278">
        <f t="shared" si="10"/>
        <v>276.10628752266655</v>
      </c>
      <c r="G32" s="278">
        <f t="shared" si="10"/>
        <v>240.87585176322875</v>
      </c>
      <c r="H32" s="278">
        <f t="shared" si="10"/>
        <v>244.14856100273212</v>
      </c>
      <c r="I32" s="278">
        <f t="shared" si="10"/>
        <v>243.63085413821284</v>
      </c>
      <c r="J32" s="278">
        <f t="shared" si="10"/>
        <v>255.55641305093269</v>
      </c>
      <c r="K32" s="278">
        <f t="shared" si="10"/>
        <v>303.48644579832046</v>
      </c>
      <c r="L32" s="278">
        <f t="shared" si="10"/>
        <v>323.45643024774631</v>
      </c>
      <c r="M32" s="278">
        <f t="shared" si="10"/>
        <v>332.91165027582684</v>
      </c>
      <c r="N32" s="208">
        <f t="shared" si="9"/>
        <v>3454.1622099999986</v>
      </c>
    </row>
    <row r="33" spans="1:14" ht="12.75" customHeight="1">
      <c r="A33" s="240" t="s">
        <v>3</v>
      </c>
      <c r="B33" s="278">
        <f t="shared" ref="B33:M33" si="11">B10-B19</f>
        <v>227.31160200000005</v>
      </c>
      <c r="C33" s="278">
        <f t="shared" si="11"/>
        <v>215.19160499999987</v>
      </c>
      <c r="D33" s="278">
        <f t="shared" si="11"/>
        <v>347.17967700000037</v>
      </c>
      <c r="E33" s="278">
        <f t="shared" si="11"/>
        <v>228.7903689999998</v>
      </c>
      <c r="F33" s="278">
        <f t="shared" si="11"/>
        <v>176.25939799999963</v>
      </c>
      <c r="G33" s="278">
        <f t="shared" si="11"/>
        <v>128.78107099999994</v>
      </c>
      <c r="H33" s="278">
        <f t="shared" si="11"/>
        <v>96.511698000000024</v>
      </c>
      <c r="I33" s="278">
        <f t="shared" si="11"/>
        <v>92.08366800000006</v>
      </c>
      <c r="J33" s="278">
        <f t="shared" si="11"/>
        <v>95.928347999999929</v>
      </c>
      <c r="K33" s="278">
        <f t="shared" si="11"/>
        <v>158.03753700000001</v>
      </c>
      <c r="L33" s="278">
        <f t="shared" si="11"/>
        <v>104.47134599999997</v>
      </c>
      <c r="M33" s="151">
        <f t="shared" si="11"/>
        <v>121.38271500000009</v>
      </c>
      <c r="N33" s="173">
        <f t="shared" si="9"/>
        <v>1991.9290339999998</v>
      </c>
    </row>
    <row r="34" spans="1:14" ht="12.75" customHeight="1">
      <c r="A34" s="240" t="s">
        <v>36</v>
      </c>
      <c r="B34" s="278">
        <f t="shared" ref="B34:M34" si="12">B11-B20</f>
        <v>104.28231800000002</v>
      </c>
      <c r="C34" s="278">
        <f t="shared" si="12"/>
        <v>78.151079999999993</v>
      </c>
      <c r="D34" s="278">
        <f t="shared" si="12"/>
        <v>92.612019999999987</v>
      </c>
      <c r="E34" s="278">
        <f t="shared" si="12"/>
        <v>88.735341000000005</v>
      </c>
      <c r="F34" s="278">
        <f t="shared" si="12"/>
        <v>91.876300000000015</v>
      </c>
      <c r="G34" s="278">
        <f t="shared" si="12"/>
        <v>66.397040000000004</v>
      </c>
      <c r="H34" s="278">
        <f t="shared" si="12"/>
        <v>84.203260000000014</v>
      </c>
      <c r="I34" s="278">
        <f t="shared" si="12"/>
        <v>98.476740000000007</v>
      </c>
      <c r="J34" s="278">
        <f t="shared" si="12"/>
        <v>102.67838999999999</v>
      </c>
      <c r="K34" s="278">
        <f t="shared" si="12"/>
        <v>110.71693999999999</v>
      </c>
      <c r="L34" s="278">
        <f t="shared" si="12"/>
        <v>97.51912999999999</v>
      </c>
      <c r="M34" s="151">
        <f t="shared" si="12"/>
        <v>135.88844</v>
      </c>
      <c r="N34" s="173">
        <f t="shared" si="9"/>
        <v>1151.5369990000002</v>
      </c>
    </row>
    <row r="35" spans="1:14" ht="12.75" customHeight="1">
      <c r="A35" s="240" t="s">
        <v>1</v>
      </c>
      <c r="B35" s="278">
        <f t="shared" ref="B35:M35" si="13">B12-B21</f>
        <v>79.696371000000013</v>
      </c>
      <c r="C35" s="278">
        <f t="shared" si="13"/>
        <v>63.53561599999999</v>
      </c>
      <c r="D35" s="278">
        <f t="shared" si="13"/>
        <v>83.774028000000015</v>
      </c>
      <c r="E35" s="278">
        <f t="shared" si="13"/>
        <v>61.844386</v>
      </c>
      <c r="F35" s="278">
        <f t="shared" si="13"/>
        <v>50.911579999999972</v>
      </c>
      <c r="G35" s="278">
        <f t="shared" si="13"/>
        <v>35.827682000000038</v>
      </c>
      <c r="H35" s="278">
        <f t="shared" si="13"/>
        <v>27.809381000000023</v>
      </c>
      <c r="I35" s="278">
        <f t="shared" si="13"/>
        <v>26.964454000000014</v>
      </c>
      <c r="J35" s="278">
        <f t="shared" si="13"/>
        <v>44.287425999999989</v>
      </c>
      <c r="K35" s="278">
        <f t="shared" si="13"/>
        <v>61.515500999999972</v>
      </c>
      <c r="L35" s="278">
        <f t="shared" si="13"/>
        <v>71.830586000000011</v>
      </c>
      <c r="M35" s="278">
        <f t="shared" si="13"/>
        <v>82.970288999999951</v>
      </c>
      <c r="N35" s="208">
        <f t="shared" si="9"/>
        <v>690.96730000000002</v>
      </c>
    </row>
    <row r="36" spans="1:14">
      <c r="A36" s="152" t="s">
        <v>2</v>
      </c>
      <c r="B36" s="168">
        <f t="shared" ref="B36:M36" si="14">B13-B22</f>
        <v>51.822165999999648</v>
      </c>
      <c r="C36" s="168">
        <f t="shared" si="14"/>
        <v>136.59478299999998</v>
      </c>
      <c r="D36" s="168">
        <f t="shared" si="14"/>
        <v>191.52622900000119</v>
      </c>
      <c r="E36" s="168">
        <f t="shared" si="14"/>
        <v>274.02761700000076</v>
      </c>
      <c r="F36" s="168">
        <f t="shared" si="14"/>
        <v>232.69835899999788</v>
      </c>
      <c r="G36" s="168">
        <f t="shared" si="14"/>
        <v>330.19679400000155</v>
      </c>
      <c r="H36" s="168">
        <f t="shared" si="14"/>
        <v>294.67337499999979</v>
      </c>
      <c r="I36" s="168">
        <f t="shared" si="14"/>
        <v>268.05943699999881</v>
      </c>
      <c r="J36" s="168">
        <f t="shared" si="14"/>
        <v>218.43959199999992</v>
      </c>
      <c r="K36" s="168">
        <f t="shared" si="14"/>
        <v>161.16935199999764</v>
      </c>
      <c r="L36" s="168">
        <f t="shared" si="14"/>
        <v>55.407491999999799</v>
      </c>
      <c r="M36" s="168">
        <f t="shared" si="14"/>
        <v>50.917921000000099</v>
      </c>
      <c r="N36" s="168">
        <f t="shared" si="9"/>
        <v>2265.5331169999972</v>
      </c>
    </row>
    <row r="37" spans="1:14" s="494" customFormat="1" ht="11.25">
      <c r="A37" s="80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486" t="s">
        <v>386</v>
      </c>
    </row>
    <row r="38" spans="1:14" s="55" customFormat="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</row>
    <row r="39" spans="1:14" s="55" customFormat="1"/>
  </sheetData>
  <phoneticPr fontId="10" type="noConversion"/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&amp;C&amp;"-,Obyčejné"&amp;9&amp;P</oddFooter>
  </headerFooter>
  <ignoredErrors>
    <ignoredError sqref="N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1"/>
  <dimension ref="A1:Q51"/>
  <sheetViews>
    <sheetView showGridLines="0" zoomScaleNormal="100" zoomScaleSheetLayoutView="115" workbookViewId="0"/>
  </sheetViews>
  <sheetFormatPr defaultRowHeight="12.75"/>
  <cols>
    <col min="1" max="1" width="27.5703125" style="86" customWidth="1"/>
    <col min="2" max="14" width="8.85546875" style="86" customWidth="1"/>
    <col min="15" max="15" width="8.42578125" style="86" customWidth="1"/>
    <col min="16" max="16" width="11.42578125" style="86" bestFit="1" customWidth="1"/>
    <col min="17" max="16384" width="9.140625" style="86"/>
  </cols>
  <sheetData>
    <row r="1" spans="1:16" s="82" customFormat="1" ht="15.75">
      <c r="A1" s="298" t="s">
        <v>603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159" t="str">
        <f>'3.1'!N1</f>
        <v>2019</v>
      </c>
    </row>
    <row r="2" spans="1:16" s="22" customFormat="1" ht="6" customHeight="1"/>
    <row r="3" spans="1:16" s="22" customFormat="1" ht="12">
      <c r="A3" s="198"/>
      <c r="B3" s="187" t="s">
        <v>93</v>
      </c>
      <c r="C3" s="187" t="s">
        <v>94</v>
      </c>
      <c r="D3" s="187" t="s">
        <v>95</v>
      </c>
      <c r="E3" s="187" t="s">
        <v>96</v>
      </c>
      <c r="F3" s="187" t="s">
        <v>97</v>
      </c>
      <c r="G3" s="187" t="s">
        <v>98</v>
      </c>
      <c r="H3" s="187" t="s">
        <v>99</v>
      </c>
      <c r="I3" s="187" t="s">
        <v>100</v>
      </c>
      <c r="J3" s="187" t="s">
        <v>101</v>
      </c>
      <c r="K3" s="187" t="s">
        <v>102</v>
      </c>
      <c r="L3" s="187" t="s">
        <v>103</v>
      </c>
      <c r="M3" s="187" t="s">
        <v>104</v>
      </c>
      <c r="N3" s="187" t="s">
        <v>76</v>
      </c>
    </row>
    <row r="4" spans="1:16" s="84" customFormat="1" ht="14.25">
      <c r="A4" s="200" t="s">
        <v>445</v>
      </c>
      <c r="B4" s="256">
        <f t="shared" ref="B4:M4" si="0">B5+B6+B7+B8</f>
        <v>-1168.7747120000001</v>
      </c>
      <c r="C4" s="256">
        <f t="shared" si="0"/>
        <v>-1303.6256420000004</v>
      </c>
      <c r="D4" s="256">
        <f t="shared" si="0"/>
        <v>-931.51438100000007</v>
      </c>
      <c r="E4" s="256">
        <f t="shared" si="0"/>
        <v>-994.47257000000013</v>
      </c>
      <c r="F4" s="256">
        <f t="shared" si="0"/>
        <v>-1156.5836959999997</v>
      </c>
      <c r="G4" s="256">
        <f t="shared" si="0"/>
        <v>-662.66865100000007</v>
      </c>
      <c r="H4" s="256">
        <f t="shared" si="0"/>
        <v>-314.53588799999983</v>
      </c>
      <c r="I4" s="256">
        <f t="shared" si="0"/>
        <v>-954.50282600000003</v>
      </c>
      <c r="J4" s="256">
        <f t="shared" si="0"/>
        <v>-1292.3874089999997</v>
      </c>
      <c r="K4" s="256">
        <f t="shared" si="0"/>
        <v>-1731.3656570000001</v>
      </c>
      <c r="L4" s="256">
        <f t="shared" si="0"/>
        <v>-1356.4152759999999</v>
      </c>
      <c r="M4" s="256">
        <f t="shared" si="0"/>
        <v>-1229.756648</v>
      </c>
      <c r="N4" s="256">
        <f t="shared" ref="N4:N11" si="1">SUM(B4:M4)</f>
        <v>-13096.603356</v>
      </c>
    </row>
    <row r="5" spans="1:16" s="22" customFormat="1" ht="12">
      <c r="A5" s="175" t="s">
        <v>72</v>
      </c>
      <c r="B5" s="293">
        <f>'7.1'!B18</f>
        <v>1263.923</v>
      </c>
      <c r="C5" s="293">
        <f>'7.1'!C18</f>
        <v>848.83799999999985</v>
      </c>
      <c r="D5" s="293">
        <f>'7.1'!D18</f>
        <v>1031.788</v>
      </c>
      <c r="E5" s="293">
        <f>'7.1'!E18</f>
        <v>879.35500000000002</v>
      </c>
      <c r="F5" s="293">
        <f>'7.1'!F18</f>
        <v>623.31000000000006</v>
      </c>
      <c r="G5" s="293">
        <f>'7.1'!G18</f>
        <v>780.66700000000003</v>
      </c>
      <c r="H5" s="293">
        <f>'7.1'!H18</f>
        <v>1338.875</v>
      </c>
      <c r="I5" s="293">
        <f>'7.1'!I18</f>
        <v>725.93899999999996</v>
      </c>
      <c r="J5" s="293">
        <f>'7.1'!J18</f>
        <v>842.08300000000008</v>
      </c>
      <c r="K5" s="293">
        <f>'7.1'!K18</f>
        <v>846.00900000000001</v>
      </c>
      <c r="L5" s="293">
        <f>'7.1'!L18</f>
        <v>663.13900000000001</v>
      </c>
      <c r="M5" s="293">
        <f>'7.1'!M18</f>
        <v>1128.3020000000001</v>
      </c>
      <c r="N5" s="293">
        <f t="shared" si="1"/>
        <v>10972.227999999999</v>
      </c>
      <c r="P5" s="23"/>
    </row>
    <row r="6" spans="1:16" s="22" customFormat="1" ht="12">
      <c r="A6" s="274" t="s">
        <v>73</v>
      </c>
      <c r="B6" s="176">
        <f>'7.1'!B23</f>
        <v>21.318950999999998</v>
      </c>
      <c r="C6" s="176">
        <f>'7.1'!C23</f>
        <v>8.9983409999999999</v>
      </c>
      <c r="D6" s="176">
        <f>'7.1'!D23</f>
        <v>7.6865620000000003</v>
      </c>
      <c r="E6" s="176">
        <f>'7.1'!E23</f>
        <v>7.6308000000000001E-2</v>
      </c>
      <c r="F6" s="176">
        <f>'7.1'!F23</f>
        <v>7.5455769999999998</v>
      </c>
      <c r="G6" s="176">
        <f>'7.1'!G23</f>
        <v>0.11093899999999998</v>
      </c>
      <c r="H6" s="176">
        <f>'7.1'!H23</f>
        <v>8.6462000000000011E-2</v>
      </c>
      <c r="I6" s="176">
        <f>'7.1'!I23</f>
        <v>7.6792300000000004</v>
      </c>
      <c r="J6" s="176">
        <f>'7.1'!J23</f>
        <v>0.151009</v>
      </c>
      <c r="K6" s="176">
        <f>'7.1'!K23</f>
        <v>8.8772999999999991E-2</v>
      </c>
      <c r="L6" s="176">
        <f>'7.1'!L23</f>
        <v>8.3492999999999998E-2</v>
      </c>
      <c r="M6" s="176">
        <f>'7.1'!M23</f>
        <v>0.15954299999999999</v>
      </c>
      <c r="N6" s="287">
        <f t="shared" si="1"/>
        <v>53.985188000000001</v>
      </c>
    </row>
    <row r="7" spans="1:16" s="22" customFormat="1" ht="12">
      <c r="A7" s="274" t="s">
        <v>74</v>
      </c>
      <c r="B7" s="176">
        <f>'7.1'!B7</f>
        <v>-2450.0070000000001</v>
      </c>
      <c r="C7" s="176">
        <f>'7.1'!C7</f>
        <v>-2152.7370000000001</v>
      </c>
      <c r="D7" s="176">
        <f>'7.1'!D7</f>
        <v>-1926.7820000000002</v>
      </c>
      <c r="E7" s="176">
        <f>'7.1'!E7</f>
        <v>-1826.1770000000001</v>
      </c>
      <c r="F7" s="176">
        <f>'7.1'!F7</f>
        <v>-1745.2909999999997</v>
      </c>
      <c r="G7" s="176">
        <f>'7.1'!G7</f>
        <v>-1404.8290000000002</v>
      </c>
      <c r="H7" s="176">
        <f>'7.1'!H7</f>
        <v>-1630.7579999999998</v>
      </c>
      <c r="I7" s="176">
        <f>'7.1'!I7</f>
        <v>-1658.317</v>
      </c>
      <c r="J7" s="176">
        <f>'7.1'!J7</f>
        <v>-2101.7359999999999</v>
      </c>
      <c r="K7" s="176">
        <f>'7.1'!K7</f>
        <v>-2531.5419999999999</v>
      </c>
      <c r="L7" s="176">
        <f>'7.1'!L7</f>
        <v>-1972.3999999999999</v>
      </c>
      <c r="M7" s="176">
        <f>'7.1'!M7</f>
        <v>-2314.2890000000002</v>
      </c>
      <c r="N7" s="287">
        <f t="shared" si="1"/>
        <v>-23714.865000000005</v>
      </c>
      <c r="P7" s="23"/>
    </row>
    <row r="8" spans="1:16" s="22" customFormat="1" ht="12">
      <c r="A8" s="175" t="s">
        <v>75</v>
      </c>
      <c r="B8" s="293">
        <f>'7.1'!B12</f>
        <v>-4.0096629999999998</v>
      </c>
      <c r="C8" s="293">
        <f>'7.1'!C12</f>
        <v>-8.7249829999999999</v>
      </c>
      <c r="D8" s="293">
        <f>'7.1'!D12</f>
        <v>-44.206943000000003</v>
      </c>
      <c r="E8" s="293">
        <f>'7.1'!E12</f>
        <v>-47.726877999999999</v>
      </c>
      <c r="F8" s="293">
        <f>'7.1'!F12</f>
        <v>-42.148273000000003</v>
      </c>
      <c r="G8" s="293">
        <f>'7.1'!G12</f>
        <v>-38.61759</v>
      </c>
      <c r="H8" s="293">
        <f>'7.1'!H12</f>
        <v>-22.739349999999998</v>
      </c>
      <c r="I8" s="293">
        <f>'7.1'!I12</f>
        <v>-29.804055999999999</v>
      </c>
      <c r="J8" s="293">
        <f>'7.1'!J12</f>
        <v>-32.885418000000001</v>
      </c>
      <c r="K8" s="293">
        <f>'7.1'!K12</f>
        <v>-45.921430000000001</v>
      </c>
      <c r="L8" s="293">
        <f>'7.1'!L12</f>
        <v>-47.237768999999993</v>
      </c>
      <c r="M8" s="293">
        <f>'7.1'!M12</f>
        <v>-43.929190999999996</v>
      </c>
      <c r="N8" s="293">
        <f t="shared" si="1"/>
        <v>-407.95154400000001</v>
      </c>
      <c r="O8" s="85"/>
    </row>
    <row r="9" spans="1:16" s="84" customFormat="1" ht="12">
      <c r="A9" s="196" t="s">
        <v>258</v>
      </c>
      <c r="B9" s="256">
        <f t="shared" ref="B9:M9" si="2">B11+B10</f>
        <v>459.49519900000001</v>
      </c>
      <c r="C9" s="256">
        <f t="shared" si="2"/>
        <v>383.91537799999998</v>
      </c>
      <c r="D9" s="256">
        <f t="shared" si="2"/>
        <v>362.79224200000004</v>
      </c>
      <c r="E9" s="256">
        <f t="shared" si="2"/>
        <v>324.94966799999997</v>
      </c>
      <c r="F9" s="256">
        <f t="shared" si="2"/>
        <v>325.54717699999998</v>
      </c>
      <c r="G9" s="256">
        <f t="shared" si="2"/>
        <v>303.19212099999999</v>
      </c>
      <c r="H9" s="256">
        <f t="shared" si="2"/>
        <v>307.11150599999996</v>
      </c>
      <c r="I9" s="256">
        <f t="shared" si="2"/>
        <v>310.96700199999998</v>
      </c>
      <c r="J9" s="256">
        <f t="shared" si="2"/>
        <v>373.87160300000005</v>
      </c>
      <c r="K9" s="256">
        <f t="shared" si="2"/>
        <v>382.92387099999996</v>
      </c>
      <c r="L9" s="256">
        <f t="shared" si="2"/>
        <v>358.65797900000007</v>
      </c>
      <c r="M9" s="256">
        <f t="shared" si="2"/>
        <v>406.545007</v>
      </c>
      <c r="N9" s="256">
        <f t="shared" si="1"/>
        <v>4299.9687530000001</v>
      </c>
      <c r="O9" s="85"/>
    </row>
    <row r="10" spans="1:16" s="22" customFormat="1" ht="12">
      <c r="A10" s="175" t="s">
        <v>91</v>
      </c>
      <c r="B10" s="293">
        <f>-'9.1'!B15</f>
        <v>124.783</v>
      </c>
      <c r="C10" s="293">
        <f>-'9.1'!C15</f>
        <v>96.998000000000005</v>
      </c>
      <c r="D10" s="293">
        <f>-'9.1'!D15</f>
        <v>80.400999999999996</v>
      </c>
      <c r="E10" s="293">
        <f>-'9.1'!E15</f>
        <v>78.694999999999993</v>
      </c>
      <c r="F10" s="293">
        <f>-'9.1'!F15</f>
        <v>79.900999999999996</v>
      </c>
      <c r="G10" s="293">
        <f>-'9.1'!G15</f>
        <v>83.691999999999993</v>
      </c>
      <c r="H10" s="293">
        <f>-'9.1'!H15</f>
        <v>90</v>
      </c>
      <c r="I10" s="293">
        <f>-'9.1'!I15</f>
        <v>102.29600000000001</v>
      </c>
      <c r="J10" s="293">
        <f>-'9.1'!J15</f>
        <v>136.00200000000001</v>
      </c>
      <c r="K10" s="293">
        <f>-'9.1'!K15</f>
        <v>141.33799999999999</v>
      </c>
      <c r="L10" s="293">
        <f>-'9.1'!L15</f>
        <v>89.792000000000002</v>
      </c>
      <c r="M10" s="293">
        <f>-'9.1'!M15</f>
        <v>119.867</v>
      </c>
      <c r="N10" s="293">
        <f t="shared" si="1"/>
        <v>1223.7649999999999</v>
      </c>
    </row>
    <row r="11" spans="1:16" s="22" customFormat="1" ht="12">
      <c r="A11" s="204" t="s">
        <v>92</v>
      </c>
      <c r="B11" s="157">
        <f>-'9.1'!B37</f>
        <v>334.712199</v>
      </c>
      <c r="C11" s="157">
        <f>-'9.1'!C37</f>
        <v>286.91737799999999</v>
      </c>
      <c r="D11" s="157">
        <f>-'9.1'!D37</f>
        <v>282.39124200000003</v>
      </c>
      <c r="E11" s="157">
        <f>-'9.1'!E37</f>
        <v>246.25466799999998</v>
      </c>
      <c r="F11" s="157">
        <f>-'9.1'!F37</f>
        <v>245.64617699999999</v>
      </c>
      <c r="G11" s="157">
        <f>-'9.1'!G37</f>
        <v>219.50012100000001</v>
      </c>
      <c r="H11" s="157">
        <f>-'9.1'!H37</f>
        <v>217.11150599999999</v>
      </c>
      <c r="I11" s="157">
        <f>-'9.1'!I37</f>
        <v>208.67100199999999</v>
      </c>
      <c r="J11" s="157">
        <f>-'9.1'!J37</f>
        <v>237.86960300000001</v>
      </c>
      <c r="K11" s="157">
        <f>-'9.1'!K37</f>
        <v>241.585871</v>
      </c>
      <c r="L11" s="157">
        <f>-'9.1'!L37</f>
        <v>268.86597900000004</v>
      </c>
      <c r="M11" s="157">
        <f>-'9.1'!M37</f>
        <v>286.67800699999998</v>
      </c>
      <c r="N11" s="226">
        <f t="shared" si="1"/>
        <v>3076.2037530000002</v>
      </c>
    </row>
    <row r="12" spans="1:16" s="22" customFormat="1" ht="0.75" customHeight="1">
      <c r="A12" s="213"/>
      <c r="B12" s="225"/>
      <c r="C12" s="225"/>
      <c r="D12" s="225"/>
      <c r="E12" s="225"/>
      <c r="F12" s="225"/>
      <c r="G12" s="225"/>
      <c r="H12" s="225"/>
      <c r="I12" s="225"/>
      <c r="J12" s="225"/>
      <c r="K12" s="225"/>
      <c r="L12" s="225"/>
      <c r="M12" s="225"/>
      <c r="N12" s="165"/>
    </row>
    <row r="13" spans="1:16" s="84" customFormat="1" ht="12">
      <c r="A13" s="262" t="s">
        <v>259</v>
      </c>
      <c r="B13" s="256">
        <f>B24-B21</f>
        <v>6050.0631464271537</v>
      </c>
      <c r="C13" s="256">
        <f t="shared" ref="C13:M13" si="3">C24-C21</f>
        <v>5302.7324343071559</v>
      </c>
      <c r="D13" s="256">
        <f t="shared" si="3"/>
        <v>5459.6174165421235</v>
      </c>
      <c r="E13" s="256">
        <f t="shared" si="3"/>
        <v>4925.1769199239116</v>
      </c>
      <c r="F13" s="256">
        <f t="shared" si="3"/>
        <v>5013.8292505226646</v>
      </c>
      <c r="G13" s="256">
        <f t="shared" si="3"/>
        <v>4618.8610471532311</v>
      </c>
      <c r="H13" s="256">
        <f t="shared" si="3"/>
        <v>4564.994269002731</v>
      </c>
      <c r="I13" s="256">
        <f t="shared" si="3"/>
        <v>4638.7430301382174</v>
      </c>
      <c r="J13" s="256">
        <f t="shared" si="3"/>
        <v>4659.2744220509285</v>
      </c>
      <c r="K13" s="256">
        <f t="shared" si="3"/>
        <v>5129.0671157983179</v>
      </c>
      <c r="L13" s="256">
        <f t="shared" si="3"/>
        <v>5346.1557596601688</v>
      </c>
      <c r="M13" s="256">
        <f t="shared" si="3"/>
        <v>5411.8425752758249</v>
      </c>
      <c r="N13" s="256">
        <f>SUM(B13:M13)</f>
        <v>61120.357386802432</v>
      </c>
    </row>
    <row r="14" spans="1:16" s="22" customFormat="1" ht="12">
      <c r="A14" s="175" t="s">
        <v>199</v>
      </c>
      <c r="B14" s="191">
        <v>639.6169789999999</v>
      </c>
      <c r="C14" s="191">
        <v>575.23922500000015</v>
      </c>
      <c r="D14" s="191">
        <v>657.19121999999982</v>
      </c>
      <c r="E14" s="191">
        <v>638.53437100000008</v>
      </c>
      <c r="F14" s="191">
        <v>688.37448100000006</v>
      </c>
      <c r="G14" s="191">
        <v>696.23876699999994</v>
      </c>
      <c r="H14" s="191">
        <v>684.355681</v>
      </c>
      <c r="I14" s="191">
        <v>689.38362199999995</v>
      </c>
      <c r="J14" s="191">
        <v>682.79767799999991</v>
      </c>
      <c r="K14" s="191">
        <v>681.345009</v>
      </c>
      <c r="L14" s="191">
        <v>682.65789599999994</v>
      </c>
      <c r="M14" s="191">
        <v>605.9942699999998</v>
      </c>
      <c r="N14" s="191">
        <f t="shared" ref="N14:N23" si="4">SUM(B14:M14)</f>
        <v>7921.7291989999994</v>
      </c>
    </row>
    <row r="15" spans="1:16" s="22" customFormat="1" ht="12">
      <c r="A15" s="274" t="s">
        <v>200</v>
      </c>
      <c r="B15" s="151">
        <v>2203.6838630000002</v>
      </c>
      <c r="C15" s="151">
        <v>1999.578677</v>
      </c>
      <c r="D15" s="151">
        <v>2121.3139980000001</v>
      </c>
      <c r="E15" s="151">
        <v>1970.3988020000002</v>
      </c>
      <c r="F15" s="151">
        <v>2044.3276930000011</v>
      </c>
      <c r="G15" s="151">
        <v>2027.9410370000001</v>
      </c>
      <c r="H15" s="151">
        <v>1944.8477359999999</v>
      </c>
      <c r="I15" s="151">
        <v>1977.4539180000002</v>
      </c>
      <c r="J15" s="151">
        <v>1977.8008889999996</v>
      </c>
      <c r="K15" s="151">
        <v>2092.5608720000009</v>
      </c>
      <c r="L15" s="151">
        <v>2064.471004</v>
      </c>
      <c r="M15" s="151">
        <v>1812.068812</v>
      </c>
      <c r="N15" s="173">
        <f t="shared" si="4"/>
        <v>24236.447301</v>
      </c>
    </row>
    <row r="16" spans="1:16" s="22" customFormat="1" ht="12">
      <c r="A16" s="274" t="s">
        <v>201</v>
      </c>
      <c r="B16" s="151">
        <v>871.88498984667797</v>
      </c>
      <c r="C16" s="151">
        <v>751.95772486139708</v>
      </c>
      <c r="D16" s="151">
        <v>737.16168732744006</v>
      </c>
      <c r="E16" s="151">
        <v>632.61642331430198</v>
      </c>
      <c r="F16" s="151">
        <v>615.96813155041104</v>
      </c>
      <c r="G16" s="151">
        <v>540.87555908857996</v>
      </c>
      <c r="H16" s="151">
        <v>542.08937286902403</v>
      </c>
      <c r="I16" s="151">
        <v>565.8776645135431</v>
      </c>
      <c r="J16" s="151">
        <v>574.5024951911189</v>
      </c>
      <c r="K16" s="151">
        <v>677.01591951007697</v>
      </c>
      <c r="L16" s="151">
        <v>740.04099828909307</v>
      </c>
      <c r="M16" s="151">
        <v>769.52683608791392</v>
      </c>
      <c r="N16" s="173">
        <f t="shared" si="4"/>
        <v>8019.517802449579</v>
      </c>
    </row>
    <row r="17" spans="1:17" s="22" customFormat="1" ht="12">
      <c r="A17" s="274" t="s">
        <v>301</v>
      </c>
      <c r="B17" s="151">
        <v>1800.510213153322</v>
      </c>
      <c r="C17" s="151">
        <v>1481.9958871386032</v>
      </c>
      <c r="D17" s="151">
        <v>1419.0257456725601</v>
      </c>
      <c r="E17" s="151">
        <v>1167.1387166856989</v>
      </c>
      <c r="F17" s="151">
        <v>1179.146045449588</v>
      </c>
      <c r="G17" s="151">
        <v>941.00147291142002</v>
      </c>
      <c r="H17" s="151">
        <v>959.82605913097507</v>
      </c>
      <c r="I17" s="151">
        <v>968.32643248645786</v>
      </c>
      <c r="J17" s="151">
        <v>985.24209380888192</v>
      </c>
      <c r="K17" s="151">
        <v>1228.163211489921</v>
      </c>
      <c r="L17" s="151">
        <v>1401.925023710907</v>
      </c>
      <c r="M17" s="151">
        <v>1724.5330499120869</v>
      </c>
      <c r="N17" s="173">
        <f t="shared" si="4"/>
        <v>15256.833951550419</v>
      </c>
    </row>
    <row r="18" spans="1:17" s="22" customFormat="1" ht="12">
      <c r="A18" s="274" t="s">
        <v>203</v>
      </c>
      <c r="B18" s="151">
        <v>32.053804999999997</v>
      </c>
      <c r="C18" s="151">
        <v>29.189354000000002</v>
      </c>
      <c r="D18" s="151">
        <v>18.86946</v>
      </c>
      <c r="E18" s="151">
        <v>27.957597999999997</v>
      </c>
      <c r="F18" s="151">
        <v>12.436304</v>
      </c>
      <c r="G18" s="151">
        <v>25.608632</v>
      </c>
      <c r="H18" s="151">
        <v>43.680217999999996</v>
      </c>
      <c r="I18" s="151">
        <v>35.878641999999999</v>
      </c>
      <c r="J18" s="151">
        <v>21.920057999999997</v>
      </c>
      <c r="K18" s="151">
        <v>20.503859000000002</v>
      </c>
      <c r="L18" s="151">
        <v>14.870431</v>
      </c>
      <c r="M18" s="151">
        <v>22.157578999999998</v>
      </c>
      <c r="N18" s="173">
        <f t="shared" si="4"/>
        <v>305.12593999999996</v>
      </c>
    </row>
    <row r="19" spans="1:17" s="22" customFormat="1" ht="12">
      <c r="A19" s="274" t="s">
        <v>207</v>
      </c>
      <c r="B19" s="151">
        <v>502.31329642715463</v>
      </c>
      <c r="C19" s="151">
        <v>464.77156630715496</v>
      </c>
      <c r="D19" s="151">
        <v>506.05530554212368</v>
      </c>
      <c r="E19" s="151">
        <v>488.5310089239112</v>
      </c>
      <c r="F19" s="151">
        <v>473.57659552266443</v>
      </c>
      <c r="G19" s="151">
        <v>387.19557915323128</v>
      </c>
      <c r="H19" s="151">
        <v>390.19520200273223</v>
      </c>
      <c r="I19" s="151">
        <v>401.82275113821669</v>
      </c>
      <c r="J19" s="151">
        <v>417.01120805092876</v>
      </c>
      <c r="K19" s="151">
        <v>429.47824479831917</v>
      </c>
      <c r="L19" s="151">
        <v>442.19040666016832</v>
      </c>
      <c r="M19" s="151">
        <v>477.56202827582462</v>
      </c>
      <c r="N19" s="173">
        <f t="shared" si="4"/>
        <v>5380.7031928024298</v>
      </c>
    </row>
    <row r="20" spans="1:17" s="22" customFormat="1" ht="12">
      <c r="A20" s="274" t="s">
        <v>308</v>
      </c>
      <c r="B20" s="151">
        <f>'3.1'!B14</f>
        <v>556.21496800000011</v>
      </c>
      <c r="C20" s="151">
        <f>'3.1'!C14</f>
        <v>508.9096209999999</v>
      </c>
      <c r="D20" s="151">
        <f>'3.1'!D14</f>
        <v>503.44507299999992</v>
      </c>
      <c r="E20" s="151">
        <f>'3.1'!E14</f>
        <v>469.94306099999989</v>
      </c>
      <c r="F20" s="151">
        <f>'3.1'!F14</f>
        <v>479.23383699999994</v>
      </c>
      <c r="G20" s="151">
        <f>'3.1'!G14</f>
        <v>423.7997279999999</v>
      </c>
      <c r="H20" s="151">
        <f>'3.1'!H14</f>
        <v>409.44054699999998</v>
      </c>
      <c r="I20" s="151">
        <f>'3.1'!I14</f>
        <v>459.12978000000015</v>
      </c>
      <c r="J20" s="151">
        <f>'3.1'!J14</f>
        <v>469.04432900000006</v>
      </c>
      <c r="K20" s="151">
        <f>'3.1'!K14</f>
        <v>525.65786100000025</v>
      </c>
      <c r="L20" s="151">
        <f>'3.1'!L14</f>
        <v>514.18561299999988</v>
      </c>
      <c r="M20" s="151">
        <f>'3.1'!M14</f>
        <v>524.91618399999959</v>
      </c>
      <c r="N20" s="173">
        <f t="shared" si="4"/>
        <v>5843.9206020000001</v>
      </c>
    </row>
    <row r="21" spans="1:17" s="22" customFormat="1" ht="12">
      <c r="A21" s="274" t="s">
        <v>309</v>
      </c>
      <c r="B21" s="151">
        <f>'3.1'!B23</f>
        <v>151.80610899999999</v>
      </c>
      <c r="C21" s="151">
        <f>'3.1'!C23</f>
        <v>126.47957299999999</v>
      </c>
      <c r="D21" s="151">
        <f>'3.1'!D23</f>
        <v>116.680153</v>
      </c>
      <c r="E21" s="151">
        <f>'3.1'!E23</f>
        <v>92.766717000000014</v>
      </c>
      <c r="F21" s="151">
        <f>'3.1'!F23</f>
        <v>87.016871000000009</v>
      </c>
      <c r="G21" s="151">
        <f>'3.1'!G23</f>
        <v>61.66734799999999</v>
      </c>
      <c r="H21" s="151">
        <f>'3.1'!H23</f>
        <v>56.15226400000001</v>
      </c>
      <c r="I21" s="151">
        <f>'3.1'!I23</f>
        <v>62.040143</v>
      </c>
      <c r="J21" s="151">
        <f>'3.1'!J23</f>
        <v>70.885187999999999</v>
      </c>
      <c r="K21" s="151">
        <f>'3.1'!K23</f>
        <v>89.549288000000033</v>
      </c>
      <c r="L21" s="151">
        <f>'3.1'!L23</f>
        <v>106.28914199999998</v>
      </c>
      <c r="M21" s="151">
        <f>'3.1'!M23</f>
        <v>125.47957200000002</v>
      </c>
      <c r="N21" s="173">
        <f t="shared" si="4"/>
        <v>1146.8123679999999</v>
      </c>
    </row>
    <row r="22" spans="1:17" s="22" customFormat="1" ht="12">
      <c r="A22" s="274" t="s">
        <v>204</v>
      </c>
      <c r="B22" s="151">
        <f>-('9.1'!B13+'9.1'!B31)</f>
        <v>142.17053299999998</v>
      </c>
      <c r="C22" s="151">
        <f>-('9.1'!C13+'9.1'!C31)</f>
        <v>104.60866799999999</v>
      </c>
      <c r="D22" s="151">
        <f>-('9.1'!D13+'9.1'!D31)</f>
        <v>121.68668100000001</v>
      </c>
      <c r="E22" s="151">
        <f>-('9.1'!E13+'9.1'!E31)</f>
        <v>114.782848</v>
      </c>
      <c r="F22" s="151">
        <f>-('9.1'!F13+'9.1'!F31)</f>
        <v>122.88633799999999</v>
      </c>
      <c r="G22" s="151">
        <f>-('9.1'!G13+'9.1'!G31)</f>
        <v>85.227546000000004</v>
      </c>
      <c r="H22" s="151">
        <f>-('9.1'!H13+'9.1'!H31)</f>
        <v>113.42119299999999</v>
      </c>
      <c r="I22" s="151">
        <f>-('9.1'!I13+'9.1'!I31)</f>
        <v>128.65441300000001</v>
      </c>
      <c r="J22" s="151">
        <f>-('9.1'!J13+'9.1'!J31)</f>
        <v>133.59674999999999</v>
      </c>
      <c r="K22" s="151">
        <f>-('9.1'!K13+'9.1'!K31)</f>
        <v>146.61334000000002</v>
      </c>
      <c r="L22" s="151">
        <f>-('9.1'!L13+'9.1'!L31)</f>
        <v>127.47007000000001</v>
      </c>
      <c r="M22" s="151">
        <f>-('9.1'!M13+'9.1'!M31)</f>
        <v>178.86251999999999</v>
      </c>
      <c r="N22" s="173">
        <f t="shared" si="4"/>
        <v>1519.9809</v>
      </c>
    </row>
    <row r="23" spans="1:17" s="22" customFormat="1" ht="12">
      <c r="A23" s="274" t="s">
        <v>205</v>
      </c>
      <c r="B23" s="151">
        <f>B24+B22+B9+B20</f>
        <v>7359.7499554271535</v>
      </c>
      <c r="C23" s="151">
        <f t="shared" ref="C23:L23" si="5">C24+C22+C9+C20</f>
        <v>6426.6456743071549</v>
      </c>
      <c r="D23" s="151">
        <f t="shared" si="5"/>
        <v>6564.2215655421242</v>
      </c>
      <c r="E23" s="151">
        <f t="shared" si="5"/>
        <v>5927.619213923912</v>
      </c>
      <c r="F23" s="151">
        <f t="shared" si="5"/>
        <v>6028.5134735226648</v>
      </c>
      <c r="G23" s="151">
        <f t="shared" si="5"/>
        <v>5492.7477901532311</v>
      </c>
      <c r="H23" s="151">
        <f t="shared" si="5"/>
        <v>5451.1197790027318</v>
      </c>
      <c r="I23" s="151">
        <f t="shared" si="5"/>
        <v>5599.5343681382183</v>
      </c>
      <c r="J23" s="151">
        <f t="shared" si="5"/>
        <v>5706.6722920509292</v>
      </c>
      <c r="K23" s="151">
        <f t="shared" si="5"/>
        <v>6273.8114757983185</v>
      </c>
      <c r="L23" s="151">
        <f t="shared" si="5"/>
        <v>6452.7585636601689</v>
      </c>
      <c r="M23" s="151">
        <f>M24+M22+M9+M20</f>
        <v>6647.6458582758241</v>
      </c>
      <c r="N23" s="173">
        <f t="shared" si="4"/>
        <v>73931.040009802426</v>
      </c>
    </row>
    <row r="24" spans="1:17" s="22" customFormat="1" ht="12">
      <c r="A24" s="175" t="s">
        <v>206</v>
      </c>
      <c r="B24" s="293">
        <f>B14+B15+B16+B17+B18+B19+B21</f>
        <v>6201.8692554271538</v>
      </c>
      <c r="C24" s="293">
        <f t="shared" ref="C24:M24" si="6">C14+C15+C16+C17+C18+C19+C21</f>
        <v>5429.2120073071555</v>
      </c>
      <c r="D24" s="293">
        <f t="shared" si="6"/>
        <v>5576.2975695421237</v>
      </c>
      <c r="E24" s="293">
        <f t="shared" si="6"/>
        <v>5017.943636923912</v>
      </c>
      <c r="F24" s="293">
        <f t="shared" si="6"/>
        <v>5100.8461215226644</v>
      </c>
      <c r="G24" s="293">
        <f t="shared" si="6"/>
        <v>4680.528395153231</v>
      </c>
      <c r="H24" s="293">
        <f t="shared" si="6"/>
        <v>4621.1465330027313</v>
      </c>
      <c r="I24" s="293">
        <f t="shared" si="6"/>
        <v>4700.7831731382175</v>
      </c>
      <c r="J24" s="293">
        <f t="shared" si="6"/>
        <v>4730.1596100509287</v>
      </c>
      <c r="K24" s="293">
        <f t="shared" si="6"/>
        <v>5218.6164037983181</v>
      </c>
      <c r="L24" s="293">
        <f t="shared" si="6"/>
        <v>5452.4449016601684</v>
      </c>
      <c r="M24" s="293">
        <f t="shared" si="6"/>
        <v>5537.322147275825</v>
      </c>
      <c r="N24" s="293">
        <f>SUM(B24:M24)</f>
        <v>62267.169754802431</v>
      </c>
    </row>
    <row r="25" spans="1:17" s="22" customFormat="1" ht="12">
      <c r="A25" s="263" t="s">
        <v>490</v>
      </c>
      <c r="B25" s="248">
        <f>'3.1'!B5+'3.2'!B4-'3.2'!B23</f>
        <v>28.696737999994184</v>
      </c>
      <c r="C25" s="248">
        <f>'3.1'!C5+'3.2'!C4-'3.2'!C23</f>
        <v>16.687959999998384</v>
      </c>
      <c r="D25" s="248">
        <f>'3.1'!D5+'3.2'!D4-'3.2'!D23</f>
        <v>11.653628000003664</v>
      </c>
      <c r="E25" s="248">
        <f>'3.1'!E5+'3.2'!E4-'3.2'!E23</f>
        <v>-30.089913000001616</v>
      </c>
      <c r="F25" s="248">
        <f>'3.1'!F5+'3.2'!F4-'3.2'!F23</f>
        <v>-19.270224999998391</v>
      </c>
      <c r="G25" s="248">
        <f>'3.1'!G5+'3.2'!G4-'3.2'!G23</f>
        <v>-5.7191743900002621</v>
      </c>
      <c r="H25" s="248">
        <f>'3.1'!H5+'3.2'!H4-'3.2'!H23</f>
        <v>-36.925230999999258</v>
      </c>
      <c r="I25" s="248">
        <f>'3.1'!I5+'3.2'!I4-'3.2'!I23</f>
        <v>-36.910539000009521</v>
      </c>
      <c r="J25" s="248">
        <f>'3.1'!J5+'3.2'!J4-'3.2'!J23</f>
        <v>-4.9261009999972885</v>
      </c>
      <c r="K25" s="248">
        <f>'3.1'!K5+'3.2'!K4-'3.2'!K23</f>
        <v>5.8087059999998019</v>
      </c>
      <c r="L25" s="248">
        <f>'3.1'!L5+'3.2'!L4-'3.2'!L23</f>
        <v>29.117823587577732</v>
      </c>
      <c r="M25" s="248">
        <f>'3.1'!M5+'3.2'!M4-'3.2'!M23</f>
        <v>2.9547160000020085</v>
      </c>
      <c r="N25" s="248">
        <f>SUM(B25:M25)</f>
        <v>-38.921611802430562</v>
      </c>
    </row>
    <row r="26" spans="1:17" s="81" customFormat="1">
      <c r="A26" s="87" t="s">
        <v>319</v>
      </c>
      <c r="N26" s="12" t="s">
        <v>387</v>
      </c>
    </row>
    <row r="27" spans="1:17" s="22" customFormat="1">
      <c r="A27" s="88" t="s">
        <v>280</v>
      </c>
      <c r="B27" s="89">
        <f>-'3.1'!B14</f>
        <v>-556.21496800000011</v>
      </c>
      <c r="C27" s="89">
        <f>-'3.1'!C14</f>
        <v>-508.9096209999999</v>
      </c>
      <c r="D27" s="89">
        <f>-'3.1'!D14</f>
        <v>-503.44507299999992</v>
      </c>
      <c r="E27" s="89">
        <f>-'3.1'!E14</f>
        <v>-469.94306099999989</v>
      </c>
      <c r="F27" s="89">
        <f>-'3.1'!F14</f>
        <v>-479.23383699999994</v>
      </c>
      <c r="G27" s="89">
        <f>-'3.1'!G14</f>
        <v>-423.7997279999999</v>
      </c>
      <c r="H27" s="89">
        <f>-'3.1'!H14</f>
        <v>-409.44054699999998</v>
      </c>
      <c r="I27" s="89">
        <f>-'3.1'!I14</f>
        <v>-459.12978000000015</v>
      </c>
      <c r="J27" s="89">
        <f>-'3.1'!J14</f>
        <v>-469.04432900000006</v>
      </c>
      <c r="K27" s="89">
        <f>-'3.1'!K14</f>
        <v>-525.65786100000025</v>
      </c>
      <c r="L27" s="89">
        <f>-'3.1'!L14</f>
        <v>-514.18561299999988</v>
      </c>
      <c r="M27" s="89">
        <f>-'3.1'!M14</f>
        <v>-524.91618399999959</v>
      </c>
      <c r="N27" s="89">
        <f>-'3.1'!N14</f>
        <v>-5843.9206020000001</v>
      </c>
    </row>
    <row r="28" spans="1:17" s="22" customFormat="1">
      <c r="A28" s="88" t="s">
        <v>72</v>
      </c>
      <c r="B28" s="89">
        <f t="shared" ref="B28:N28" si="7">-B5</f>
        <v>-1263.923</v>
      </c>
      <c r="C28" s="89">
        <f t="shared" si="7"/>
        <v>-848.83799999999985</v>
      </c>
      <c r="D28" s="89">
        <f t="shared" si="7"/>
        <v>-1031.788</v>
      </c>
      <c r="E28" s="89">
        <f t="shared" si="7"/>
        <v>-879.35500000000002</v>
      </c>
      <c r="F28" s="89">
        <f t="shared" si="7"/>
        <v>-623.31000000000006</v>
      </c>
      <c r="G28" s="89">
        <f t="shared" si="7"/>
        <v>-780.66700000000003</v>
      </c>
      <c r="H28" s="89">
        <f t="shared" si="7"/>
        <v>-1338.875</v>
      </c>
      <c r="I28" s="89">
        <f t="shared" si="7"/>
        <v>-725.93899999999996</v>
      </c>
      <c r="J28" s="89">
        <f t="shared" si="7"/>
        <v>-842.08300000000008</v>
      </c>
      <c r="K28" s="89">
        <f t="shared" si="7"/>
        <v>-846.00900000000001</v>
      </c>
      <c r="L28" s="89">
        <f t="shared" si="7"/>
        <v>-663.13900000000001</v>
      </c>
      <c r="M28" s="89">
        <f t="shared" si="7"/>
        <v>-1128.3020000000001</v>
      </c>
      <c r="N28" s="89">
        <f t="shared" si="7"/>
        <v>-10972.227999999999</v>
      </c>
    </row>
    <row r="29" spans="1:17" s="22" customFormat="1">
      <c r="A29" s="88" t="s">
        <v>73</v>
      </c>
      <c r="B29" s="89">
        <f t="shared" ref="B29:N29" si="8">-B6</f>
        <v>-21.318950999999998</v>
      </c>
      <c r="C29" s="89">
        <f t="shared" si="8"/>
        <v>-8.9983409999999999</v>
      </c>
      <c r="D29" s="89">
        <f t="shared" si="8"/>
        <v>-7.6865620000000003</v>
      </c>
      <c r="E29" s="89">
        <f t="shared" si="8"/>
        <v>-7.6308000000000001E-2</v>
      </c>
      <c r="F29" s="89">
        <f t="shared" si="8"/>
        <v>-7.5455769999999998</v>
      </c>
      <c r="G29" s="89">
        <f t="shared" si="8"/>
        <v>-0.11093899999999998</v>
      </c>
      <c r="H29" s="89">
        <f t="shared" si="8"/>
        <v>-8.6462000000000011E-2</v>
      </c>
      <c r="I29" s="89">
        <f t="shared" si="8"/>
        <v>-7.6792300000000004</v>
      </c>
      <c r="J29" s="89">
        <f t="shared" si="8"/>
        <v>-0.151009</v>
      </c>
      <c r="K29" s="89">
        <f t="shared" si="8"/>
        <v>-8.8772999999999991E-2</v>
      </c>
      <c r="L29" s="89">
        <f t="shared" si="8"/>
        <v>-8.3492999999999998E-2</v>
      </c>
      <c r="M29" s="89">
        <f t="shared" si="8"/>
        <v>-0.15954299999999999</v>
      </c>
      <c r="N29" s="89">
        <f t="shared" si="8"/>
        <v>-53.985188000000001</v>
      </c>
      <c r="O29" s="85"/>
    </row>
    <row r="30" spans="1:17" s="22" customFormat="1">
      <c r="A30" s="88" t="s">
        <v>74</v>
      </c>
      <c r="B30" s="89">
        <f t="shared" ref="B30:N30" si="9">-B7</f>
        <v>2450.0070000000001</v>
      </c>
      <c r="C30" s="89">
        <f t="shared" si="9"/>
        <v>2152.7370000000001</v>
      </c>
      <c r="D30" s="89">
        <f t="shared" si="9"/>
        <v>1926.7820000000002</v>
      </c>
      <c r="E30" s="89">
        <f t="shared" si="9"/>
        <v>1826.1770000000001</v>
      </c>
      <c r="F30" s="89">
        <f t="shared" si="9"/>
        <v>1745.2909999999997</v>
      </c>
      <c r="G30" s="89">
        <f t="shared" si="9"/>
        <v>1404.8290000000002</v>
      </c>
      <c r="H30" s="89">
        <f t="shared" si="9"/>
        <v>1630.7579999999998</v>
      </c>
      <c r="I30" s="89">
        <f t="shared" si="9"/>
        <v>1658.317</v>
      </c>
      <c r="J30" s="89">
        <f t="shared" si="9"/>
        <v>2101.7359999999999</v>
      </c>
      <c r="K30" s="89">
        <f t="shared" si="9"/>
        <v>2531.5419999999999</v>
      </c>
      <c r="L30" s="89">
        <f t="shared" si="9"/>
        <v>1972.3999999999999</v>
      </c>
      <c r="M30" s="89">
        <f t="shared" si="9"/>
        <v>2314.2890000000002</v>
      </c>
      <c r="N30" s="89">
        <f t="shared" si="9"/>
        <v>23714.865000000005</v>
      </c>
      <c r="O30" s="85"/>
    </row>
    <row r="31" spans="1:17" s="22" customFormat="1">
      <c r="A31" s="88" t="s">
        <v>75</v>
      </c>
      <c r="B31" s="89">
        <f t="shared" ref="B31:N31" si="10">-B8</f>
        <v>4.0096629999999998</v>
      </c>
      <c r="C31" s="89">
        <f t="shared" si="10"/>
        <v>8.7249829999999999</v>
      </c>
      <c r="D31" s="89">
        <f t="shared" si="10"/>
        <v>44.206943000000003</v>
      </c>
      <c r="E31" s="89">
        <f t="shared" si="10"/>
        <v>47.726877999999999</v>
      </c>
      <c r="F31" s="89">
        <f t="shared" si="10"/>
        <v>42.148273000000003</v>
      </c>
      <c r="G31" s="89">
        <f t="shared" si="10"/>
        <v>38.61759</v>
      </c>
      <c r="H31" s="89">
        <f t="shared" si="10"/>
        <v>22.739349999999998</v>
      </c>
      <c r="I31" s="89">
        <f t="shared" si="10"/>
        <v>29.804055999999999</v>
      </c>
      <c r="J31" s="89">
        <f t="shared" si="10"/>
        <v>32.885418000000001</v>
      </c>
      <c r="K31" s="89">
        <f t="shared" si="10"/>
        <v>45.921430000000001</v>
      </c>
      <c r="L31" s="89">
        <f t="shared" si="10"/>
        <v>47.237768999999993</v>
      </c>
      <c r="M31" s="89">
        <f t="shared" si="10"/>
        <v>43.929190999999996</v>
      </c>
      <c r="N31" s="89">
        <f t="shared" si="10"/>
        <v>407.95154400000001</v>
      </c>
      <c r="Q31" s="23"/>
    </row>
    <row r="32" spans="1:17" s="22" customFormat="1">
      <c r="A32" s="88" t="s">
        <v>258</v>
      </c>
      <c r="B32" s="89">
        <f t="shared" ref="B32:N32" si="11">-B9</f>
        <v>-459.49519900000001</v>
      </c>
      <c r="C32" s="89">
        <f t="shared" si="11"/>
        <v>-383.91537799999998</v>
      </c>
      <c r="D32" s="89">
        <f t="shared" si="11"/>
        <v>-362.79224200000004</v>
      </c>
      <c r="E32" s="89">
        <f t="shared" si="11"/>
        <v>-324.94966799999997</v>
      </c>
      <c r="F32" s="89">
        <f t="shared" si="11"/>
        <v>-325.54717699999998</v>
      </c>
      <c r="G32" s="89">
        <f t="shared" si="11"/>
        <v>-303.19212099999999</v>
      </c>
      <c r="H32" s="89">
        <f t="shared" si="11"/>
        <v>-307.11150599999996</v>
      </c>
      <c r="I32" s="89">
        <f t="shared" si="11"/>
        <v>-310.96700199999998</v>
      </c>
      <c r="J32" s="89">
        <f t="shared" si="11"/>
        <v>-373.87160300000005</v>
      </c>
      <c r="K32" s="89">
        <f t="shared" si="11"/>
        <v>-382.92387099999996</v>
      </c>
      <c r="L32" s="89">
        <f t="shared" si="11"/>
        <v>-358.65797900000007</v>
      </c>
      <c r="M32" s="89">
        <f t="shared" si="11"/>
        <v>-406.545007</v>
      </c>
      <c r="N32" s="89">
        <f t="shared" si="11"/>
        <v>-4299.9687530000001</v>
      </c>
    </row>
    <row r="33" spans="1:14" s="22" customFormat="1">
      <c r="A33" s="88" t="s">
        <v>91</v>
      </c>
      <c r="B33" s="89">
        <f t="shared" ref="B33:N33" si="12">-B10</f>
        <v>-124.783</v>
      </c>
      <c r="C33" s="89">
        <f t="shared" si="12"/>
        <v>-96.998000000000005</v>
      </c>
      <c r="D33" s="89">
        <f t="shared" si="12"/>
        <v>-80.400999999999996</v>
      </c>
      <c r="E33" s="89">
        <f t="shared" si="12"/>
        <v>-78.694999999999993</v>
      </c>
      <c r="F33" s="89">
        <f t="shared" si="12"/>
        <v>-79.900999999999996</v>
      </c>
      <c r="G33" s="89">
        <f t="shared" si="12"/>
        <v>-83.691999999999993</v>
      </c>
      <c r="H33" s="89">
        <f t="shared" si="12"/>
        <v>-90</v>
      </c>
      <c r="I33" s="89">
        <f t="shared" si="12"/>
        <v>-102.29600000000001</v>
      </c>
      <c r="J33" s="89">
        <f t="shared" si="12"/>
        <v>-136.00200000000001</v>
      </c>
      <c r="K33" s="89">
        <f t="shared" si="12"/>
        <v>-141.33799999999999</v>
      </c>
      <c r="L33" s="89">
        <f t="shared" si="12"/>
        <v>-89.792000000000002</v>
      </c>
      <c r="M33" s="89">
        <f t="shared" si="12"/>
        <v>-119.867</v>
      </c>
      <c r="N33" s="89">
        <f t="shared" si="12"/>
        <v>-1223.7649999999999</v>
      </c>
    </row>
    <row r="34" spans="1:14" s="22" customFormat="1">
      <c r="A34" s="88" t="s">
        <v>92</v>
      </c>
      <c r="B34" s="89">
        <f t="shared" ref="B34:N34" si="13">-B11</f>
        <v>-334.712199</v>
      </c>
      <c r="C34" s="89">
        <f t="shared" si="13"/>
        <v>-286.91737799999999</v>
      </c>
      <c r="D34" s="89">
        <f t="shared" si="13"/>
        <v>-282.39124200000003</v>
      </c>
      <c r="E34" s="89">
        <f t="shared" si="13"/>
        <v>-246.25466799999998</v>
      </c>
      <c r="F34" s="89">
        <f t="shared" si="13"/>
        <v>-245.64617699999999</v>
      </c>
      <c r="G34" s="89">
        <f t="shared" si="13"/>
        <v>-219.50012100000001</v>
      </c>
      <c r="H34" s="89">
        <f t="shared" si="13"/>
        <v>-217.11150599999999</v>
      </c>
      <c r="I34" s="89">
        <f t="shared" si="13"/>
        <v>-208.67100199999999</v>
      </c>
      <c r="J34" s="89">
        <f t="shared" si="13"/>
        <v>-237.86960300000001</v>
      </c>
      <c r="K34" s="89">
        <f t="shared" si="13"/>
        <v>-241.585871</v>
      </c>
      <c r="L34" s="89">
        <f t="shared" si="13"/>
        <v>-268.86597900000004</v>
      </c>
      <c r="M34" s="89">
        <f t="shared" si="13"/>
        <v>-286.67800699999998</v>
      </c>
      <c r="N34" s="89">
        <f t="shared" si="13"/>
        <v>-3076.2037530000002</v>
      </c>
    </row>
    <row r="35" spans="1:14" s="22" customFormat="1">
      <c r="A35" s="88"/>
      <c r="B35" s="89">
        <f t="shared" ref="B35:N35" si="14">-B12</f>
        <v>0</v>
      </c>
      <c r="C35" s="89">
        <f t="shared" si="14"/>
        <v>0</v>
      </c>
      <c r="D35" s="89">
        <f t="shared" si="14"/>
        <v>0</v>
      </c>
      <c r="E35" s="89">
        <f t="shared" si="14"/>
        <v>0</v>
      </c>
      <c r="F35" s="89">
        <f t="shared" si="14"/>
        <v>0</v>
      </c>
      <c r="G35" s="89">
        <f t="shared" si="14"/>
        <v>0</v>
      </c>
      <c r="H35" s="89">
        <f t="shared" si="14"/>
        <v>0</v>
      </c>
      <c r="I35" s="89">
        <f t="shared" si="14"/>
        <v>0</v>
      </c>
      <c r="J35" s="89">
        <f t="shared" si="14"/>
        <v>0</v>
      </c>
      <c r="K35" s="89">
        <f t="shared" si="14"/>
        <v>0</v>
      </c>
      <c r="L35" s="89">
        <f t="shared" si="14"/>
        <v>0</v>
      </c>
      <c r="M35" s="89">
        <f t="shared" si="14"/>
        <v>0</v>
      </c>
      <c r="N35" s="89">
        <f t="shared" si="14"/>
        <v>0</v>
      </c>
    </row>
    <row r="36" spans="1:14" s="22" customFormat="1">
      <c r="A36" s="88" t="s">
        <v>218</v>
      </c>
      <c r="B36" s="89">
        <f t="shared" ref="B36:N36" si="15">-B13</f>
        <v>-6050.0631464271537</v>
      </c>
      <c r="C36" s="89">
        <f t="shared" si="15"/>
        <v>-5302.7324343071559</v>
      </c>
      <c r="D36" s="89">
        <f t="shared" si="15"/>
        <v>-5459.6174165421235</v>
      </c>
      <c r="E36" s="89">
        <f t="shared" si="15"/>
        <v>-4925.1769199239116</v>
      </c>
      <c r="F36" s="89">
        <f t="shared" si="15"/>
        <v>-5013.8292505226646</v>
      </c>
      <c r="G36" s="89">
        <f t="shared" si="15"/>
        <v>-4618.8610471532311</v>
      </c>
      <c r="H36" s="89">
        <f t="shared" si="15"/>
        <v>-4564.994269002731</v>
      </c>
      <c r="I36" s="89">
        <f t="shared" si="15"/>
        <v>-4638.7430301382174</v>
      </c>
      <c r="J36" s="89">
        <f t="shared" si="15"/>
        <v>-4659.2744220509285</v>
      </c>
      <c r="K36" s="89">
        <f t="shared" si="15"/>
        <v>-5129.0671157983179</v>
      </c>
      <c r="L36" s="89">
        <f t="shared" si="15"/>
        <v>-5346.1557596601688</v>
      </c>
      <c r="M36" s="89">
        <f t="shared" si="15"/>
        <v>-5411.8425752758249</v>
      </c>
      <c r="N36" s="89">
        <f t="shared" si="15"/>
        <v>-61120.357386802432</v>
      </c>
    </row>
    <row r="37" spans="1:14" s="22" customFormat="1">
      <c r="A37" s="88" t="s">
        <v>199</v>
      </c>
      <c r="B37" s="89">
        <f t="shared" ref="B37:N37" si="16">-B14</f>
        <v>-639.6169789999999</v>
      </c>
      <c r="C37" s="89">
        <f t="shared" si="16"/>
        <v>-575.23922500000015</v>
      </c>
      <c r="D37" s="89">
        <f t="shared" si="16"/>
        <v>-657.19121999999982</v>
      </c>
      <c r="E37" s="89">
        <f t="shared" si="16"/>
        <v>-638.53437100000008</v>
      </c>
      <c r="F37" s="89">
        <f t="shared" si="16"/>
        <v>-688.37448100000006</v>
      </c>
      <c r="G37" s="89">
        <f t="shared" si="16"/>
        <v>-696.23876699999994</v>
      </c>
      <c r="H37" s="89">
        <f t="shared" si="16"/>
        <v>-684.355681</v>
      </c>
      <c r="I37" s="89">
        <f t="shared" si="16"/>
        <v>-689.38362199999995</v>
      </c>
      <c r="J37" s="89">
        <f t="shared" si="16"/>
        <v>-682.79767799999991</v>
      </c>
      <c r="K37" s="89">
        <f t="shared" si="16"/>
        <v>-681.345009</v>
      </c>
      <c r="L37" s="89">
        <f t="shared" si="16"/>
        <v>-682.65789599999994</v>
      </c>
      <c r="M37" s="89">
        <f t="shared" si="16"/>
        <v>-605.9942699999998</v>
      </c>
      <c r="N37" s="89">
        <f t="shared" si="16"/>
        <v>-7921.7291989999994</v>
      </c>
    </row>
    <row r="38" spans="1:14" s="22" customFormat="1">
      <c r="A38" s="88" t="s">
        <v>200</v>
      </c>
      <c r="B38" s="89">
        <f t="shared" ref="B38:N38" si="17">-B15</f>
        <v>-2203.6838630000002</v>
      </c>
      <c r="C38" s="89">
        <f t="shared" si="17"/>
        <v>-1999.578677</v>
      </c>
      <c r="D38" s="89">
        <f t="shared" si="17"/>
        <v>-2121.3139980000001</v>
      </c>
      <c r="E38" s="89">
        <f t="shared" si="17"/>
        <v>-1970.3988020000002</v>
      </c>
      <c r="F38" s="89">
        <f t="shared" si="17"/>
        <v>-2044.3276930000011</v>
      </c>
      <c r="G38" s="89">
        <f t="shared" si="17"/>
        <v>-2027.9410370000001</v>
      </c>
      <c r="H38" s="89">
        <f t="shared" si="17"/>
        <v>-1944.8477359999999</v>
      </c>
      <c r="I38" s="89">
        <f t="shared" si="17"/>
        <v>-1977.4539180000002</v>
      </c>
      <c r="J38" s="89">
        <f t="shared" si="17"/>
        <v>-1977.8008889999996</v>
      </c>
      <c r="K38" s="89">
        <f t="shared" si="17"/>
        <v>-2092.5608720000009</v>
      </c>
      <c r="L38" s="89">
        <f t="shared" si="17"/>
        <v>-2064.471004</v>
      </c>
      <c r="M38" s="89">
        <f t="shared" si="17"/>
        <v>-1812.068812</v>
      </c>
      <c r="N38" s="89">
        <f t="shared" si="17"/>
        <v>-24236.447301</v>
      </c>
    </row>
    <row r="39" spans="1:14" s="22" customFormat="1">
      <c r="A39" s="88" t="s">
        <v>201</v>
      </c>
      <c r="B39" s="89">
        <f t="shared" ref="B39:N39" si="18">-B16</f>
        <v>-871.88498984667797</v>
      </c>
      <c r="C39" s="89">
        <f t="shared" si="18"/>
        <v>-751.95772486139708</v>
      </c>
      <c r="D39" s="89">
        <f t="shared" si="18"/>
        <v>-737.16168732744006</v>
      </c>
      <c r="E39" s="89">
        <f t="shared" si="18"/>
        <v>-632.61642331430198</v>
      </c>
      <c r="F39" s="89">
        <f t="shared" si="18"/>
        <v>-615.96813155041104</v>
      </c>
      <c r="G39" s="89">
        <f t="shared" si="18"/>
        <v>-540.87555908857996</v>
      </c>
      <c r="H39" s="89">
        <f t="shared" si="18"/>
        <v>-542.08937286902403</v>
      </c>
      <c r="I39" s="89">
        <f t="shared" si="18"/>
        <v>-565.8776645135431</v>
      </c>
      <c r="J39" s="89">
        <f t="shared" si="18"/>
        <v>-574.5024951911189</v>
      </c>
      <c r="K39" s="89">
        <f t="shared" si="18"/>
        <v>-677.01591951007697</v>
      </c>
      <c r="L39" s="89">
        <f t="shared" si="18"/>
        <v>-740.04099828909307</v>
      </c>
      <c r="M39" s="89">
        <f t="shared" si="18"/>
        <v>-769.52683608791392</v>
      </c>
      <c r="N39" s="89">
        <f t="shared" si="18"/>
        <v>-8019.517802449579</v>
      </c>
    </row>
    <row r="40" spans="1:14" s="22" customFormat="1">
      <c r="A40" s="88" t="s">
        <v>202</v>
      </c>
      <c r="B40" s="89">
        <f t="shared" ref="B40:N40" si="19">-B17</f>
        <v>-1800.510213153322</v>
      </c>
      <c r="C40" s="89">
        <f t="shared" si="19"/>
        <v>-1481.9958871386032</v>
      </c>
      <c r="D40" s="89">
        <f t="shared" si="19"/>
        <v>-1419.0257456725601</v>
      </c>
      <c r="E40" s="89">
        <f t="shared" si="19"/>
        <v>-1167.1387166856989</v>
      </c>
      <c r="F40" s="89">
        <f t="shared" si="19"/>
        <v>-1179.146045449588</v>
      </c>
      <c r="G40" s="89">
        <f t="shared" si="19"/>
        <v>-941.00147291142002</v>
      </c>
      <c r="H40" s="89">
        <f t="shared" si="19"/>
        <v>-959.82605913097507</v>
      </c>
      <c r="I40" s="89">
        <f t="shared" si="19"/>
        <v>-968.32643248645786</v>
      </c>
      <c r="J40" s="89">
        <f t="shared" si="19"/>
        <v>-985.24209380888192</v>
      </c>
      <c r="K40" s="89">
        <f t="shared" si="19"/>
        <v>-1228.163211489921</v>
      </c>
      <c r="L40" s="89">
        <f t="shared" si="19"/>
        <v>-1401.925023710907</v>
      </c>
      <c r="M40" s="89">
        <f t="shared" si="19"/>
        <v>-1724.5330499120869</v>
      </c>
      <c r="N40" s="89">
        <f t="shared" si="19"/>
        <v>-15256.833951550419</v>
      </c>
    </row>
    <row r="41" spans="1:14" s="22" customFormat="1">
      <c r="A41" s="88" t="s">
        <v>203</v>
      </c>
      <c r="B41" s="89">
        <f t="shared" ref="B41:N41" si="20">-B18</f>
        <v>-32.053804999999997</v>
      </c>
      <c r="C41" s="89">
        <f t="shared" si="20"/>
        <v>-29.189354000000002</v>
      </c>
      <c r="D41" s="89">
        <f t="shared" si="20"/>
        <v>-18.86946</v>
      </c>
      <c r="E41" s="89">
        <f t="shared" si="20"/>
        <v>-27.957597999999997</v>
      </c>
      <c r="F41" s="89">
        <f t="shared" si="20"/>
        <v>-12.436304</v>
      </c>
      <c r="G41" s="89">
        <f t="shared" si="20"/>
        <v>-25.608632</v>
      </c>
      <c r="H41" s="89">
        <f t="shared" si="20"/>
        <v>-43.680217999999996</v>
      </c>
      <c r="I41" s="89">
        <f t="shared" si="20"/>
        <v>-35.878641999999999</v>
      </c>
      <c r="J41" s="89">
        <f t="shared" si="20"/>
        <v>-21.920057999999997</v>
      </c>
      <c r="K41" s="89">
        <f t="shared" si="20"/>
        <v>-20.503859000000002</v>
      </c>
      <c r="L41" s="89">
        <f t="shared" si="20"/>
        <v>-14.870431</v>
      </c>
      <c r="M41" s="89">
        <f t="shared" si="20"/>
        <v>-22.157578999999998</v>
      </c>
      <c r="N41" s="89">
        <f t="shared" si="20"/>
        <v>-305.12593999999996</v>
      </c>
    </row>
    <row r="42" spans="1:14" s="22" customFormat="1">
      <c r="A42" s="88" t="s">
        <v>207</v>
      </c>
      <c r="B42" s="89">
        <f t="shared" ref="B42:N42" si="21">-B19</f>
        <v>-502.31329642715463</v>
      </c>
      <c r="C42" s="89">
        <f t="shared" si="21"/>
        <v>-464.77156630715496</v>
      </c>
      <c r="D42" s="89">
        <f t="shared" si="21"/>
        <v>-506.05530554212368</v>
      </c>
      <c r="E42" s="89">
        <f t="shared" si="21"/>
        <v>-488.5310089239112</v>
      </c>
      <c r="F42" s="89">
        <f t="shared" si="21"/>
        <v>-473.57659552266443</v>
      </c>
      <c r="G42" s="89">
        <f t="shared" si="21"/>
        <v>-387.19557915323128</v>
      </c>
      <c r="H42" s="89">
        <f t="shared" si="21"/>
        <v>-390.19520200273223</v>
      </c>
      <c r="I42" s="89">
        <f t="shared" si="21"/>
        <v>-401.82275113821669</v>
      </c>
      <c r="J42" s="89">
        <f t="shared" si="21"/>
        <v>-417.01120805092876</v>
      </c>
      <c r="K42" s="89">
        <f t="shared" si="21"/>
        <v>-429.47824479831917</v>
      </c>
      <c r="L42" s="89">
        <f t="shared" si="21"/>
        <v>-442.19040666016832</v>
      </c>
      <c r="M42" s="89">
        <f t="shared" si="21"/>
        <v>-477.56202827582462</v>
      </c>
      <c r="N42" s="89">
        <f t="shared" si="21"/>
        <v>-5380.7031928024298</v>
      </c>
    </row>
    <row r="43" spans="1:14" s="22" customFormat="1">
      <c r="A43" s="88" t="s">
        <v>204</v>
      </c>
      <c r="B43" s="89">
        <f t="shared" ref="B43:N43" si="22">-B22</f>
        <v>-142.17053299999998</v>
      </c>
      <c r="C43" s="89">
        <f t="shared" si="22"/>
        <v>-104.60866799999999</v>
      </c>
      <c r="D43" s="89">
        <f t="shared" si="22"/>
        <v>-121.68668100000001</v>
      </c>
      <c r="E43" s="89">
        <f t="shared" si="22"/>
        <v>-114.782848</v>
      </c>
      <c r="F43" s="89">
        <f t="shared" si="22"/>
        <v>-122.88633799999999</v>
      </c>
      <c r="G43" s="89">
        <f t="shared" si="22"/>
        <v>-85.227546000000004</v>
      </c>
      <c r="H43" s="89">
        <f t="shared" si="22"/>
        <v>-113.42119299999999</v>
      </c>
      <c r="I43" s="89">
        <f t="shared" si="22"/>
        <v>-128.65441300000001</v>
      </c>
      <c r="J43" s="89">
        <f t="shared" si="22"/>
        <v>-133.59674999999999</v>
      </c>
      <c r="K43" s="89">
        <f t="shared" si="22"/>
        <v>-146.61334000000002</v>
      </c>
      <c r="L43" s="89">
        <f t="shared" si="22"/>
        <v>-127.47007000000001</v>
      </c>
      <c r="M43" s="89">
        <f t="shared" si="22"/>
        <v>-178.86251999999999</v>
      </c>
      <c r="N43" s="89">
        <f t="shared" si="22"/>
        <v>-1519.9809</v>
      </c>
    </row>
    <row r="44" spans="1:14" s="22" customFormat="1">
      <c r="A44" s="88" t="s">
        <v>205</v>
      </c>
      <c r="B44" s="89">
        <f t="shared" ref="B44:N44" si="23">-B23</f>
        <v>-7359.7499554271535</v>
      </c>
      <c r="C44" s="89">
        <f t="shared" si="23"/>
        <v>-6426.6456743071549</v>
      </c>
      <c r="D44" s="89">
        <f t="shared" si="23"/>
        <v>-6564.2215655421242</v>
      </c>
      <c r="E44" s="89">
        <f t="shared" si="23"/>
        <v>-5927.619213923912</v>
      </c>
      <c r="F44" s="89">
        <f t="shared" si="23"/>
        <v>-6028.5134735226648</v>
      </c>
      <c r="G44" s="89">
        <f t="shared" si="23"/>
        <v>-5492.7477901532311</v>
      </c>
      <c r="H44" s="89">
        <f t="shared" si="23"/>
        <v>-5451.1197790027318</v>
      </c>
      <c r="I44" s="89">
        <f t="shared" si="23"/>
        <v>-5599.5343681382183</v>
      </c>
      <c r="J44" s="89">
        <f t="shared" si="23"/>
        <v>-5706.6722920509292</v>
      </c>
      <c r="K44" s="89">
        <f t="shared" si="23"/>
        <v>-6273.8114757983185</v>
      </c>
      <c r="L44" s="89">
        <f t="shared" si="23"/>
        <v>-6452.7585636601689</v>
      </c>
      <c r="M44" s="89">
        <f t="shared" si="23"/>
        <v>-6647.6458582758241</v>
      </c>
      <c r="N44" s="89">
        <f t="shared" si="23"/>
        <v>-73931.040009802426</v>
      </c>
    </row>
    <row r="45" spans="1:14" s="22" customFormat="1">
      <c r="A45" s="88" t="s">
        <v>206</v>
      </c>
      <c r="B45" s="89">
        <f t="shared" ref="B45:N45" si="24">-B24</f>
        <v>-6201.8692554271538</v>
      </c>
      <c r="C45" s="89">
        <f t="shared" si="24"/>
        <v>-5429.2120073071555</v>
      </c>
      <c r="D45" s="89">
        <f t="shared" si="24"/>
        <v>-5576.2975695421237</v>
      </c>
      <c r="E45" s="89">
        <f t="shared" si="24"/>
        <v>-5017.943636923912</v>
      </c>
      <c r="F45" s="89">
        <f t="shared" si="24"/>
        <v>-5100.8461215226644</v>
      </c>
      <c r="G45" s="89">
        <f t="shared" si="24"/>
        <v>-4680.528395153231</v>
      </c>
      <c r="H45" s="89">
        <f t="shared" si="24"/>
        <v>-4621.1465330027313</v>
      </c>
      <c r="I45" s="89">
        <f t="shared" si="24"/>
        <v>-4700.7831731382175</v>
      </c>
      <c r="J45" s="89">
        <f t="shared" si="24"/>
        <v>-4730.1596100509287</v>
      </c>
      <c r="K45" s="89">
        <f t="shared" si="24"/>
        <v>-5218.6164037983181</v>
      </c>
      <c r="L45" s="89">
        <f t="shared" si="24"/>
        <v>-5452.4449016601684</v>
      </c>
      <c r="M45" s="89">
        <f t="shared" si="24"/>
        <v>-5537.322147275825</v>
      </c>
      <c r="N45" s="89">
        <f t="shared" si="24"/>
        <v>-62267.169754802431</v>
      </c>
    </row>
    <row r="46" spans="1:14" s="22" customFormat="1" ht="12"/>
    <row r="47" spans="1:14" s="22" customFormat="1">
      <c r="A47" s="8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</row>
    <row r="49" spans="2:14"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</row>
    <row r="50" spans="2:14"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</row>
    <row r="51" spans="2:14">
      <c r="B51" s="90"/>
    </row>
  </sheetData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20"/>
  <dimension ref="A1:L47"/>
  <sheetViews>
    <sheetView showGridLines="0" zoomScaleNormal="100" zoomScaleSheetLayoutView="100" workbookViewId="0"/>
  </sheetViews>
  <sheetFormatPr defaultRowHeight="12"/>
  <cols>
    <col min="1" max="1" width="37.42578125" style="4" customWidth="1"/>
    <col min="2" max="10" width="10.5703125" style="4" customWidth="1"/>
    <col min="11" max="11" width="10.140625" style="4" customWidth="1"/>
    <col min="12" max="16384" width="9.140625" style="4"/>
  </cols>
  <sheetData>
    <row r="1" spans="1:11" ht="15.75">
      <c r="A1" s="201" t="s">
        <v>604</v>
      </c>
      <c r="K1" s="159" t="str">
        <f>'3.1'!N1</f>
        <v>2019</v>
      </c>
    </row>
    <row r="2" spans="1:11" ht="6" customHeight="1"/>
    <row r="3" spans="1:11">
      <c r="A3" s="211"/>
      <c r="B3" s="211">
        <v>2010</v>
      </c>
      <c r="C3" s="211">
        <v>2011</v>
      </c>
      <c r="D3" s="211">
        <v>2012</v>
      </c>
      <c r="E3" s="211">
        <v>2013</v>
      </c>
      <c r="F3" s="211">
        <v>2014</v>
      </c>
      <c r="G3" s="211">
        <v>2015</v>
      </c>
      <c r="H3" s="211">
        <v>2016</v>
      </c>
      <c r="I3" s="211">
        <v>2017</v>
      </c>
      <c r="J3" s="211">
        <v>2018</v>
      </c>
      <c r="K3" s="211">
        <v>2019</v>
      </c>
    </row>
    <row r="4" spans="1:11">
      <c r="A4" s="214" t="s">
        <v>248</v>
      </c>
      <c r="B4" s="276">
        <v>85910</v>
      </c>
      <c r="C4" s="276">
        <v>87561</v>
      </c>
      <c r="D4" s="276">
        <v>87574</v>
      </c>
      <c r="E4" s="276">
        <v>87065</v>
      </c>
      <c r="F4" s="276">
        <v>86003.431444999995</v>
      </c>
      <c r="G4" s="276">
        <v>83888.329251999981</v>
      </c>
      <c r="H4" s="276">
        <v>83301.881317000007</v>
      </c>
      <c r="I4" s="276">
        <v>87037.616987000001</v>
      </c>
      <c r="J4" s="276">
        <v>88000.296837999995</v>
      </c>
      <c r="K4" s="276">
        <f>'3.1'!$N$5</f>
        <v>86988.721753999998</v>
      </c>
    </row>
    <row r="5" spans="1:11">
      <c r="A5" s="163" t="s">
        <v>7</v>
      </c>
      <c r="B5" s="179">
        <v>79465</v>
      </c>
      <c r="C5" s="179">
        <v>81028</v>
      </c>
      <c r="D5" s="179">
        <v>81088</v>
      </c>
      <c r="E5" s="179">
        <v>80858</v>
      </c>
      <c r="F5" s="179">
        <v>79885.942645999996</v>
      </c>
      <c r="G5" s="179">
        <v>77881.438870000027</v>
      </c>
      <c r="H5" s="179">
        <v>77415.300455000004</v>
      </c>
      <c r="I5" s="179">
        <v>81005.010613999999</v>
      </c>
      <c r="J5" s="179">
        <v>81900.369290118048</v>
      </c>
      <c r="K5" s="179">
        <f>'3.1'!$N$28</f>
        <v>81144.801152</v>
      </c>
    </row>
    <row r="6" spans="1:11" ht="0.75" customHeight="1">
      <c r="A6" s="207"/>
      <c r="B6" s="261"/>
      <c r="C6" s="261"/>
      <c r="D6" s="261"/>
      <c r="E6" s="261"/>
      <c r="F6" s="261"/>
      <c r="G6" s="261"/>
      <c r="H6" s="261"/>
      <c r="I6" s="202"/>
      <c r="J6" s="202"/>
      <c r="K6" s="202"/>
    </row>
    <row r="7" spans="1:11" ht="13.5">
      <c r="A7" s="260" t="s">
        <v>316</v>
      </c>
      <c r="B7" s="281">
        <v>6446</v>
      </c>
      <c r="C7" s="281">
        <v>6533</v>
      </c>
      <c r="D7" s="281">
        <v>6485</v>
      </c>
      <c r="E7" s="281">
        <v>6207</v>
      </c>
      <c r="F7" s="281">
        <v>6117.4887990000016</v>
      </c>
      <c r="G7" s="281">
        <v>6006.8903820000005</v>
      </c>
      <c r="H7" s="281">
        <v>5886.5808620000007</v>
      </c>
      <c r="I7" s="281">
        <v>6032.6063730000005</v>
      </c>
      <c r="J7" s="281">
        <v>6099.9275478819554</v>
      </c>
      <c r="K7" s="281">
        <f>'3.1'!$N$14</f>
        <v>5843.9206020000001</v>
      </c>
    </row>
    <row r="8" spans="1:11">
      <c r="A8" s="214" t="s">
        <v>250</v>
      </c>
      <c r="B8" s="276">
        <v>70962</v>
      </c>
      <c r="C8" s="276">
        <v>70517</v>
      </c>
      <c r="D8" s="276">
        <v>70453</v>
      </c>
      <c r="E8" s="276">
        <v>70177</v>
      </c>
      <c r="F8" s="276">
        <v>69622.095876499996</v>
      </c>
      <c r="G8" s="276">
        <v>71014.254212699991</v>
      </c>
      <c r="H8" s="276">
        <v>72418.279280999996</v>
      </c>
      <c r="I8" s="276">
        <v>73818.34196200002</v>
      </c>
      <c r="J8" s="276">
        <v>73940.76417185452</v>
      </c>
      <c r="K8" s="276">
        <f>'3.2'!$N$23</f>
        <v>73931.040009802426</v>
      </c>
    </row>
    <row r="9" spans="1:11">
      <c r="A9" s="260" t="s">
        <v>249</v>
      </c>
      <c r="B9" s="199">
        <v>59255</v>
      </c>
      <c r="C9" s="199">
        <v>58634</v>
      </c>
      <c r="D9" s="199">
        <v>58799</v>
      </c>
      <c r="E9" s="199">
        <v>58656</v>
      </c>
      <c r="F9" s="199">
        <v>58295.304573999994</v>
      </c>
      <c r="G9" s="199">
        <v>59280.284112699999</v>
      </c>
      <c r="H9" s="199">
        <v>60881.394179999981</v>
      </c>
      <c r="I9" s="199">
        <v>61880.524117000023</v>
      </c>
      <c r="J9" s="199">
        <v>62198.569271972563</v>
      </c>
      <c r="K9" s="289">
        <f>'3.2'!$N$24</f>
        <v>62267.169754802431</v>
      </c>
    </row>
    <row r="10" spans="1:11" ht="13.5">
      <c r="A10" s="260" t="s">
        <v>316</v>
      </c>
      <c r="B10" s="243">
        <v>6446</v>
      </c>
      <c r="C10" s="243">
        <v>6533</v>
      </c>
      <c r="D10" s="243">
        <v>6485</v>
      </c>
      <c r="E10" s="243">
        <v>6207</v>
      </c>
      <c r="F10" s="243">
        <v>6117.4887990000016</v>
      </c>
      <c r="G10" s="243">
        <v>6006.8903820000005</v>
      </c>
      <c r="H10" s="243">
        <v>5886.5808620000007</v>
      </c>
      <c r="I10" s="249">
        <v>6032.6063730000005</v>
      </c>
      <c r="J10" s="249">
        <v>6099.9275478819554</v>
      </c>
      <c r="K10" s="197">
        <f>'3.1'!$N$14</f>
        <v>5843.9206020000001</v>
      </c>
    </row>
    <row r="11" spans="1:11">
      <c r="A11" s="286" t="s">
        <v>258</v>
      </c>
      <c r="B11" s="255">
        <v>4467</v>
      </c>
      <c r="C11" s="255">
        <v>4405</v>
      </c>
      <c r="D11" s="255">
        <v>4187</v>
      </c>
      <c r="E11" s="255">
        <v>4098</v>
      </c>
      <c r="F11" s="255">
        <v>3846.6498234999949</v>
      </c>
      <c r="G11" s="255">
        <v>4066.9859489999931</v>
      </c>
      <c r="H11" s="255">
        <v>4080.129727</v>
      </c>
      <c r="I11" s="197">
        <v>4374.7450980000003</v>
      </c>
      <c r="J11" s="197">
        <v>4269.3825020000004</v>
      </c>
      <c r="K11" s="197">
        <f>'3.2'!$N$9</f>
        <v>4299.9687530000001</v>
      </c>
    </row>
    <row r="12" spans="1:11">
      <c r="A12" s="260" t="s">
        <v>257</v>
      </c>
      <c r="B12" s="199">
        <v>795</v>
      </c>
      <c r="C12" s="199">
        <v>944</v>
      </c>
      <c r="D12" s="199">
        <v>982</v>
      </c>
      <c r="E12" s="199">
        <v>1217</v>
      </c>
      <c r="F12" s="199">
        <v>1362.6526799999999</v>
      </c>
      <c r="G12" s="199">
        <v>1660.0937690000001</v>
      </c>
      <c r="H12" s="199">
        <v>1570.1745120000003</v>
      </c>
      <c r="I12" s="199">
        <v>1530.4663739999996</v>
      </c>
      <c r="J12" s="199">
        <v>1372.8848500000001</v>
      </c>
      <c r="K12" s="199">
        <f>'3.2'!$N$22</f>
        <v>1519.9809</v>
      </c>
    </row>
    <row r="13" spans="1:11" ht="14.25">
      <c r="A13" s="214" t="s">
        <v>445</v>
      </c>
      <c r="B13" s="276">
        <v>-14948</v>
      </c>
      <c r="C13" s="276">
        <v>-17044</v>
      </c>
      <c r="D13" s="276">
        <v>-17120</v>
      </c>
      <c r="E13" s="276">
        <v>-16887</v>
      </c>
      <c r="F13" s="276">
        <v>-16300.064603000001</v>
      </c>
      <c r="G13" s="276">
        <v>-12515.503262000002</v>
      </c>
      <c r="H13" s="276">
        <v>-10974.436110999995</v>
      </c>
      <c r="I13" s="276">
        <v>-13036.937850999999</v>
      </c>
      <c r="J13" s="276">
        <v>-13907.092500000001</v>
      </c>
      <c r="K13" s="276">
        <f>'3.2'!$N$4</f>
        <v>-13096.603356</v>
      </c>
    </row>
    <row r="14" spans="1:11" s="55" customFormat="1" ht="12.75">
      <c r="A14" s="87" t="s">
        <v>319</v>
      </c>
      <c r="K14" s="12" t="s">
        <v>388</v>
      </c>
    </row>
    <row r="15" spans="1:11" s="55" customFormat="1"/>
    <row r="16" spans="1:11" s="55" customFormat="1">
      <c r="A16" s="211"/>
      <c r="B16" s="211">
        <v>2010</v>
      </c>
      <c r="C16" s="211">
        <v>2011</v>
      </c>
      <c r="D16" s="211">
        <v>2012</v>
      </c>
      <c r="E16" s="211">
        <v>2013</v>
      </c>
      <c r="F16" s="211">
        <v>2014</v>
      </c>
      <c r="G16" s="211">
        <v>2015</v>
      </c>
      <c r="H16" s="211">
        <v>2016</v>
      </c>
      <c r="I16" s="211">
        <v>2017</v>
      </c>
      <c r="J16" s="211">
        <v>2018</v>
      </c>
      <c r="K16" s="211">
        <v>2019</v>
      </c>
    </row>
    <row r="17" spans="1:12" s="55" customFormat="1">
      <c r="A17" s="214" t="s">
        <v>37</v>
      </c>
      <c r="B17" s="290">
        <v>85900.1</v>
      </c>
      <c r="C17" s="290">
        <v>87560.567103781214</v>
      </c>
      <c r="D17" s="290">
        <v>87573.731590138806</v>
      </c>
      <c r="E17" s="290">
        <v>87064.900000000009</v>
      </c>
      <c r="F17" s="290">
        <v>86003.431444999995</v>
      </c>
      <c r="G17" s="290">
        <v>83888.329251999996</v>
      </c>
      <c r="H17" s="290">
        <v>83301.881317000007</v>
      </c>
      <c r="I17" s="290">
        <v>87037.616987000001</v>
      </c>
      <c r="J17" s="290">
        <v>88000.296837999995</v>
      </c>
      <c r="K17" s="290">
        <f>SUM(K18:K25)</f>
        <v>86988.721753999998</v>
      </c>
    </row>
    <row r="18" spans="1:12" s="55" customFormat="1">
      <c r="A18" s="219" t="s">
        <v>0</v>
      </c>
      <c r="B18" s="158">
        <v>27988.2</v>
      </c>
      <c r="C18" s="158">
        <v>28282.612000000005</v>
      </c>
      <c r="D18" s="158">
        <v>30324.178</v>
      </c>
      <c r="E18" s="158">
        <v>30745.3</v>
      </c>
      <c r="F18" s="158">
        <v>30324.873359999998</v>
      </c>
      <c r="G18" s="158">
        <v>26840.84765</v>
      </c>
      <c r="H18" s="158">
        <v>24104.222150000001</v>
      </c>
      <c r="I18" s="158">
        <v>28339.57704</v>
      </c>
      <c r="J18" s="158">
        <v>29921.311170000001</v>
      </c>
      <c r="K18" s="158">
        <f>'3.1'!N6</f>
        <v>30246.208839999999</v>
      </c>
    </row>
    <row r="19" spans="1:12" s="55" customFormat="1">
      <c r="A19" s="188" t="s">
        <v>33</v>
      </c>
      <c r="B19" s="273">
        <v>49979.7</v>
      </c>
      <c r="C19" s="273">
        <v>49973.017663658815</v>
      </c>
      <c r="D19" s="273">
        <v>47261.007437886903</v>
      </c>
      <c r="E19" s="273">
        <v>44737</v>
      </c>
      <c r="F19" s="273">
        <v>44419.279699999992</v>
      </c>
      <c r="G19" s="273">
        <v>44819.161269999997</v>
      </c>
      <c r="H19" s="273">
        <v>45704.070480000009</v>
      </c>
      <c r="I19" s="227">
        <v>45431.680268000004</v>
      </c>
      <c r="J19" s="227">
        <v>45070.754583999995</v>
      </c>
      <c r="K19" s="227">
        <f>'3.1'!N7</f>
        <v>41386.690892000006</v>
      </c>
    </row>
    <row r="20" spans="1:12" s="55" customFormat="1">
      <c r="A20" s="188" t="s">
        <v>34</v>
      </c>
      <c r="B20" s="227">
        <v>2349.6</v>
      </c>
      <c r="C20" s="227">
        <v>2344.4</v>
      </c>
      <c r="D20" s="227">
        <v>2200.4</v>
      </c>
      <c r="E20" s="227">
        <v>2092.8000000000002</v>
      </c>
      <c r="F20" s="227">
        <v>2204.6749</v>
      </c>
      <c r="G20" s="227">
        <v>2749.0231000000003</v>
      </c>
      <c r="H20" s="227">
        <v>4049.2436780000003</v>
      </c>
      <c r="I20" s="227">
        <v>3722.4054339999998</v>
      </c>
      <c r="J20" s="227">
        <v>3690.8718700000009</v>
      </c>
      <c r="K20" s="227">
        <f>'3.1'!N8</f>
        <v>5518.5206710000002</v>
      </c>
    </row>
    <row r="21" spans="1:12" s="55" customFormat="1">
      <c r="A21" s="188" t="s">
        <v>35</v>
      </c>
      <c r="B21" s="227">
        <v>1250.8</v>
      </c>
      <c r="C21" s="227">
        <v>1610.7</v>
      </c>
      <c r="D21" s="227">
        <v>2234.6999999999998</v>
      </c>
      <c r="E21" s="227">
        <v>3179.6</v>
      </c>
      <c r="F21" s="227">
        <v>3494.4415599999998</v>
      </c>
      <c r="G21" s="227">
        <v>3572.0705000000003</v>
      </c>
      <c r="H21" s="227">
        <v>3613.8975149999978</v>
      </c>
      <c r="I21" s="227">
        <v>3719.6279890000019</v>
      </c>
      <c r="J21" s="227">
        <v>3690.4131990000005</v>
      </c>
      <c r="K21" s="227">
        <f>'3.1'!N9</f>
        <v>3676.6971499999986</v>
      </c>
    </row>
    <row r="22" spans="1:12" s="55" customFormat="1">
      <c r="A22" s="188" t="s">
        <v>3</v>
      </c>
      <c r="B22" s="284">
        <v>2789.4292639999999</v>
      </c>
      <c r="C22" s="284">
        <v>2134.13170101789</v>
      </c>
      <c r="D22" s="284">
        <v>2231.5493615839096</v>
      </c>
      <c r="E22" s="284">
        <v>2856.3917619999997</v>
      </c>
      <c r="F22" s="284">
        <v>1909.2224910000004</v>
      </c>
      <c r="G22" s="284">
        <v>1794.8070900000007</v>
      </c>
      <c r="H22" s="284">
        <v>2000.4882459999999</v>
      </c>
      <c r="I22" s="160">
        <v>1869.4647640000005</v>
      </c>
      <c r="J22" s="160">
        <v>1627.3506839999991</v>
      </c>
      <c r="K22" s="227">
        <f>'3.1'!N10</f>
        <v>2008.0287029999997</v>
      </c>
    </row>
    <row r="23" spans="1:12" s="55" customFormat="1">
      <c r="A23" s="188" t="s">
        <v>36</v>
      </c>
      <c r="B23" s="284">
        <v>591.17073600000003</v>
      </c>
      <c r="C23" s="284">
        <v>700.899091</v>
      </c>
      <c r="D23" s="284">
        <v>731.44974200000001</v>
      </c>
      <c r="E23" s="284">
        <v>905.30823799999996</v>
      </c>
      <c r="F23" s="284">
        <v>1051.5262420000001</v>
      </c>
      <c r="G23" s="284">
        <v>1275.9619400000001</v>
      </c>
      <c r="H23" s="284">
        <v>1201.5475300000003</v>
      </c>
      <c r="I23" s="160">
        <v>1170.455101</v>
      </c>
      <c r="J23" s="160">
        <v>1050.5881869999998</v>
      </c>
      <c r="K23" s="227">
        <f>'3.1'!N11</f>
        <v>1166.6572390000001</v>
      </c>
    </row>
    <row r="24" spans="1:12" s="55" customFormat="1">
      <c r="A24" s="188" t="s">
        <v>1</v>
      </c>
      <c r="B24" s="273">
        <v>335.5</v>
      </c>
      <c r="C24" s="273">
        <v>396.83279189143764</v>
      </c>
      <c r="D24" s="273">
        <v>417.32282571972775</v>
      </c>
      <c r="E24" s="273">
        <v>478.3</v>
      </c>
      <c r="F24" s="273">
        <v>476.54439400000001</v>
      </c>
      <c r="G24" s="273">
        <v>572.61156800000003</v>
      </c>
      <c r="H24" s="273">
        <v>496.95718099999999</v>
      </c>
      <c r="I24" s="227">
        <v>591.03834100000006</v>
      </c>
      <c r="J24" s="227">
        <v>609.32970900000009</v>
      </c>
      <c r="K24" s="227">
        <f>'3.1'!N12</f>
        <v>700.01386000000014</v>
      </c>
    </row>
    <row r="25" spans="1:12" s="55" customFormat="1">
      <c r="A25" s="219" t="s">
        <v>2</v>
      </c>
      <c r="B25" s="158">
        <v>615.70000000000005</v>
      </c>
      <c r="C25" s="158">
        <v>2117.9738562130624</v>
      </c>
      <c r="D25" s="158">
        <v>2173.1242229482714</v>
      </c>
      <c r="E25" s="158">
        <v>2070.1999999999998</v>
      </c>
      <c r="F25" s="158">
        <v>2122.8687979999963</v>
      </c>
      <c r="G25" s="158">
        <v>2263.8461340000035</v>
      </c>
      <c r="H25" s="158">
        <v>2131.454536999996</v>
      </c>
      <c r="I25" s="158">
        <v>2193.36804999999</v>
      </c>
      <c r="J25" s="158">
        <v>2339.6774349999919</v>
      </c>
      <c r="K25" s="158">
        <f>'3.1'!N13</f>
        <v>2285.9043989999973</v>
      </c>
    </row>
    <row r="26" spans="1:12" s="55" customFormat="1">
      <c r="K26" s="12" t="s">
        <v>389</v>
      </c>
    </row>
    <row r="27" spans="1:12" s="55" customFormat="1">
      <c r="A27" s="153"/>
      <c r="B27" s="153"/>
      <c r="C27" s="153"/>
      <c r="D27" s="153" t="s">
        <v>76</v>
      </c>
      <c r="E27" s="153" t="s">
        <v>477</v>
      </c>
      <c r="F27" s="153" t="s">
        <v>478</v>
      </c>
      <c r="G27" s="153" t="s">
        <v>479</v>
      </c>
      <c r="H27" s="153"/>
      <c r="I27" s="153"/>
      <c r="J27" s="153"/>
      <c r="K27" s="153"/>
      <c r="L27" s="153"/>
    </row>
    <row r="28" spans="1:12" s="55" customFormat="1">
      <c r="A28" s="153">
        <f>+J16</f>
        <v>2018</v>
      </c>
      <c r="B28" s="153">
        <f>+J16</f>
        <v>2018</v>
      </c>
      <c r="C28" s="245">
        <f>J17</f>
        <v>88000.296837999995</v>
      </c>
      <c r="D28" s="245">
        <f>C28</f>
        <v>88000.296837999995</v>
      </c>
      <c r="E28" s="245"/>
      <c r="F28" s="245"/>
      <c r="G28" s="245"/>
      <c r="H28" s="267"/>
      <c r="I28" s="267"/>
      <c r="J28" s="267"/>
      <c r="K28" s="153"/>
      <c r="L28" s="153"/>
    </row>
    <row r="29" spans="1:12" s="55" customFormat="1">
      <c r="A29" s="155" t="s">
        <v>12</v>
      </c>
      <c r="B29" s="153" t="s">
        <v>12</v>
      </c>
      <c r="C29" s="245">
        <f>K18-J18</f>
        <v>324.89766999999847</v>
      </c>
      <c r="D29" s="245"/>
      <c r="E29" s="245">
        <f>MIN(SUM($C$28:C28),SUM($C$28:C29))</f>
        <v>88000.296837999995</v>
      </c>
      <c r="F29" s="245">
        <f t="shared" ref="F29:F34" si="0">MAX(C29,0)</f>
        <v>324.89766999999847</v>
      </c>
      <c r="G29" s="245">
        <f t="shared" ref="G29:G34" si="1">-MIN(C29,0)</f>
        <v>0</v>
      </c>
      <c r="H29" s="192"/>
      <c r="I29" s="192"/>
      <c r="J29" s="153"/>
      <c r="K29" s="153"/>
      <c r="L29" s="153"/>
    </row>
    <row r="30" spans="1:12" s="55" customFormat="1">
      <c r="A30" s="155" t="s">
        <v>41</v>
      </c>
      <c r="B30" s="153" t="s">
        <v>41</v>
      </c>
      <c r="C30" s="245">
        <f t="shared" ref="C30:C36" si="2">K19-J19</f>
        <v>-3684.0636919999888</v>
      </c>
      <c r="D30" s="245"/>
      <c r="E30" s="245">
        <f>MIN(SUM($C$28:C29),SUM($C$28:C30))</f>
        <v>84641.13081599999</v>
      </c>
      <c r="F30" s="245">
        <f t="shared" si="0"/>
        <v>0</v>
      </c>
      <c r="G30" s="245">
        <f t="shared" si="1"/>
        <v>3684.0636919999888</v>
      </c>
      <c r="H30" s="192"/>
      <c r="I30" s="192"/>
      <c r="J30" s="192"/>
      <c r="K30" s="153"/>
      <c r="L30" s="153"/>
    </row>
    <row r="31" spans="1:12" s="55" customFormat="1">
      <c r="A31" s="155" t="s">
        <v>42</v>
      </c>
      <c r="B31" s="153" t="s">
        <v>42</v>
      </c>
      <c r="C31" s="245">
        <f t="shared" si="2"/>
        <v>1827.6488009999994</v>
      </c>
      <c r="D31" s="245"/>
      <c r="E31" s="245">
        <f>MIN(SUM($C$28:C30),SUM($C$28:C31))</f>
        <v>84641.13081599999</v>
      </c>
      <c r="F31" s="245">
        <f t="shared" si="0"/>
        <v>1827.6488009999994</v>
      </c>
      <c r="G31" s="245">
        <f t="shared" si="1"/>
        <v>0</v>
      </c>
      <c r="H31" s="192"/>
      <c r="I31" s="192"/>
      <c r="J31" s="192"/>
      <c r="K31" s="153"/>
      <c r="L31" s="153"/>
    </row>
    <row r="32" spans="1:12" s="55" customFormat="1">
      <c r="A32" s="155" t="s">
        <v>43</v>
      </c>
      <c r="B32" s="153" t="s">
        <v>43</v>
      </c>
      <c r="C32" s="245">
        <f t="shared" si="2"/>
        <v>-13.716049000001931</v>
      </c>
      <c r="D32" s="245"/>
      <c r="E32" s="245">
        <f>MIN(SUM($C$28:C31),SUM($C$28:C32))</f>
        <v>86455.063567999998</v>
      </c>
      <c r="F32" s="245">
        <f t="shared" si="0"/>
        <v>0</v>
      </c>
      <c r="G32" s="245">
        <f t="shared" si="1"/>
        <v>13.716049000001931</v>
      </c>
      <c r="H32" s="267"/>
      <c r="I32" s="267"/>
      <c r="J32" s="267"/>
      <c r="K32" s="153"/>
      <c r="L32" s="153"/>
    </row>
    <row r="33" spans="1:12" s="55" customFormat="1">
      <c r="A33" s="155" t="s">
        <v>64</v>
      </c>
      <c r="B33" s="153" t="s">
        <v>64</v>
      </c>
      <c r="C33" s="245">
        <f t="shared" si="2"/>
        <v>380.67801900000063</v>
      </c>
      <c r="D33" s="245"/>
      <c r="E33" s="245">
        <f>MIN(SUM($C$28:C32),SUM($C$28:C33))</f>
        <v>86455.063567999998</v>
      </c>
      <c r="F33" s="245">
        <f t="shared" si="0"/>
        <v>380.67801900000063</v>
      </c>
      <c r="G33" s="245">
        <f t="shared" si="1"/>
        <v>0</v>
      </c>
      <c r="H33" s="267"/>
      <c r="I33" s="267"/>
      <c r="J33" s="267"/>
      <c r="K33" s="153"/>
      <c r="L33" s="153"/>
    </row>
    <row r="34" spans="1:12" s="55" customFormat="1">
      <c r="A34" s="155" t="s">
        <v>65</v>
      </c>
      <c r="B34" s="153" t="s">
        <v>65</v>
      </c>
      <c r="C34" s="245">
        <f t="shared" si="2"/>
        <v>116.06905200000028</v>
      </c>
      <c r="D34" s="245"/>
      <c r="E34" s="245">
        <f>MIN(SUM($C$28:C33),SUM($C$28:C34))</f>
        <v>86835.741586999997</v>
      </c>
      <c r="F34" s="245">
        <f t="shared" si="0"/>
        <v>116.06905200000028</v>
      </c>
      <c r="G34" s="245">
        <f t="shared" si="1"/>
        <v>0</v>
      </c>
      <c r="H34" s="153"/>
      <c r="I34" s="153"/>
      <c r="J34" s="153"/>
      <c r="K34" s="153"/>
      <c r="L34" s="153"/>
    </row>
    <row r="35" spans="1:12" s="55" customFormat="1">
      <c r="A35" s="155" t="s">
        <v>66</v>
      </c>
      <c r="B35" s="153" t="s">
        <v>66</v>
      </c>
      <c r="C35" s="245">
        <f t="shared" si="2"/>
        <v>90.684151000000043</v>
      </c>
      <c r="D35" s="245"/>
      <c r="E35" s="245">
        <f>MIN(SUM($C$28:C34),SUM($C$28:C35))</f>
        <v>86951.810639000003</v>
      </c>
      <c r="F35" s="245">
        <f>MAX(C35,0)</f>
        <v>90.684151000000043</v>
      </c>
      <c r="G35" s="245">
        <f>-MIN(C35,0)</f>
        <v>0</v>
      </c>
      <c r="H35" s="153"/>
      <c r="I35" s="153"/>
      <c r="J35" s="153"/>
      <c r="K35" s="153"/>
      <c r="L35" s="153"/>
    </row>
    <row r="36" spans="1:12" s="55" customFormat="1">
      <c r="A36" s="155" t="s">
        <v>67</v>
      </c>
      <c r="B36" s="153" t="s">
        <v>67</v>
      </c>
      <c r="C36" s="245">
        <f t="shared" si="2"/>
        <v>-53.77303599999459</v>
      </c>
      <c r="D36" s="245"/>
      <c r="E36" s="245">
        <f>MIN(SUM($C$28:C35),SUM($C$28:C36))</f>
        <v>86988.721753999998</v>
      </c>
      <c r="F36" s="245">
        <f>MAX(C36,0)</f>
        <v>0</v>
      </c>
      <c r="G36" s="245">
        <f>-MIN(C36,0)</f>
        <v>53.77303599999459</v>
      </c>
      <c r="H36" s="153"/>
      <c r="I36" s="153"/>
      <c r="J36" s="153"/>
      <c r="K36" s="153"/>
      <c r="L36" s="153"/>
    </row>
    <row r="37" spans="1:12" s="55" customFormat="1">
      <c r="A37" s="153">
        <f>+K16</f>
        <v>2019</v>
      </c>
      <c r="B37" s="153">
        <f>+K16</f>
        <v>2019</v>
      </c>
      <c r="C37" s="245">
        <f>K17</f>
        <v>86988.721753999998</v>
      </c>
      <c r="D37" s="245">
        <f>C37</f>
        <v>86988.721753999998</v>
      </c>
      <c r="E37" s="245"/>
      <c r="F37" s="245"/>
      <c r="G37" s="245"/>
      <c r="H37" s="153"/>
      <c r="I37" s="153"/>
      <c r="J37" s="153"/>
      <c r="K37" s="153"/>
      <c r="L37" s="153"/>
    </row>
    <row r="38" spans="1:12" s="55" customFormat="1">
      <c r="A38" s="153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</row>
    <row r="39" spans="1:12" s="55" customFormat="1">
      <c r="A39" s="267"/>
      <c r="B39" s="294">
        <f t="shared" ref="B39:I39" si="3">B3</f>
        <v>2010</v>
      </c>
      <c r="C39" s="294">
        <f t="shared" si="3"/>
        <v>2011</v>
      </c>
      <c r="D39" s="294">
        <f t="shared" si="3"/>
        <v>2012</v>
      </c>
      <c r="E39" s="294">
        <f t="shared" si="3"/>
        <v>2013</v>
      </c>
      <c r="F39" s="294">
        <f t="shared" si="3"/>
        <v>2014</v>
      </c>
      <c r="G39" s="294">
        <f t="shared" si="3"/>
        <v>2015</v>
      </c>
      <c r="H39" s="294">
        <f t="shared" si="3"/>
        <v>2016</v>
      </c>
      <c r="I39" s="294">
        <f t="shared" si="3"/>
        <v>2017</v>
      </c>
      <c r="J39" s="294">
        <v>2015</v>
      </c>
      <c r="K39" s="294">
        <f>K3</f>
        <v>2019</v>
      </c>
      <c r="L39" s="153"/>
    </row>
    <row r="40" spans="1:12" s="55" customFormat="1">
      <c r="A40" s="195" t="s">
        <v>7</v>
      </c>
      <c r="B40" s="192">
        <f t="shared" ref="B40:K40" si="4">B5</f>
        <v>79465</v>
      </c>
      <c r="C40" s="192">
        <f t="shared" si="4"/>
        <v>81028</v>
      </c>
      <c r="D40" s="192">
        <f t="shared" si="4"/>
        <v>81088</v>
      </c>
      <c r="E40" s="192">
        <f t="shared" si="4"/>
        <v>80858</v>
      </c>
      <c r="F40" s="192">
        <f t="shared" si="4"/>
        <v>79885.942645999996</v>
      </c>
      <c r="G40" s="192">
        <f t="shared" si="4"/>
        <v>77881.438870000027</v>
      </c>
      <c r="H40" s="192">
        <f t="shared" si="4"/>
        <v>77415.300455000004</v>
      </c>
      <c r="I40" s="192">
        <f t="shared" si="4"/>
        <v>81005.010613999999</v>
      </c>
      <c r="J40" s="192">
        <f t="shared" si="4"/>
        <v>81900.369290118048</v>
      </c>
      <c r="K40" s="192">
        <f t="shared" si="4"/>
        <v>81144.801152</v>
      </c>
      <c r="L40" s="153"/>
    </row>
    <row r="41" spans="1:12" s="55" customFormat="1">
      <c r="A41" s="195"/>
      <c r="B41" s="192">
        <f t="shared" ref="B41:K41" si="5">B7</f>
        <v>6446</v>
      </c>
      <c r="C41" s="192">
        <f t="shared" si="5"/>
        <v>6533</v>
      </c>
      <c r="D41" s="192">
        <f t="shared" si="5"/>
        <v>6485</v>
      </c>
      <c r="E41" s="192">
        <f t="shared" si="5"/>
        <v>6207</v>
      </c>
      <c r="F41" s="192">
        <f t="shared" si="5"/>
        <v>6117.4887990000016</v>
      </c>
      <c r="G41" s="192">
        <f t="shared" si="5"/>
        <v>6006.8903820000005</v>
      </c>
      <c r="H41" s="192">
        <f t="shared" si="5"/>
        <v>5886.5808620000007</v>
      </c>
      <c r="I41" s="192">
        <f t="shared" si="5"/>
        <v>6032.6063730000005</v>
      </c>
      <c r="J41" s="192">
        <f t="shared" si="5"/>
        <v>6099.9275478819554</v>
      </c>
      <c r="K41" s="192">
        <f t="shared" si="5"/>
        <v>5843.9206020000001</v>
      </c>
      <c r="L41" s="153"/>
    </row>
    <row r="42" spans="1:12" s="55" customFormat="1">
      <c r="A42" s="259" t="s">
        <v>249</v>
      </c>
      <c r="B42" s="192">
        <f t="shared" ref="B42:K42" si="6">-B9</f>
        <v>-59255</v>
      </c>
      <c r="C42" s="192">
        <f t="shared" si="6"/>
        <v>-58634</v>
      </c>
      <c r="D42" s="192">
        <f t="shared" si="6"/>
        <v>-58799</v>
      </c>
      <c r="E42" s="192">
        <f t="shared" si="6"/>
        <v>-58656</v>
      </c>
      <c r="F42" s="192">
        <f t="shared" si="6"/>
        <v>-58295.304573999994</v>
      </c>
      <c r="G42" s="192">
        <f t="shared" si="6"/>
        <v>-59280.284112699999</v>
      </c>
      <c r="H42" s="192">
        <f t="shared" si="6"/>
        <v>-60881.394179999981</v>
      </c>
      <c r="I42" s="192">
        <f t="shared" si="6"/>
        <v>-61880.524117000023</v>
      </c>
      <c r="J42" s="192">
        <f t="shared" si="6"/>
        <v>-62198.569271972563</v>
      </c>
      <c r="K42" s="192">
        <f t="shared" si="6"/>
        <v>-62267.169754802431</v>
      </c>
      <c r="L42" s="153"/>
    </row>
    <row r="43" spans="1:12" s="55" customFormat="1">
      <c r="A43" s="195" t="s">
        <v>308</v>
      </c>
      <c r="B43" s="192">
        <f t="shared" ref="B43:K43" si="7">-B7</f>
        <v>-6446</v>
      </c>
      <c r="C43" s="192">
        <f t="shared" si="7"/>
        <v>-6533</v>
      </c>
      <c r="D43" s="192">
        <f t="shared" si="7"/>
        <v>-6485</v>
      </c>
      <c r="E43" s="192">
        <f t="shared" si="7"/>
        <v>-6207</v>
      </c>
      <c r="F43" s="192">
        <f t="shared" si="7"/>
        <v>-6117.4887990000016</v>
      </c>
      <c r="G43" s="192">
        <f t="shared" si="7"/>
        <v>-6006.8903820000005</v>
      </c>
      <c r="H43" s="192">
        <f t="shared" si="7"/>
        <v>-5886.5808620000007</v>
      </c>
      <c r="I43" s="192">
        <f t="shared" si="7"/>
        <v>-6032.6063730000005</v>
      </c>
      <c r="J43" s="192">
        <f t="shared" si="7"/>
        <v>-6099.9275478819554</v>
      </c>
      <c r="K43" s="192">
        <f t="shared" si="7"/>
        <v>-5843.9206020000001</v>
      </c>
      <c r="L43" s="153"/>
    </row>
    <row r="44" spans="1:12" s="55" customFormat="1">
      <c r="A44" s="195" t="s">
        <v>258</v>
      </c>
      <c r="B44" s="192">
        <f t="shared" ref="B44:K44" si="8">-B11</f>
        <v>-4467</v>
      </c>
      <c r="C44" s="192">
        <f t="shared" si="8"/>
        <v>-4405</v>
      </c>
      <c r="D44" s="192">
        <f t="shared" si="8"/>
        <v>-4187</v>
      </c>
      <c r="E44" s="192">
        <f t="shared" si="8"/>
        <v>-4098</v>
      </c>
      <c r="F44" s="192">
        <f t="shared" si="8"/>
        <v>-3846.6498234999949</v>
      </c>
      <c r="G44" s="192">
        <f t="shared" si="8"/>
        <v>-4066.9859489999931</v>
      </c>
      <c r="H44" s="192">
        <f t="shared" si="8"/>
        <v>-4080.129727</v>
      </c>
      <c r="I44" s="192">
        <f t="shared" si="8"/>
        <v>-4374.7450980000003</v>
      </c>
      <c r="J44" s="192">
        <f t="shared" si="8"/>
        <v>-4269.3825020000004</v>
      </c>
      <c r="K44" s="192">
        <f t="shared" si="8"/>
        <v>-4299.9687530000001</v>
      </c>
      <c r="L44" s="153"/>
    </row>
    <row r="45" spans="1:12" s="55" customFormat="1">
      <c r="A45" s="195" t="s">
        <v>257</v>
      </c>
      <c r="B45" s="192">
        <f t="shared" ref="B45:K45" si="9">-B12</f>
        <v>-795</v>
      </c>
      <c r="C45" s="192">
        <f t="shared" si="9"/>
        <v>-944</v>
      </c>
      <c r="D45" s="192">
        <f t="shared" si="9"/>
        <v>-982</v>
      </c>
      <c r="E45" s="192">
        <f t="shared" si="9"/>
        <v>-1217</v>
      </c>
      <c r="F45" s="192">
        <f t="shared" si="9"/>
        <v>-1362.6526799999999</v>
      </c>
      <c r="G45" s="192">
        <f t="shared" si="9"/>
        <v>-1660.0937690000001</v>
      </c>
      <c r="H45" s="192">
        <f t="shared" si="9"/>
        <v>-1570.1745120000003</v>
      </c>
      <c r="I45" s="192">
        <f t="shared" si="9"/>
        <v>-1530.4663739999996</v>
      </c>
      <c r="J45" s="192">
        <f t="shared" si="9"/>
        <v>-1372.8848500000001</v>
      </c>
      <c r="K45" s="192">
        <f t="shared" si="9"/>
        <v>-1519.9809</v>
      </c>
      <c r="L45" s="153"/>
    </row>
    <row r="46" spans="1:12" s="55" customFormat="1">
      <c r="A46" s="195" t="s">
        <v>474</v>
      </c>
      <c r="B46" s="192">
        <f t="shared" ref="B46:K46" si="10">B13</f>
        <v>-14948</v>
      </c>
      <c r="C46" s="192">
        <f t="shared" si="10"/>
        <v>-17044</v>
      </c>
      <c r="D46" s="192">
        <f t="shared" si="10"/>
        <v>-17120</v>
      </c>
      <c r="E46" s="192">
        <f t="shared" si="10"/>
        <v>-16887</v>
      </c>
      <c r="F46" s="192">
        <f t="shared" si="10"/>
        <v>-16300.064603000001</v>
      </c>
      <c r="G46" s="192">
        <f t="shared" si="10"/>
        <v>-12515.503262000002</v>
      </c>
      <c r="H46" s="192">
        <f t="shared" si="10"/>
        <v>-10974.436110999995</v>
      </c>
      <c r="I46" s="192">
        <f t="shared" si="10"/>
        <v>-13036.937850999999</v>
      </c>
      <c r="J46" s="192">
        <f t="shared" si="10"/>
        <v>-13907.092500000001</v>
      </c>
      <c r="K46" s="192">
        <f t="shared" si="10"/>
        <v>-13096.603356</v>
      </c>
      <c r="L46" s="153"/>
    </row>
    <row r="47" spans="1:12">
      <c r="A47" s="153"/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</row>
  </sheetData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&amp;C&amp;"-,Obyčejné"&amp;9&amp;P</oddFooter>
  </headerFooter>
  <ignoredErrors>
    <ignoredError sqref="B43 C43 E43 D43 F43:K43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40"/>
  <dimension ref="A1:N43"/>
  <sheetViews>
    <sheetView showGridLines="0" zoomScaleNormal="100" zoomScaleSheetLayoutView="100" workbookViewId="0"/>
  </sheetViews>
  <sheetFormatPr defaultRowHeight="12"/>
  <cols>
    <col min="1" max="1" width="24.5703125" style="4" customWidth="1"/>
    <col min="2" max="2" width="8.140625" style="4" customWidth="1"/>
    <col min="3" max="13" width="9.140625" style="4" customWidth="1"/>
    <col min="14" max="14" width="9.28515625" style="4" customWidth="1"/>
    <col min="15" max="16384" width="9.140625" style="4"/>
  </cols>
  <sheetData>
    <row r="1" spans="1:14" ht="15.75">
      <c r="A1" s="201" t="s">
        <v>605</v>
      </c>
      <c r="N1" s="159" t="str">
        <f>'3.1'!N1</f>
        <v>2019</v>
      </c>
    </row>
    <row r="2" spans="1:14" ht="6" customHeight="1"/>
    <row r="3" spans="1:14">
      <c r="A3" s="268"/>
      <c r="B3" s="187" t="s">
        <v>93</v>
      </c>
      <c r="C3" s="187" t="s">
        <v>94</v>
      </c>
      <c r="D3" s="187" t="s">
        <v>95</v>
      </c>
      <c r="E3" s="187" t="s">
        <v>96</v>
      </c>
      <c r="F3" s="187" t="s">
        <v>97</v>
      </c>
      <c r="G3" s="187" t="s">
        <v>98</v>
      </c>
      <c r="H3" s="187" t="s">
        <v>99</v>
      </c>
      <c r="I3" s="187" t="s">
        <v>100</v>
      </c>
      <c r="J3" s="187" t="s">
        <v>101</v>
      </c>
      <c r="K3" s="187" t="s">
        <v>102</v>
      </c>
      <c r="L3" s="187" t="s">
        <v>103</v>
      </c>
      <c r="M3" s="187" t="s">
        <v>104</v>
      </c>
      <c r="N3" s="187" t="s">
        <v>76</v>
      </c>
    </row>
    <row r="4" spans="1:14">
      <c r="A4" s="220" t="s">
        <v>424</v>
      </c>
      <c r="B4" s="228">
        <v>7479.4992349999975</v>
      </c>
      <c r="C4" s="228">
        <v>7088.4865740000014</v>
      </c>
      <c r="D4" s="228">
        <v>8447.6527539999988</v>
      </c>
      <c r="E4" s="228">
        <v>6685.9800759999962</v>
      </c>
      <c r="F4" s="228">
        <v>7082.2905699999992</v>
      </c>
      <c r="G4" s="228">
        <v>6651.4733229999965</v>
      </c>
      <c r="H4" s="228">
        <v>6628.8312069999974</v>
      </c>
      <c r="I4" s="228">
        <v>6770.3451209999985</v>
      </c>
      <c r="J4" s="228">
        <v>7123.2847409999995</v>
      </c>
      <c r="K4" s="228">
        <v>7793.2487940000001</v>
      </c>
      <c r="L4" s="228">
        <v>8052.7108710000002</v>
      </c>
      <c r="M4" s="228">
        <v>8196.4935720000012</v>
      </c>
      <c r="N4" s="228">
        <v>88000.296837999995</v>
      </c>
    </row>
    <row r="5" spans="1:14">
      <c r="A5" s="295" t="s">
        <v>544</v>
      </c>
      <c r="B5" s="221">
        <f>'3.1'!B5</f>
        <v>8557.2214054271481</v>
      </c>
      <c r="C5" s="221">
        <f>'3.1'!C5</f>
        <v>7746.9592763071532</v>
      </c>
      <c r="D5" s="221">
        <f>'3.1'!D5</f>
        <v>7507.3895745421278</v>
      </c>
      <c r="E5" s="221">
        <f>'3.1'!E5</f>
        <v>6892.0018709239102</v>
      </c>
      <c r="F5" s="221">
        <f>'3.1'!F5</f>
        <v>7165.8269445226661</v>
      </c>
      <c r="G5" s="221">
        <f>'3.1'!G5</f>
        <v>6149.6972667632308</v>
      </c>
      <c r="H5" s="221">
        <f>'3.1'!H5</f>
        <v>5728.7304360027319</v>
      </c>
      <c r="I5" s="221">
        <f>'3.1'!I5</f>
        <v>6517.1266551382087</v>
      </c>
      <c r="J5" s="221">
        <f>'3.1'!J5</f>
        <v>6994.1336000509318</v>
      </c>
      <c r="K5" s="221">
        <f>'3.1'!K5</f>
        <v>8010.9858387983186</v>
      </c>
      <c r="L5" s="221">
        <f>'3.1'!L5</f>
        <v>7838.2916632477463</v>
      </c>
      <c r="M5" s="221">
        <f>'3.1'!M5</f>
        <v>7880.3572222758266</v>
      </c>
      <c r="N5" s="183">
        <f>SUM(B5:M5)</f>
        <v>86988.721753999998</v>
      </c>
    </row>
    <row r="6" spans="1:14">
      <c r="A6" s="220" t="s">
        <v>449</v>
      </c>
      <c r="B6" s="228">
        <f t="shared" ref="B6:N6" si="0">B5-B4</f>
        <v>1077.7221704271506</v>
      </c>
      <c r="C6" s="228">
        <f t="shared" si="0"/>
        <v>658.47270230715185</v>
      </c>
      <c r="D6" s="228">
        <f t="shared" si="0"/>
        <v>-940.26317945787105</v>
      </c>
      <c r="E6" s="228">
        <f t="shared" si="0"/>
        <v>206.02179492391406</v>
      </c>
      <c r="F6" s="228">
        <f t="shared" si="0"/>
        <v>83.536374522666847</v>
      </c>
      <c r="G6" s="228">
        <f t="shared" si="0"/>
        <v>-501.77605623676573</v>
      </c>
      <c r="H6" s="228">
        <f t="shared" si="0"/>
        <v>-900.1007709972655</v>
      </c>
      <c r="I6" s="228">
        <f t="shared" si="0"/>
        <v>-253.21846586178981</v>
      </c>
      <c r="J6" s="228">
        <f t="shared" si="0"/>
        <v>-129.15114094906767</v>
      </c>
      <c r="K6" s="228">
        <f t="shared" si="0"/>
        <v>217.73704479831849</v>
      </c>
      <c r="L6" s="228">
        <f t="shared" si="0"/>
        <v>-214.4192077522539</v>
      </c>
      <c r="M6" s="228">
        <f t="shared" si="0"/>
        <v>-316.13634972417458</v>
      </c>
      <c r="N6" s="228">
        <f t="shared" si="0"/>
        <v>-1011.5750839999964</v>
      </c>
    </row>
    <row r="7" spans="1:14">
      <c r="A7" s="270" t="s">
        <v>449</v>
      </c>
      <c r="B7" s="154">
        <f t="shared" ref="B7:N7" si="1">B6/B4</f>
        <v>0.14409015049884566</v>
      </c>
      <c r="C7" s="154">
        <f t="shared" si="1"/>
        <v>9.2893270719080823E-2</v>
      </c>
      <c r="D7" s="154">
        <f t="shared" si="1"/>
        <v>-0.11130466732461897</v>
      </c>
      <c r="E7" s="154">
        <f t="shared" si="1"/>
        <v>3.0814000727200818E-2</v>
      </c>
      <c r="F7" s="154">
        <f t="shared" si="1"/>
        <v>1.1795106921554456E-2</v>
      </c>
      <c r="G7" s="154">
        <f t="shared" si="1"/>
        <v>-7.5438332512239706E-2</v>
      </c>
      <c r="H7" s="154">
        <f t="shared" si="1"/>
        <v>-0.13578574305026286</v>
      </c>
      <c r="I7" s="154">
        <f t="shared" si="1"/>
        <v>-3.7401116388641166E-2</v>
      </c>
      <c r="J7" s="154">
        <f t="shared" si="1"/>
        <v>-1.8130840706914775E-2</v>
      </c>
      <c r="K7" s="154">
        <f t="shared" si="1"/>
        <v>2.7939188206843033E-2</v>
      </c>
      <c r="L7" s="154">
        <f t="shared" si="1"/>
        <v>-2.6626959689368176E-2</v>
      </c>
      <c r="M7" s="154">
        <f t="shared" si="1"/>
        <v>-3.8569706295400061E-2</v>
      </c>
      <c r="N7" s="154">
        <f t="shared" si="1"/>
        <v>-1.1495132634179723E-2</v>
      </c>
    </row>
    <row r="8" spans="1:14">
      <c r="A8" s="220" t="s">
        <v>425</v>
      </c>
      <c r="B8" s="228">
        <v>6965.9027279999982</v>
      </c>
      <c r="C8" s="228">
        <v>6610.0865079999985</v>
      </c>
      <c r="D8" s="228">
        <v>7876.334673999997</v>
      </c>
      <c r="E8" s="228">
        <v>6223.4651099999974</v>
      </c>
      <c r="F8" s="228">
        <v>6586.4304159999974</v>
      </c>
      <c r="G8" s="228">
        <v>6176.176091999997</v>
      </c>
      <c r="H8" s="228">
        <v>6155.6900179999975</v>
      </c>
      <c r="I8" s="228">
        <v>6274.8516209999989</v>
      </c>
      <c r="J8" s="228">
        <v>6612.9794980000015</v>
      </c>
      <c r="K8" s="228">
        <v>7253.3679226501563</v>
      </c>
      <c r="L8" s="228">
        <v>7514.3391370000018</v>
      </c>
      <c r="M8" s="228">
        <v>7650.7455654678888</v>
      </c>
      <c r="N8" s="228">
        <v>81900.369290118048</v>
      </c>
    </row>
    <row r="9" spans="1:14">
      <c r="A9" s="295" t="s">
        <v>545</v>
      </c>
      <c r="B9" s="221">
        <f>'3.1'!B28</f>
        <v>8001.0064374271469</v>
      </c>
      <c r="C9" s="221">
        <f>'3.1'!C28</f>
        <v>7238.0496553071534</v>
      </c>
      <c r="D9" s="221">
        <f>'3.1'!D28</f>
        <v>7003.9445015421261</v>
      </c>
      <c r="E9" s="221">
        <f>'3.1'!E28</f>
        <v>6422.0588099239085</v>
      </c>
      <c r="F9" s="221">
        <f>'3.1'!F28</f>
        <v>6686.5931075226645</v>
      </c>
      <c r="G9" s="221">
        <f>'3.1'!G28</f>
        <v>5725.8975387632308</v>
      </c>
      <c r="H9" s="221">
        <f>'3.1'!H28</f>
        <v>5319.2898890027327</v>
      </c>
      <c r="I9" s="221">
        <f>'3.1'!I28</f>
        <v>6057.9968751382103</v>
      </c>
      <c r="J9" s="221">
        <f>'3.1'!J28</f>
        <v>6525.0892710509333</v>
      </c>
      <c r="K9" s="221">
        <f>'3.1'!K28</f>
        <v>7485.3279777983189</v>
      </c>
      <c r="L9" s="221">
        <f>'3.1'!L28</f>
        <v>7324.1060502477467</v>
      </c>
      <c r="M9" s="221">
        <f>'3.1'!M28</f>
        <v>7355.441038275826</v>
      </c>
      <c r="N9" s="183">
        <f>SUM(B9:M9)</f>
        <v>81144.801152</v>
      </c>
    </row>
    <row r="10" spans="1:14">
      <c r="A10" s="220" t="s">
        <v>450</v>
      </c>
      <c r="B10" s="228">
        <f t="shared" ref="B10:N10" si="2">B9-B8</f>
        <v>1035.1037094271487</v>
      </c>
      <c r="C10" s="228">
        <f t="shared" si="2"/>
        <v>627.96314730715494</v>
      </c>
      <c r="D10" s="228">
        <f t="shared" si="2"/>
        <v>-872.3901724578709</v>
      </c>
      <c r="E10" s="228">
        <f t="shared" si="2"/>
        <v>198.59369992391112</v>
      </c>
      <c r="F10" s="228">
        <f t="shared" si="2"/>
        <v>100.16269152266705</v>
      </c>
      <c r="G10" s="228">
        <f t="shared" si="2"/>
        <v>-450.27855323676613</v>
      </c>
      <c r="H10" s="228">
        <f t="shared" si="2"/>
        <v>-836.4001289972648</v>
      </c>
      <c r="I10" s="228">
        <f t="shared" si="2"/>
        <v>-216.85474586178862</v>
      </c>
      <c r="J10" s="228">
        <f t="shared" si="2"/>
        <v>-87.890226949068165</v>
      </c>
      <c r="K10" s="228">
        <f t="shared" si="2"/>
        <v>231.96005514816261</v>
      </c>
      <c r="L10" s="228">
        <f t="shared" si="2"/>
        <v>-190.23308675225508</v>
      </c>
      <c r="M10" s="228">
        <f t="shared" si="2"/>
        <v>-295.30452719206278</v>
      </c>
      <c r="N10" s="228">
        <f t="shared" si="2"/>
        <v>-755.5681381180475</v>
      </c>
    </row>
    <row r="11" spans="1:14">
      <c r="A11" s="270" t="s">
        <v>450</v>
      </c>
      <c r="B11" s="154">
        <f t="shared" ref="B11:N11" si="3">B10/B8</f>
        <v>0.14859577428011839</v>
      </c>
      <c r="C11" s="154">
        <f t="shared" si="3"/>
        <v>9.5000745685725765E-2</v>
      </c>
      <c r="D11" s="154">
        <f t="shared" si="3"/>
        <v>-0.11076093240903735</v>
      </c>
      <c r="E11" s="154">
        <f t="shared" si="3"/>
        <v>3.1910470519840549E-2</v>
      </c>
      <c r="F11" s="154">
        <f t="shared" si="3"/>
        <v>1.5207431825188371E-2</v>
      </c>
      <c r="G11" s="154">
        <f t="shared" si="3"/>
        <v>-7.2905718122255631E-2</v>
      </c>
      <c r="H11" s="154">
        <f t="shared" si="3"/>
        <v>-0.13587430922472177</v>
      </c>
      <c r="I11" s="154">
        <f t="shared" si="3"/>
        <v>-3.4559342429077121E-2</v>
      </c>
      <c r="J11" s="154">
        <f t="shared" si="3"/>
        <v>-1.3290563954666618E-2</v>
      </c>
      <c r="K11" s="154">
        <f t="shared" si="3"/>
        <v>3.1979634512102839E-2</v>
      </c>
      <c r="L11" s="154">
        <f t="shared" si="3"/>
        <v>-2.5316010268363141E-2</v>
      </c>
      <c r="M11" s="154">
        <f t="shared" si="3"/>
        <v>-3.8598137222722179E-2</v>
      </c>
      <c r="N11" s="154">
        <f t="shared" si="3"/>
        <v>-9.2254545940028253E-3</v>
      </c>
    </row>
    <row r="12" spans="1:14">
      <c r="A12" s="108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3" t="s">
        <v>422</v>
      </c>
    </row>
    <row r="13" spans="1:14">
      <c r="A13" s="134"/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6"/>
    </row>
    <row r="14" spans="1:14">
      <c r="A14" s="134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6"/>
    </row>
    <row r="15" spans="1:14">
      <c r="A15" s="134"/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6"/>
    </row>
    <row r="16" spans="1:14">
      <c r="A16" s="110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37"/>
    </row>
    <row r="17" spans="1:14">
      <c r="A17" s="110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37"/>
    </row>
    <row r="18" spans="1:14">
      <c r="A18" s="110" t="s">
        <v>426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</row>
    <row r="19" spans="1:14">
      <c r="A19" s="110"/>
      <c r="B19" s="111" t="s">
        <v>93</v>
      </c>
      <c r="C19" s="111" t="s">
        <v>94</v>
      </c>
      <c r="D19" s="111" t="s">
        <v>95</v>
      </c>
      <c r="E19" s="111" t="s">
        <v>96</v>
      </c>
      <c r="F19" s="111" t="s">
        <v>97</v>
      </c>
      <c r="G19" s="111" t="s">
        <v>98</v>
      </c>
      <c r="H19" s="111" t="s">
        <v>99</v>
      </c>
      <c r="I19" s="111" t="s">
        <v>100</v>
      </c>
      <c r="J19" s="111" t="s">
        <v>101</v>
      </c>
      <c r="K19" s="111" t="s">
        <v>102</v>
      </c>
      <c r="L19" s="111" t="s">
        <v>103</v>
      </c>
      <c r="M19" s="111" t="s">
        <v>104</v>
      </c>
      <c r="N19" s="111"/>
    </row>
    <row r="20" spans="1:14">
      <c r="A20" s="110" t="str">
        <f>+A4</f>
        <v>Výroba elektřiny brutto 2018</v>
      </c>
      <c r="B20" s="111">
        <f t="shared" ref="B20:M20" si="4">B4</f>
        <v>7479.4992349999975</v>
      </c>
      <c r="C20" s="111">
        <f t="shared" si="4"/>
        <v>7088.4865740000014</v>
      </c>
      <c r="D20" s="111">
        <f t="shared" si="4"/>
        <v>8447.6527539999988</v>
      </c>
      <c r="E20" s="111">
        <f t="shared" si="4"/>
        <v>6685.9800759999962</v>
      </c>
      <c r="F20" s="111">
        <f t="shared" si="4"/>
        <v>7082.2905699999992</v>
      </c>
      <c r="G20" s="111">
        <f t="shared" si="4"/>
        <v>6651.4733229999965</v>
      </c>
      <c r="H20" s="111">
        <f t="shared" si="4"/>
        <v>6628.8312069999974</v>
      </c>
      <c r="I20" s="111">
        <f t="shared" si="4"/>
        <v>6770.3451209999985</v>
      </c>
      <c r="J20" s="111">
        <f t="shared" si="4"/>
        <v>7123.2847409999995</v>
      </c>
      <c r="K20" s="111">
        <f t="shared" si="4"/>
        <v>7793.2487940000001</v>
      </c>
      <c r="L20" s="111">
        <f t="shared" si="4"/>
        <v>8052.7108710000002</v>
      </c>
      <c r="M20" s="111">
        <f t="shared" si="4"/>
        <v>8196.4935720000012</v>
      </c>
      <c r="N20" s="111"/>
    </row>
    <row r="21" spans="1:14">
      <c r="A21" s="110" t="str">
        <f>+A5</f>
        <v>Výroba elektřiny brutto 2019</v>
      </c>
      <c r="B21" s="111">
        <f t="shared" ref="B21:M21" si="5">B5</f>
        <v>8557.2214054271481</v>
      </c>
      <c r="C21" s="111">
        <f t="shared" si="5"/>
        <v>7746.9592763071532</v>
      </c>
      <c r="D21" s="111">
        <f t="shared" si="5"/>
        <v>7507.3895745421278</v>
      </c>
      <c r="E21" s="111">
        <f t="shared" si="5"/>
        <v>6892.0018709239102</v>
      </c>
      <c r="F21" s="111">
        <f t="shared" si="5"/>
        <v>7165.8269445226661</v>
      </c>
      <c r="G21" s="111">
        <f t="shared" si="5"/>
        <v>6149.6972667632308</v>
      </c>
      <c r="H21" s="111">
        <f t="shared" si="5"/>
        <v>5728.7304360027319</v>
      </c>
      <c r="I21" s="111">
        <f t="shared" si="5"/>
        <v>6517.1266551382087</v>
      </c>
      <c r="J21" s="111">
        <f t="shared" si="5"/>
        <v>6994.1336000509318</v>
      </c>
      <c r="K21" s="111">
        <f t="shared" si="5"/>
        <v>8010.9858387983186</v>
      </c>
      <c r="L21" s="111">
        <f t="shared" si="5"/>
        <v>7838.2916632477463</v>
      </c>
      <c r="M21" s="111">
        <f t="shared" si="5"/>
        <v>7880.3572222758266</v>
      </c>
      <c r="N21" s="111"/>
    </row>
    <row r="22" spans="1:14">
      <c r="A22" s="110" t="str">
        <f>+A8</f>
        <v>Výroba elektřiny netto 2018</v>
      </c>
      <c r="B22" s="111">
        <f>B8</f>
        <v>6965.9027279999982</v>
      </c>
      <c r="C22" s="111">
        <f t="shared" ref="C22:M22" si="6">C8</f>
        <v>6610.0865079999985</v>
      </c>
      <c r="D22" s="111">
        <f t="shared" si="6"/>
        <v>7876.334673999997</v>
      </c>
      <c r="E22" s="111">
        <f t="shared" si="6"/>
        <v>6223.4651099999974</v>
      </c>
      <c r="F22" s="111">
        <f t="shared" si="6"/>
        <v>6586.4304159999974</v>
      </c>
      <c r="G22" s="111">
        <f t="shared" si="6"/>
        <v>6176.176091999997</v>
      </c>
      <c r="H22" s="111">
        <f t="shared" si="6"/>
        <v>6155.6900179999975</v>
      </c>
      <c r="I22" s="111">
        <f t="shared" si="6"/>
        <v>6274.8516209999989</v>
      </c>
      <c r="J22" s="111">
        <f t="shared" si="6"/>
        <v>6612.9794980000015</v>
      </c>
      <c r="K22" s="111">
        <f t="shared" si="6"/>
        <v>7253.3679226501563</v>
      </c>
      <c r="L22" s="111">
        <f t="shared" si="6"/>
        <v>7514.3391370000018</v>
      </c>
      <c r="M22" s="111">
        <f t="shared" si="6"/>
        <v>7650.7455654678888</v>
      </c>
      <c r="N22" s="111"/>
    </row>
    <row r="23" spans="1:14">
      <c r="A23" s="110" t="str">
        <f>+A9</f>
        <v>Výroba elektřiny netto 2019</v>
      </c>
      <c r="B23" s="111">
        <f>B9</f>
        <v>8001.0064374271469</v>
      </c>
      <c r="C23" s="111">
        <f t="shared" ref="C23:M23" si="7">C9</f>
        <v>7238.0496553071534</v>
      </c>
      <c r="D23" s="111">
        <f t="shared" si="7"/>
        <v>7003.9445015421261</v>
      </c>
      <c r="E23" s="111">
        <f t="shared" si="7"/>
        <v>6422.0588099239085</v>
      </c>
      <c r="F23" s="111">
        <f t="shared" si="7"/>
        <v>6686.5931075226645</v>
      </c>
      <c r="G23" s="111">
        <f t="shared" si="7"/>
        <v>5725.8975387632308</v>
      </c>
      <c r="H23" s="111">
        <f t="shared" si="7"/>
        <v>5319.2898890027327</v>
      </c>
      <c r="I23" s="111">
        <f t="shared" si="7"/>
        <v>6057.9968751382103</v>
      </c>
      <c r="J23" s="111">
        <f t="shared" si="7"/>
        <v>6525.0892710509333</v>
      </c>
      <c r="K23" s="111">
        <f t="shared" si="7"/>
        <v>7485.3279777983189</v>
      </c>
      <c r="L23" s="111">
        <f t="shared" si="7"/>
        <v>7324.1060502477467</v>
      </c>
      <c r="M23" s="111">
        <f t="shared" si="7"/>
        <v>7355.441038275826</v>
      </c>
      <c r="N23" s="111"/>
    </row>
    <row r="24" spans="1:14">
      <c r="A24" s="110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</row>
    <row r="25" spans="1:14">
      <c r="A25" s="110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</row>
    <row r="26" spans="1:14">
      <c r="A26" s="110" t="s">
        <v>427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</row>
    <row r="27" spans="1:14">
      <c r="A27" s="110"/>
      <c r="B27" s="111" t="s">
        <v>93</v>
      </c>
      <c r="C27" s="111" t="s">
        <v>94</v>
      </c>
      <c r="D27" s="111" t="s">
        <v>95</v>
      </c>
      <c r="E27" s="111" t="s">
        <v>96</v>
      </c>
      <c r="F27" s="111" t="s">
        <v>97</v>
      </c>
      <c r="G27" s="111" t="s">
        <v>98</v>
      </c>
      <c r="H27" s="111" t="s">
        <v>99</v>
      </c>
      <c r="I27" s="111" t="s">
        <v>100</v>
      </c>
      <c r="J27" s="111" t="s">
        <v>101</v>
      </c>
      <c r="K27" s="111" t="s">
        <v>102</v>
      </c>
      <c r="L27" s="111" t="s">
        <v>103</v>
      </c>
      <c r="M27" s="111" t="s">
        <v>104</v>
      </c>
      <c r="N27" s="111"/>
    </row>
    <row r="28" spans="1:14">
      <c r="A28" s="110" t="s">
        <v>464</v>
      </c>
      <c r="B28" s="119">
        <f t="shared" ref="B28:M28" si="8">B7</f>
        <v>0.14409015049884566</v>
      </c>
      <c r="C28" s="119">
        <f t="shared" si="8"/>
        <v>9.2893270719080823E-2</v>
      </c>
      <c r="D28" s="119">
        <f t="shared" si="8"/>
        <v>-0.11130466732461897</v>
      </c>
      <c r="E28" s="119">
        <f t="shared" si="8"/>
        <v>3.0814000727200818E-2</v>
      </c>
      <c r="F28" s="119">
        <f t="shared" si="8"/>
        <v>1.1795106921554456E-2</v>
      </c>
      <c r="G28" s="119">
        <f t="shared" si="8"/>
        <v>-7.5438332512239706E-2</v>
      </c>
      <c r="H28" s="119">
        <f t="shared" si="8"/>
        <v>-0.13578574305026286</v>
      </c>
      <c r="I28" s="119">
        <f t="shared" si="8"/>
        <v>-3.7401116388641166E-2</v>
      </c>
      <c r="J28" s="119">
        <f t="shared" si="8"/>
        <v>-1.8130840706914775E-2</v>
      </c>
      <c r="K28" s="119">
        <f t="shared" si="8"/>
        <v>2.7939188206843033E-2</v>
      </c>
      <c r="L28" s="119">
        <f t="shared" si="8"/>
        <v>-2.6626959689368176E-2</v>
      </c>
      <c r="M28" s="119">
        <f t="shared" si="8"/>
        <v>-3.8569706295400061E-2</v>
      </c>
      <c r="N28" s="111"/>
    </row>
    <row r="29" spans="1:14">
      <c r="A29" s="110" t="s">
        <v>465</v>
      </c>
      <c r="B29" s="119">
        <f t="shared" ref="B29:M29" si="9">B11</f>
        <v>0.14859577428011839</v>
      </c>
      <c r="C29" s="119">
        <f t="shared" si="9"/>
        <v>9.5000745685725765E-2</v>
      </c>
      <c r="D29" s="119">
        <f t="shared" si="9"/>
        <v>-0.11076093240903735</v>
      </c>
      <c r="E29" s="119">
        <f t="shared" si="9"/>
        <v>3.1910470519840549E-2</v>
      </c>
      <c r="F29" s="119">
        <f t="shared" si="9"/>
        <v>1.5207431825188371E-2</v>
      </c>
      <c r="G29" s="119">
        <f t="shared" si="9"/>
        <v>-7.2905718122255631E-2</v>
      </c>
      <c r="H29" s="119">
        <f t="shared" si="9"/>
        <v>-0.13587430922472177</v>
      </c>
      <c r="I29" s="119">
        <f t="shared" si="9"/>
        <v>-3.4559342429077121E-2</v>
      </c>
      <c r="J29" s="119">
        <f t="shared" si="9"/>
        <v>-1.3290563954666618E-2</v>
      </c>
      <c r="K29" s="119">
        <f t="shared" si="9"/>
        <v>3.1979634512102839E-2</v>
      </c>
      <c r="L29" s="119">
        <f t="shared" si="9"/>
        <v>-2.5316010268363141E-2</v>
      </c>
      <c r="M29" s="119">
        <f t="shared" si="9"/>
        <v>-3.8598137222722179E-2</v>
      </c>
      <c r="N29" s="111"/>
    </row>
    <row r="30" spans="1:14">
      <c r="A30" s="110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</row>
    <row r="31" spans="1:14">
      <c r="A31" s="110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</row>
    <row r="32" spans="1:14">
      <c r="A32" s="134"/>
      <c r="B32" s="135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</row>
    <row r="33" spans="1:14">
      <c r="A33" s="134"/>
      <c r="B33" s="135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</row>
    <row r="34" spans="1:14">
      <c r="A34" s="108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</row>
    <row r="35" spans="1:14">
      <c r="A35" s="108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</row>
    <row r="36" spans="1:14">
      <c r="A36" s="108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</row>
    <row r="37" spans="1:14">
      <c r="A37" s="108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</row>
    <row r="38" spans="1:14">
      <c r="A38" s="108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</row>
    <row r="39" spans="1:14">
      <c r="A39" s="108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</row>
    <row r="40" spans="1:14">
      <c r="A40" s="108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</row>
    <row r="41" spans="1:14">
      <c r="A41" s="108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</row>
    <row r="42" spans="1:14">
      <c r="A42" s="108"/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</row>
    <row r="43" spans="1:14">
      <c r="A43" s="108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</row>
  </sheetData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&amp;C&amp;"-,Obyčejné"&amp;9&amp;P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5FBED5E8B528848AFB368562A6DB3EE" ma:contentTypeVersion="0" ma:contentTypeDescription="Vytvoří nový dokument" ma:contentTypeScope="" ma:versionID="adf6e545162cd1436a7e0a22cc7725c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2e859ab3f162ac39b5a50c9082783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AD0FC1-069E-41BE-8C7F-53A142235DDD}"/>
</file>

<file path=customXml/itemProps2.xml><?xml version="1.0" encoding="utf-8"?>
<ds:datastoreItem xmlns:ds="http://schemas.openxmlformats.org/officeDocument/2006/customXml" ds:itemID="{E9B49A69-DF4A-4700-8249-307DCE54BF62}"/>
</file>

<file path=customXml/itemProps3.xml><?xml version="1.0" encoding="utf-8"?>
<ds:datastoreItem xmlns:ds="http://schemas.openxmlformats.org/officeDocument/2006/customXml" ds:itemID="{9A74307E-ADF2-41CB-8AAD-2CE19979AB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45</vt:i4>
      </vt:variant>
      <vt:variant>
        <vt:lpstr>Pojmenované oblasti</vt:lpstr>
      </vt:variant>
      <vt:variant>
        <vt:i4>22</vt:i4>
      </vt:variant>
    </vt:vector>
  </HeadingPairs>
  <TitlesOfParts>
    <vt:vector size="67" baseType="lpstr">
      <vt:lpstr>Titulní</vt:lpstr>
      <vt:lpstr>Obsah</vt:lpstr>
      <vt:lpstr>Úvod</vt:lpstr>
      <vt:lpstr>1</vt:lpstr>
      <vt:lpstr>2</vt:lpstr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4.1,4.2</vt:lpstr>
      <vt:lpstr>4.3</vt:lpstr>
      <vt:lpstr>4.4</vt:lpstr>
      <vt:lpstr>4.5</vt:lpstr>
      <vt:lpstr>4.6</vt:lpstr>
      <vt:lpstr>4.7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6</vt:lpstr>
      <vt:lpstr>7.1</vt:lpstr>
      <vt:lpstr>7.2,7.3</vt:lpstr>
      <vt:lpstr>8.1</vt:lpstr>
      <vt:lpstr>8.2</vt:lpstr>
      <vt:lpstr>8.3</vt:lpstr>
      <vt:lpstr>8.4</vt:lpstr>
      <vt:lpstr>9.1</vt:lpstr>
      <vt:lpstr>9.2</vt:lpstr>
      <vt:lpstr>9.3</vt:lpstr>
      <vt:lpstr>9.4</vt:lpstr>
      <vt:lpstr>9.5</vt:lpstr>
      <vt:lpstr>9.6</vt:lpstr>
      <vt:lpstr>9.7</vt:lpstr>
      <vt:lpstr>10</vt:lpstr>
      <vt:lpstr>'10'!Oblast_tisku</vt:lpstr>
      <vt:lpstr>'2'!Oblast_tisku</vt:lpstr>
      <vt:lpstr>'3.2'!Oblast_tisku</vt:lpstr>
      <vt:lpstr>'3.3'!Oblast_tisku</vt:lpstr>
      <vt:lpstr>'3.4'!Oblast_tisku</vt:lpstr>
      <vt:lpstr>'3.5'!Oblast_tisku</vt:lpstr>
      <vt:lpstr>'3.6'!Oblast_tisku</vt:lpstr>
      <vt:lpstr>'3.7'!Oblast_tisku</vt:lpstr>
      <vt:lpstr>'3.8'!Oblast_tisku</vt:lpstr>
      <vt:lpstr>'4.5'!Oblast_tisku</vt:lpstr>
      <vt:lpstr>'5.1'!Oblast_tisku</vt:lpstr>
      <vt:lpstr>'5.2'!Oblast_tisku</vt:lpstr>
      <vt:lpstr>'5.3'!Oblast_tisku</vt:lpstr>
      <vt:lpstr>'5.4'!Oblast_tisku</vt:lpstr>
      <vt:lpstr>'5.5'!Oblast_tisku</vt:lpstr>
      <vt:lpstr>'5.6'!Oblast_tisku</vt:lpstr>
      <vt:lpstr>'5.7'!Oblast_tisku</vt:lpstr>
      <vt:lpstr>'5.8'!Oblast_tisku</vt:lpstr>
      <vt:lpstr>'5.9'!Oblast_tisku</vt:lpstr>
      <vt:lpstr>'8.4'!Oblast_tisku</vt:lpstr>
      <vt:lpstr>Titulní!Oblast_tisku</vt:lpstr>
      <vt:lpstr>Úvod!Oblast_tisku</vt:lpstr>
    </vt:vector>
  </TitlesOfParts>
  <Company>Energetický regulační úřad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jan.sefranek@eru.cz</dc:creator>
  <cp:lastModifiedBy>Liška Jan Ing.</cp:lastModifiedBy>
  <cp:lastPrinted>2020-07-09T12:41:48Z</cp:lastPrinted>
  <dcterms:created xsi:type="dcterms:W3CDTF">2006-03-02T11:20:40Z</dcterms:created>
  <dcterms:modified xsi:type="dcterms:W3CDTF">2020-07-30T14:15:57Z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0x01010065FBED5E8B528848AFB368562A6DB3EE</vt:lpwstr>
  </property>
</Properties>
</file>