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drawings/drawing7.xml" ContentType="application/vnd.openxmlformats-officedocument.drawingml.chartshapes+xml"/>
  <Override PartName="/xl/drawings/drawing40.xml" ContentType="application/vnd.openxmlformats-officedocument.drawingml.chartshapes+xml"/>
  <Override PartName="/xl/drawings/drawing39.xml" ContentType="application/vnd.openxmlformats-officedocument.drawingml.chartshapes+xml"/>
  <Override PartName="/xl/drawings/drawing42.xml" ContentType="application/vnd.openxmlformats-officedocument.drawingml.chartshapes+xml"/>
  <Override PartName="/xl/workbook.xml" ContentType="application/vnd.openxmlformats-officedocument.spreadsheetml.sheet.main+xml"/>
  <Override PartName="/xl/worksheets/sheet8.xml" ContentType="application/vnd.openxmlformats-officedocument.spreadsheetml.workshee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drawings/drawing37.xml" ContentType="application/vnd.openxmlformats-officedocument.drawing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drawings/drawing38.xml" ContentType="application/vnd.openxmlformats-officedocument.drawing+xml"/>
  <Override PartName="/xl/charts/chart118.xml" ContentType="application/vnd.openxmlformats-officedocument.drawingml.chart+xml"/>
  <Override PartName="/xl/charts/chart117.xml" ContentType="application/vnd.openxmlformats-officedocument.drawingml.chart+xml"/>
  <Override PartName="/xl/charts/chart116.xml" ContentType="application/vnd.openxmlformats-officedocument.drawingml.chart+xml"/>
  <Override PartName="/xl/charts/chart109.xml" ContentType="application/vnd.openxmlformats-officedocument.drawingml.chart+xml"/>
  <Override PartName="/xl/drawings/drawing35.xml" ContentType="application/vnd.openxmlformats-officedocument.drawing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drawings/drawing36.xml" ContentType="application/vnd.openxmlformats-officedocument.drawing+xml"/>
  <Override PartName="/xl/charts/chart126.xml" ContentType="application/vnd.openxmlformats-officedocument.drawingml.chart+xml"/>
  <Override PartName="/xl/worksheets/sheet6.xml" ContentType="application/vnd.openxmlformats-officedocument.spreadsheetml.worksheet+xml"/>
  <Override PartName="/xl/charts/chart127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33.xml" ContentType="application/vnd.openxmlformats-officedocument.drawingml.chart+xml"/>
  <Override PartName="/xl/worksheets/sheet5.xml" ContentType="application/vnd.openxmlformats-officedocument.spreadsheetml.worksheet+xml"/>
  <Override PartName="/xl/drawings/drawing41.xml" ContentType="application/vnd.openxmlformats-officedocument.drawing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worksheets/sheet4.xml" ContentType="application/vnd.openxmlformats-officedocument.spreadsheetml.worksheet+xml"/>
  <Override PartName="/xl/charts/chart132.xml" ContentType="application/vnd.openxmlformats-officedocument.drawingml.chart+xml"/>
  <Override PartName="/xl/charts/chart108.xml" ContentType="application/vnd.openxmlformats-officedocument.drawingml.chart+xml"/>
  <Override PartName="/xl/drawings/drawing34.xml" ContentType="application/vnd.openxmlformats-officedocument.drawing+xml"/>
  <Override PartName="/xl/charts/chart107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drawings/drawing25.xml" ContentType="application/vnd.openxmlformats-officedocument.drawing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26.xml" ContentType="application/vnd.openxmlformats-officedocument.drawing+xml"/>
  <Override PartName="/xl/charts/chart90.xml" ContentType="application/vnd.openxmlformats-officedocument.drawingml.chart+xml"/>
  <Override PartName="/xl/drawings/drawing27.xml" ContentType="application/vnd.openxmlformats-officedocument.drawing+xml"/>
  <Override PartName="/xl/charts/chart84.xml" ContentType="application/vnd.openxmlformats-officedocument.drawingml.chart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drawings/drawing23.xml" ContentType="application/vnd.openxmlformats-officedocument.drawing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32.xml" ContentType="application/vnd.openxmlformats-officedocument.drawing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drawings/drawing33.xml" ContentType="application/vnd.openxmlformats-officedocument.drawing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31.xml" ContentType="application/vnd.openxmlformats-officedocument.drawing+xml"/>
  <Override PartName="/xl/charts/chart99.xml" ContentType="application/vnd.openxmlformats-officedocument.drawingml.chart+xml"/>
  <Override PartName="/xl/charts/chart98.xml" ContentType="application/vnd.openxmlformats-officedocument.drawingml.chart+xml"/>
  <Override PartName="/xl/charts/chart94.xml" ContentType="application/vnd.openxmlformats-officedocument.drawingml.chart+xml"/>
  <Override PartName="/xl/drawings/drawing28.xml" ContentType="application/vnd.openxmlformats-officedocument.drawing+xml"/>
  <Override PartName="/xl/charts/chart95.xml" ContentType="application/vnd.openxmlformats-officedocument.drawingml.chart+xml"/>
  <Override PartName="/xl/drawings/drawing29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30.xml" ContentType="application/vnd.openxmlformats-officedocument.drawing+xml"/>
  <Override PartName="/xl/drawings/drawing22.xml" ContentType="application/vnd.openxmlformats-officedocument.drawing+xml"/>
  <Override PartName="/xl/charts/chart83.xml" ContentType="application/vnd.openxmlformats-officedocument.drawingml.chart+xml"/>
  <Override PartName="/xl/charts/chart75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worksheets/sheet40.xml" ContentType="application/vnd.openxmlformats-officedocument.spreadsheetml.workshee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drawings/drawing12.xml" ContentType="application/vnd.openxmlformats-officedocument.drawing+xml"/>
  <Override PartName="/xl/worksheets/sheet41.xml" ContentType="application/vnd.openxmlformats-officedocument.spreadsheetml.worksheet+xml"/>
  <Override PartName="/xl/charts/chart20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42.xml" ContentType="application/vnd.openxmlformats-officedocument.spreadsheetml.worksheet+xml"/>
  <Override PartName="/xl/drawings/drawing11.xml" ContentType="application/vnd.openxmlformats-officedocument.drawing+xml"/>
  <Override PartName="/xl/worksheets/sheet36.xml" ContentType="application/vnd.openxmlformats-officedocument.spreadsheetml.worksheet+xml"/>
  <Override PartName="/xl/charts/chart24.xml" ContentType="application/vnd.openxmlformats-officedocument.drawingml.chart+xml"/>
  <Override PartName="/xl/worksheets/sheet35.xml" ContentType="application/vnd.openxmlformats-officedocument.spreadsheetml.worksheet+xml"/>
  <Override PartName="/xl/charts/chart29.xml" ContentType="application/vnd.openxmlformats-officedocument.drawingml.chart+xml"/>
  <Override PartName="/xl/theme/themeOverride4.xml" ContentType="application/vnd.openxmlformats-officedocument.themeOverride+xml"/>
  <Override PartName="/xl/charts/chart30.xml" ContentType="application/vnd.openxmlformats-officedocument.drawingml.chart+xml"/>
  <Override PartName="/xl/theme/themeOverride5.xml" ContentType="application/vnd.openxmlformats-officedocument.themeOverride+xml"/>
  <Override PartName="/xl/worksheets/sheet32.xml" ContentType="application/vnd.openxmlformats-officedocument.spreadsheetml.worksheet+xml"/>
  <Override PartName="/xl/charts/chart31.xml" ContentType="application/vnd.openxmlformats-officedocument.drawingml.chart+xml"/>
  <Override PartName="/xl/theme/themeOverride6.xml" ContentType="application/vnd.openxmlformats-officedocument.themeOverride+xml"/>
  <Override PartName="/xl/theme/themeOverride3.xml" ContentType="application/vnd.openxmlformats-officedocument.themeOverride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theme/themeOverride1.xml" ContentType="application/vnd.openxmlformats-officedocument.themeOverride+xml"/>
  <Override PartName="/xl/charts/chart27.xml" ContentType="application/vnd.openxmlformats-officedocument.drawingml.chart+xml"/>
  <Override PartName="/xl/theme/themeOverride2.xml" ContentType="application/vnd.openxmlformats-officedocument.themeOverride+xml"/>
  <Override PartName="/xl/charts/chart28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worksheets/sheet43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worksheets/sheet45.xml" ContentType="application/vnd.openxmlformats-officedocument.spreadsheetml.workshee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worksheets/sheet44.xml" ContentType="application/vnd.openxmlformats-officedocument.spreadsheetml.workshee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theme/theme1.xml" ContentType="application/vnd.openxmlformats-officedocument.theme+xml"/>
  <Override PartName="/xl/charts/chart10.xml" ContentType="application/vnd.openxmlformats-officedocument.drawingml.char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worksheets/sheet16.xml" ContentType="application/vnd.openxmlformats-officedocument.spreadsheetml.worksheet+xml"/>
  <Override PartName="/xl/charts/chart62.xml" ContentType="application/vnd.openxmlformats-officedocument.drawingml.char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7.xml" ContentType="application/vnd.openxmlformats-officedocument.spreadsheetml.worksheet+xml"/>
  <Override PartName="/xl/charts/chart59.xml" ContentType="application/vnd.openxmlformats-officedocument.drawingml.chart+xml"/>
  <Override PartName="/xl/worksheets/sheet18.xml" ContentType="application/vnd.openxmlformats-officedocument.spreadsheetml.worksheet+xml"/>
  <Override PartName="/xl/charts/chart55.xml" ContentType="application/vnd.openxmlformats-officedocument.drawingml.chart+xml"/>
  <Override PartName="/xl/worksheets/sheet20.xml" ContentType="application/vnd.openxmlformats-officedocument.spreadsheetml.worksheet+xml"/>
  <Override PartName="/xl/drawings/drawing17.xml" ContentType="application/vnd.openxmlformats-officedocument.drawing+xml"/>
  <Override PartName="/xl/worksheets/sheet19.xml" ContentType="application/vnd.openxmlformats-officedocument.spreadsheetml.workshee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9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71.xml" ContentType="application/vnd.openxmlformats-officedocument.drawingml.char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drawings/drawing21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0.xml" ContentType="application/vnd.openxmlformats-officedocument.drawingml.chart+xml"/>
  <Override PartName="/xl/charts/chart69.xml" ContentType="application/vnd.openxmlformats-officedocument.drawingml.chart+xml"/>
  <Override PartName="/xl/charts/chart68.xml" ContentType="application/vnd.openxmlformats-officedocument.drawingml.chart+xml"/>
  <Override PartName="/xl/charts/chart65.xml" ContentType="application/vnd.openxmlformats-officedocument.drawingml.char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drawings/drawing20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worksheets/sheet11.xml" ContentType="application/vnd.openxmlformats-officedocument.spreadsheetml.worksheet+xml"/>
  <Override PartName="/xl/worksheets/sheet21.xml" ContentType="application/vnd.openxmlformats-officedocument.spreadsheetml.workshee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theme/themeOverride12.xml" ContentType="application/vnd.openxmlformats-officedocument.themeOverride+xml"/>
  <Override PartName="/xl/charts/chart38.xml" ContentType="application/vnd.openxmlformats-officedocument.drawingml.chart+xml"/>
  <Override PartName="/xl/theme/themeOverride13.xml" ContentType="application/vnd.openxmlformats-officedocument.themeOverride+xml"/>
  <Override PartName="/xl/charts/chart39.xml" ContentType="application/vnd.openxmlformats-officedocument.drawingml.chart+xml"/>
  <Override PartName="/xl/worksheets/sheet29.xml" ContentType="application/vnd.openxmlformats-officedocument.spreadsheetml.worksheet+xml"/>
  <Override PartName="/xl/drawings/drawing15.xml" ContentType="application/vnd.openxmlformats-officedocument.drawing+xml"/>
  <Override PartName="/xl/worksheets/sheet28.xml" ContentType="application/vnd.openxmlformats-officedocument.spreadsheetml.worksheet+xml"/>
  <Override PartName="/xl/charts/chart37.xml" ContentType="application/vnd.openxmlformats-officedocument.drawingml.chart+xml"/>
  <Override PartName="/xl/worksheets/sheet30.xml" ContentType="application/vnd.openxmlformats-officedocument.spreadsheetml.worksheet+xml"/>
  <Override PartName="/xl/theme/themeOverride11.xml" ContentType="application/vnd.openxmlformats-officedocument.themeOverride+xml"/>
  <Override PartName="/xl/worksheets/sheet31.xml" ContentType="application/vnd.openxmlformats-officedocument.spreadsheetml.worksheet+xml"/>
  <Override PartName="/xl/theme/themeOverride8.xml" ContentType="application/vnd.openxmlformats-officedocument.themeOverride+xml"/>
  <Override PartName="/xl/charts/chart34.xml" ContentType="application/vnd.openxmlformats-officedocument.drawingml.chart+xml"/>
  <Override PartName="/xl/theme/themeOverride9.xml" ContentType="application/vnd.openxmlformats-officedocument.themeOverride+xml"/>
  <Override PartName="/xl/charts/chart35.xml" ContentType="application/vnd.openxmlformats-officedocument.drawingml.chart+xml"/>
  <Override PartName="/xl/theme/themeOverride10.xml" ContentType="application/vnd.openxmlformats-officedocument.themeOverride+xml"/>
  <Override PartName="/xl/charts/chart36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9.xml" ContentType="application/vnd.openxmlformats-officedocument.drawingml.char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drawings/drawing16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worksheets/sheet22.xml" ContentType="application/vnd.openxmlformats-officedocument.spreadsheetml.worksheet+xml"/>
  <Override PartName="/xl/charts/chart52.xml" ContentType="application/vnd.openxmlformats-officedocument.drawingml.chart+xml"/>
  <Override PartName="/xl/charts/chart48.xml" ContentType="application/vnd.openxmlformats-officedocument.drawingml.chart+xml"/>
  <Override PartName="/xl/worksheets/sheet25.xml" ContentType="application/vnd.openxmlformats-officedocument.spreadsheetml.worksheet+xml"/>
  <Override PartName="/xl/charts/chart47.xml" ContentType="application/vnd.openxmlformats-officedocument.drawingml.char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theme/themeOverride7.xml" ContentType="application/vnd.openxmlformats-officedocument.themeOverride+xml"/>
  <Override PartName="/xl/charts/chart43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4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765" windowWidth="14310" windowHeight="12180" tabRatio="885"/>
  </bookViews>
  <sheets>
    <sheet name="Titulní" sheetId="110" r:id="rId1"/>
    <sheet name="Obsah" sheetId="27" r:id="rId2"/>
    <sheet name="1" sheetId="51" r:id="rId3"/>
    <sheet name="2" sheetId="50" r:id="rId4"/>
    <sheet name="3.1" sheetId="7" r:id="rId5"/>
    <sheet name="3.2" sheetId="53" r:id="rId6"/>
    <sheet name="3.3" sheetId="62" r:id="rId7"/>
    <sheet name="3.4" sheetId="103" r:id="rId8"/>
    <sheet name="3.5" sheetId="97" r:id="rId9"/>
    <sheet name="3.6" sheetId="63" r:id="rId10"/>
    <sheet name="3.7" sheetId="105" r:id="rId11"/>
    <sheet name="3.8" sheetId="101" r:id="rId12"/>
    <sheet name="3.9" sheetId="74" r:id="rId13"/>
    <sheet name="4.1,4.2" sheetId="47" r:id="rId14"/>
    <sheet name="4.3" sheetId="57" r:id="rId15"/>
    <sheet name="4.4" sheetId="109" r:id="rId16"/>
    <sheet name="4.5" sheetId="98" r:id="rId17"/>
    <sheet name="4.6" sheetId="22" r:id="rId18"/>
    <sheet name="4.7" sheetId="107" r:id="rId19"/>
    <sheet name="5" sheetId="9" r:id="rId20"/>
    <sheet name="6" sheetId="91" r:id="rId21"/>
    <sheet name="7" sheetId="92" r:id="rId22"/>
    <sheet name="8" sheetId="8" r:id="rId23"/>
    <sheet name="9" sheetId="12" r:id="rId24"/>
    <sheet name="10" sheetId="46" r:id="rId25"/>
    <sheet name="11" sheetId="59" r:id="rId26"/>
    <sheet name="12" sheetId="10" r:id="rId27"/>
    <sheet name="13" sheetId="80" r:id="rId28"/>
    <sheet name="14" sheetId="66" r:id="rId29"/>
    <sheet name="15" sheetId="31" r:id="rId30"/>
    <sheet name="16.1" sheetId="33" r:id="rId31"/>
    <sheet name="16.2,16.3" sheetId="115" r:id="rId32"/>
    <sheet name="17.1" sheetId="36" r:id="rId33"/>
    <sheet name="17.2" sheetId="54" r:id="rId34"/>
    <sheet name="17.3" sheetId="34" r:id="rId35"/>
    <sheet name="17.4" sheetId="70" r:id="rId36"/>
    <sheet name="18" sheetId="32" r:id="rId37"/>
    <sheet name="19" sheetId="71" r:id="rId38"/>
    <sheet name="20" sheetId="100" r:id="rId39"/>
    <sheet name="21" sheetId="99" r:id="rId40"/>
    <sheet name="22" sheetId="72" r:id="rId41"/>
    <sheet name="23" sheetId="113" r:id="rId42"/>
    <sheet name="24" sheetId="114" r:id="rId43"/>
    <sheet name="25" sheetId="55" r:id="rId44"/>
    <sheet name="26" sheetId="73" r:id="rId45"/>
  </sheets>
  <definedNames>
    <definedName name="Datum_OTE" localSheetId="40">"29. 4. 2019"</definedName>
    <definedName name="Datum_OTE">"2. 5. 2017"</definedName>
    <definedName name="_xlnm.Print_Area" localSheetId="24">'10'!$A$1:$K$35</definedName>
    <definedName name="_xlnm.Print_Area" localSheetId="25">'11'!$A$1:$I$44</definedName>
    <definedName name="_xlnm.Print_Area" localSheetId="35">'17.4'!$A$1:$W$46</definedName>
    <definedName name="_xlnm.Print_Area" localSheetId="3">'2'!$A$1:$I$63</definedName>
    <definedName name="_xlnm.Print_Area" localSheetId="43">'25'!$A$1:$AG$136</definedName>
    <definedName name="_xlnm.Print_Area" localSheetId="44">'26'!$A$1:$O$43</definedName>
    <definedName name="_xlnm.Print_Area" localSheetId="5">'3.2'!$A$1:$N$45</definedName>
    <definedName name="_xlnm.Print_Area" localSheetId="6">'3.3'!$A$1:$K$46</definedName>
    <definedName name="_xlnm.Print_Area" localSheetId="7">'3.4'!$A$1:$N$44</definedName>
    <definedName name="_xlnm.Print_Area" localSheetId="8">'3.5'!$A$1:$K$46</definedName>
    <definedName name="_xlnm.Print_Area" localSheetId="9">'3.6'!$A$1:$O$44</definedName>
    <definedName name="_xlnm.Print_Area" localSheetId="10">'3.7'!$A$1:$N$44</definedName>
    <definedName name="_xlnm.Print_Area" localSheetId="11">'3.8'!$A$1:$S$44</definedName>
    <definedName name="_xlnm.Print_Area" localSheetId="16">'4.5'!$A$1:$P$46</definedName>
    <definedName name="_xlnm.Print_Area" localSheetId="19">'5'!$A$1:$F$45</definedName>
    <definedName name="_xlnm.Print_Area" localSheetId="20">'6'!$A$1:$F$44</definedName>
    <definedName name="_xlnm.Print_Area" localSheetId="21">'7'!$A$1:$F$44</definedName>
    <definedName name="_xlnm.Print_Area" localSheetId="22">'8'!$A$1:$H$39</definedName>
    <definedName name="_xlnm.Print_Area" localSheetId="23">'9'!$A$1:$K$35</definedName>
    <definedName name="_xlnm.Print_Area" localSheetId="0">Titulní!$A$1:$J$51</definedName>
  </definedNames>
  <calcPr calcId="145621"/>
  <webPublishObjects count="1">
    <webPublishObject id="25343" divId="Roční zpráva_25343" destinationFile="\\FSP\Statistika\NOVÁ STATISTIKA\Zprávy roční\RZ ELEKTRO 2017_cz\verze_2 - nové šablony-pro int. tým\Stránka.mht"/>
  </webPublishObjects>
</workbook>
</file>

<file path=xl/calcChain.xml><?xml version="1.0" encoding="utf-8"?>
<calcChain xmlns="http://schemas.openxmlformats.org/spreadsheetml/2006/main">
  <c r="A64" i="114" l="1"/>
  <c r="A122" i="114" s="1"/>
  <c r="M27" i="115" l="1"/>
  <c r="L27" i="115"/>
  <c r="K27" i="115"/>
  <c r="J27" i="115"/>
  <c r="I27" i="115"/>
  <c r="H27" i="115"/>
  <c r="G27" i="115"/>
  <c r="F27" i="115"/>
  <c r="E27" i="115"/>
  <c r="D27" i="115"/>
  <c r="C27" i="115"/>
  <c r="B27" i="115"/>
  <c r="M26" i="115"/>
  <c r="L26" i="115"/>
  <c r="K26" i="115"/>
  <c r="J26" i="115"/>
  <c r="I26" i="115"/>
  <c r="H26" i="115"/>
  <c r="G26" i="115"/>
  <c r="F26" i="115"/>
  <c r="E26" i="115"/>
  <c r="D26" i="115"/>
  <c r="C26" i="115"/>
  <c r="B26" i="115"/>
  <c r="N1" i="115"/>
  <c r="AG93" i="55" l="1"/>
  <c r="AG47" i="55"/>
  <c r="AG1" i="55"/>
  <c r="AC1" i="55"/>
  <c r="K109" i="114"/>
  <c r="J109" i="114"/>
  <c r="I109" i="114"/>
  <c r="H109" i="114"/>
  <c r="G109" i="114"/>
  <c r="F109" i="114"/>
  <c r="E109" i="114"/>
  <c r="D109" i="114"/>
  <c r="C109" i="114"/>
  <c r="B109" i="114"/>
  <c r="K94" i="114"/>
  <c r="J94" i="114"/>
  <c r="I94" i="114"/>
  <c r="H94" i="114"/>
  <c r="G94" i="114"/>
  <c r="F94" i="114"/>
  <c r="E94" i="114"/>
  <c r="D94" i="114"/>
  <c r="C94" i="114"/>
  <c r="B94" i="114"/>
  <c r="K80" i="114"/>
  <c r="J80" i="114"/>
  <c r="I80" i="114"/>
  <c r="H80" i="114"/>
  <c r="G80" i="114"/>
  <c r="F80" i="114"/>
  <c r="E80" i="114"/>
  <c r="D80" i="114"/>
  <c r="C80" i="114"/>
  <c r="B80" i="114"/>
  <c r="K71" i="114"/>
  <c r="J71" i="114"/>
  <c r="I71" i="114"/>
  <c r="H71" i="114"/>
  <c r="G71" i="114"/>
  <c r="F71" i="114"/>
  <c r="E71" i="114"/>
  <c r="D71" i="114"/>
  <c r="C71" i="114"/>
  <c r="B71" i="114"/>
  <c r="K68" i="114"/>
  <c r="K51" i="114"/>
  <c r="J51" i="114"/>
  <c r="I51" i="114"/>
  <c r="H51" i="114"/>
  <c r="G51" i="114"/>
  <c r="F51" i="114"/>
  <c r="E51" i="114"/>
  <c r="D51" i="114"/>
  <c r="C51" i="114"/>
  <c r="B51" i="114"/>
  <c r="K36" i="114"/>
  <c r="J36" i="114"/>
  <c r="I36" i="114"/>
  <c r="H36" i="114"/>
  <c r="G36" i="114"/>
  <c r="F36" i="114"/>
  <c r="E36" i="114"/>
  <c r="D36" i="114"/>
  <c r="C36" i="114"/>
  <c r="B36" i="114"/>
  <c r="K20" i="114"/>
  <c r="J20" i="114"/>
  <c r="I20" i="114"/>
  <c r="H20" i="114"/>
  <c r="G20" i="114"/>
  <c r="F20" i="114"/>
  <c r="E20" i="114"/>
  <c r="D20" i="114"/>
  <c r="C20" i="114"/>
  <c r="B20" i="114"/>
  <c r="K5" i="114"/>
  <c r="J5" i="114"/>
  <c r="I5" i="114"/>
  <c r="H5" i="114"/>
  <c r="G5" i="114"/>
  <c r="F5" i="114"/>
  <c r="E5" i="114"/>
  <c r="D5" i="114"/>
  <c r="C5" i="114"/>
  <c r="B5" i="114"/>
  <c r="K1" i="114"/>
  <c r="E29" i="113"/>
  <c r="E28" i="113"/>
  <c r="E27" i="113"/>
  <c r="E26" i="113"/>
  <c r="E25" i="113"/>
  <c r="E24" i="113"/>
  <c r="E23" i="113"/>
  <c r="E22" i="113"/>
  <c r="E21" i="113"/>
  <c r="E20" i="113"/>
  <c r="E19" i="113"/>
  <c r="D19" i="113"/>
  <c r="C19" i="113"/>
  <c r="B19" i="113"/>
  <c r="E18" i="113"/>
  <c r="E16" i="113"/>
  <c r="E15" i="113"/>
  <c r="E14" i="113"/>
  <c r="E13" i="113"/>
  <c r="E12" i="113"/>
  <c r="E11" i="113"/>
  <c r="E10" i="113"/>
  <c r="E9" i="113"/>
  <c r="E8" i="113"/>
  <c r="E7" i="113"/>
  <c r="E6" i="113"/>
  <c r="E5" i="113"/>
  <c r="D5" i="113"/>
  <c r="C5" i="113"/>
  <c r="B5" i="113"/>
  <c r="N1" i="113"/>
  <c r="K1" i="72"/>
  <c r="O1" i="99"/>
  <c r="F31" i="100"/>
  <c r="E31" i="100"/>
  <c r="F20" i="100"/>
  <c r="E20" i="100"/>
  <c r="C20" i="100"/>
  <c r="F16" i="100"/>
  <c r="E16" i="100"/>
  <c r="E15" i="100" s="1"/>
  <c r="D16" i="100"/>
  <c r="C16" i="100"/>
  <c r="F5" i="100"/>
  <c r="E5" i="100"/>
  <c r="D5" i="100"/>
  <c r="C5" i="100"/>
  <c r="L5" i="100"/>
  <c r="K5" i="100"/>
  <c r="J5" i="100"/>
  <c r="M1" i="100"/>
  <c r="E26" i="71"/>
  <c r="D26" i="71"/>
  <c r="C26" i="71"/>
  <c r="F26" i="71"/>
  <c r="E22" i="71"/>
  <c r="D22" i="71"/>
  <c r="C22" i="71"/>
  <c r="F22" i="71"/>
  <c r="L10" i="71"/>
  <c r="K10" i="71"/>
  <c r="J10" i="71"/>
  <c r="I10" i="71"/>
  <c r="F10" i="71"/>
  <c r="E10" i="71"/>
  <c r="D10" i="71"/>
  <c r="C10" i="71"/>
  <c r="L6" i="71"/>
  <c r="K6" i="71"/>
  <c r="J6" i="71"/>
  <c r="I6" i="71"/>
  <c r="F6" i="71"/>
  <c r="E6" i="71"/>
  <c r="D6" i="71"/>
  <c r="C6" i="71"/>
  <c r="L5" i="71"/>
  <c r="K5" i="71"/>
  <c r="J5" i="71"/>
  <c r="I5" i="71"/>
  <c r="F5" i="71"/>
  <c r="E5" i="71"/>
  <c r="D5" i="71"/>
  <c r="C5" i="71"/>
  <c r="M1" i="71"/>
  <c r="K24" i="32"/>
  <c r="J24" i="32"/>
  <c r="I24" i="32"/>
  <c r="H24" i="32"/>
  <c r="G24" i="32"/>
  <c r="F24" i="32"/>
  <c r="E24" i="32"/>
  <c r="D24" i="32"/>
  <c r="C24" i="32"/>
  <c r="M24" i="32"/>
  <c r="L24" i="32"/>
  <c r="B24" i="32"/>
  <c r="M18" i="32"/>
  <c r="L18" i="32"/>
  <c r="K18" i="32"/>
  <c r="J18" i="32"/>
  <c r="I18" i="32"/>
  <c r="H18" i="32"/>
  <c r="G18" i="32"/>
  <c r="F18" i="32"/>
  <c r="E18" i="32"/>
  <c r="D18" i="32"/>
  <c r="B18" i="32"/>
  <c r="C18" i="32"/>
  <c r="L8" i="32"/>
  <c r="K8" i="32"/>
  <c r="J8" i="32"/>
  <c r="I8" i="32"/>
  <c r="H8" i="32"/>
  <c r="G8" i="32"/>
  <c r="F8" i="32"/>
  <c r="E8" i="32"/>
  <c r="D8" i="32"/>
  <c r="C8" i="32"/>
  <c r="M8" i="32"/>
  <c r="L4" i="32"/>
  <c r="K4" i="32"/>
  <c r="J4" i="32"/>
  <c r="I4" i="32"/>
  <c r="H4" i="32"/>
  <c r="G4" i="32"/>
  <c r="F4" i="32"/>
  <c r="E4" i="32"/>
  <c r="D4" i="32"/>
  <c r="C4" i="32"/>
  <c r="B4" i="32"/>
  <c r="M4" i="32"/>
  <c r="N1" i="32"/>
  <c r="AB28" i="70"/>
  <c r="AA28" i="70"/>
  <c r="Z28" i="70"/>
  <c r="Y28" i="70"/>
  <c r="AB27" i="70"/>
  <c r="AA27" i="70"/>
  <c r="Z27" i="70"/>
  <c r="Y27" i="70"/>
  <c r="AB26" i="70"/>
  <c r="AA26" i="70"/>
  <c r="Z26" i="70"/>
  <c r="Y26" i="70"/>
  <c r="AB25" i="70"/>
  <c r="AA25" i="70"/>
  <c r="Z25" i="70"/>
  <c r="Y25" i="70"/>
  <c r="AB24" i="70"/>
  <c r="AA24" i="70"/>
  <c r="Z24" i="70"/>
  <c r="Y24" i="70"/>
  <c r="AB23" i="70"/>
  <c r="AA23" i="70"/>
  <c r="Z23" i="70"/>
  <c r="Y23" i="70"/>
  <c r="AB22" i="70"/>
  <c r="AA22" i="70"/>
  <c r="Z22" i="70"/>
  <c r="Y22" i="70"/>
  <c r="AB21" i="70"/>
  <c r="AA21" i="70"/>
  <c r="Z21" i="70"/>
  <c r="Y21" i="70"/>
  <c r="AB20" i="70"/>
  <c r="AA20" i="70"/>
  <c r="Z20" i="70"/>
  <c r="Y20" i="70"/>
  <c r="AB19" i="70"/>
  <c r="AA19" i="70"/>
  <c r="Z19" i="70"/>
  <c r="Y19" i="70"/>
  <c r="AB18" i="70"/>
  <c r="AA18" i="70"/>
  <c r="Z18" i="70"/>
  <c r="Y18" i="70"/>
  <c r="AB17" i="70"/>
  <c r="AA17" i="70"/>
  <c r="Z17" i="70"/>
  <c r="Y17" i="70"/>
  <c r="AB16" i="70"/>
  <c r="AA16" i="70"/>
  <c r="Z16" i="70"/>
  <c r="Y16" i="70"/>
  <c r="AB15" i="70"/>
  <c r="AA15" i="70"/>
  <c r="Z15" i="70"/>
  <c r="Y15" i="70"/>
  <c r="AB14" i="70"/>
  <c r="AA14" i="70"/>
  <c r="Z14" i="70"/>
  <c r="Y14" i="70"/>
  <c r="AB13" i="70"/>
  <c r="AA13" i="70"/>
  <c r="Z13" i="70"/>
  <c r="Y13" i="70"/>
  <c r="AB12" i="70"/>
  <c r="AA12" i="70"/>
  <c r="Z12" i="70"/>
  <c r="Y12" i="70"/>
  <c r="AB11" i="70"/>
  <c r="AA11" i="70"/>
  <c r="Z11" i="70"/>
  <c r="Y11" i="70"/>
  <c r="AB10" i="70"/>
  <c r="AA10" i="70"/>
  <c r="Z10" i="70"/>
  <c r="Y10" i="70"/>
  <c r="AB9" i="70"/>
  <c r="AA9" i="70"/>
  <c r="Z9" i="70"/>
  <c r="Y9" i="70"/>
  <c r="AB8" i="70"/>
  <c r="AA8" i="70"/>
  <c r="Z8" i="70"/>
  <c r="Y8" i="70"/>
  <c r="AB7" i="70"/>
  <c r="AA7" i="70"/>
  <c r="Z7" i="70"/>
  <c r="Y7" i="70"/>
  <c r="AB6" i="70"/>
  <c r="AA6" i="70"/>
  <c r="Z6" i="70"/>
  <c r="Y6" i="70"/>
  <c r="AB5" i="70"/>
  <c r="AA5" i="70"/>
  <c r="Z5" i="70"/>
  <c r="Y5" i="70"/>
  <c r="Z4" i="70"/>
  <c r="W1" i="70"/>
  <c r="N22" i="34"/>
  <c r="M22" i="34"/>
  <c r="L22" i="34"/>
  <c r="K22" i="34"/>
  <c r="J22" i="34"/>
  <c r="I22" i="34"/>
  <c r="H22" i="34"/>
  <c r="G22" i="34"/>
  <c r="F22" i="34"/>
  <c r="E22" i="34"/>
  <c r="D22" i="34"/>
  <c r="C22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N1" i="34"/>
  <c r="K43" i="55"/>
  <c r="K42" i="55"/>
  <c r="K41" i="55"/>
  <c r="K40" i="55"/>
  <c r="K39" i="55"/>
  <c r="K38" i="55"/>
  <c r="K37" i="55"/>
  <c r="K36" i="55"/>
  <c r="K35" i="55"/>
  <c r="K44" i="55"/>
  <c r="L44" i="55" s="1"/>
  <c r="AA30" i="55"/>
  <c r="O28" i="54"/>
  <c r="X30" i="55"/>
  <c r="Y30" i="55"/>
  <c r="W30" i="55"/>
  <c r="V30" i="55"/>
  <c r="T30" i="55"/>
  <c r="S30" i="55"/>
  <c r="R30" i="55"/>
  <c r="AA29" i="55"/>
  <c r="X29" i="55"/>
  <c r="Y29" i="55"/>
  <c r="W29" i="55"/>
  <c r="V29" i="55"/>
  <c r="T29" i="55"/>
  <c r="S29" i="55"/>
  <c r="R29" i="55"/>
  <c r="AA28" i="55"/>
  <c r="N26" i="54"/>
  <c r="X28" i="55"/>
  <c r="Y28" i="55"/>
  <c r="W28" i="55"/>
  <c r="V28" i="55"/>
  <c r="T28" i="55"/>
  <c r="S28" i="55"/>
  <c r="R28" i="55"/>
  <c r="AA27" i="55"/>
  <c r="X27" i="55"/>
  <c r="Y27" i="55"/>
  <c r="W27" i="55"/>
  <c r="V27" i="55"/>
  <c r="T27" i="55"/>
  <c r="S27" i="55"/>
  <c r="R27" i="55"/>
  <c r="AA26" i="55"/>
  <c r="N24" i="54"/>
  <c r="X26" i="55"/>
  <c r="Y26" i="55"/>
  <c r="W26" i="55"/>
  <c r="V26" i="55"/>
  <c r="T26" i="55"/>
  <c r="S26" i="55"/>
  <c r="R26" i="55"/>
  <c r="AA25" i="55"/>
  <c r="X25" i="55"/>
  <c r="Y25" i="55"/>
  <c r="W25" i="55"/>
  <c r="V25" i="55"/>
  <c r="T25" i="55"/>
  <c r="S25" i="55"/>
  <c r="R25" i="55"/>
  <c r="AA24" i="55"/>
  <c r="N22" i="54"/>
  <c r="X24" i="55"/>
  <c r="Y24" i="55"/>
  <c r="W24" i="55"/>
  <c r="V24" i="55"/>
  <c r="T24" i="55"/>
  <c r="S24" i="55"/>
  <c r="R24" i="55"/>
  <c r="AA23" i="55"/>
  <c r="X23" i="55"/>
  <c r="Y23" i="55"/>
  <c r="W23" i="55"/>
  <c r="V23" i="55"/>
  <c r="T23" i="55"/>
  <c r="S23" i="55"/>
  <c r="R23" i="55"/>
  <c r="AA22" i="55"/>
  <c r="N20" i="54"/>
  <c r="X22" i="55"/>
  <c r="Y22" i="55"/>
  <c r="W22" i="55"/>
  <c r="V22" i="55"/>
  <c r="T22" i="55"/>
  <c r="S22" i="55"/>
  <c r="R22" i="55"/>
  <c r="AA21" i="55"/>
  <c r="X21" i="55"/>
  <c r="Y21" i="55"/>
  <c r="W21" i="55"/>
  <c r="V21" i="55"/>
  <c r="T21" i="55"/>
  <c r="S21" i="55"/>
  <c r="R21" i="55"/>
  <c r="AA20" i="55"/>
  <c r="N18" i="54"/>
  <c r="X20" i="55"/>
  <c r="Y20" i="55"/>
  <c r="W20" i="55"/>
  <c r="V20" i="55"/>
  <c r="T20" i="55"/>
  <c r="S20" i="55"/>
  <c r="R20" i="55"/>
  <c r="AA19" i="55"/>
  <c r="X19" i="55"/>
  <c r="Y19" i="55"/>
  <c r="W19" i="55"/>
  <c r="V19" i="55"/>
  <c r="T19" i="55"/>
  <c r="S19" i="55"/>
  <c r="R19" i="55"/>
  <c r="AA18" i="55"/>
  <c r="N16" i="54"/>
  <c r="X18" i="55"/>
  <c r="Y18" i="55"/>
  <c r="W18" i="55"/>
  <c r="V18" i="55"/>
  <c r="T18" i="55"/>
  <c r="S18" i="55"/>
  <c r="R18" i="55"/>
  <c r="AA17" i="55"/>
  <c r="X17" i="55"/>
  <c r="Y17" i="55"/>
  <c r="W17" i="55"/>
  <c r="V17" i="55"/>
  <c r="T17" i="55"/>
  <c r="S17" i="55"/>
  <c r="R17" i="55"/>
  <c r="AA16" i="55"/>
  <c r="N14" i="54"/>
  <c r="X16" i="55"/>
  <c r="Y16" i="55"/>
  <c r="W16" i="55"/>
  <c r="V16" i="55"/>
  <c r="T16" i="55"/>
  <c r="S16" i="55"/>
  <c r="R16" i="55"/>
  <c r="AA15" i="55"/>
  <c r="X15" i="55"/>
  <c r="Y15" i="55"/>
  <c r="W15" i="55"/>
  <c r="V15" i="55"/>
  <c r="T15" i="55"/>
  <c r="S15" i="55"/>
  <c r="R15" i="55"/>
  <c r="AA14" i="55"/>
  <c r="N12" i="54"/>
  <c r="X14" i="55"/>
  <c r="Y14" i="55"/>
  <c r="W14" i="55"/>
  <c r="V14" i="55"/>
  <c r="T14" i="55"/>
  <c r="S14" i="55"/>
  <c r="R14" i="55"/>
  <c r="AA13" i="55"/>
  <c r="X13" i="55"/>
  <c r="Y13" i="55"/>
  <c r="W13" i="55"/>
  <c r="V13" i="55"/>
  <c r="T13" i="55"/>
  <c r="S13" i="55"/>
  <c r="R13" i="55"/>
  <c r="AA12" i="55"/>
  <c r="N10" i="54"/>
  <c r="X12" i="55"/>
  <c r="Y12" i="55"/>
  <c r="W12" i="55"/>
  <c r="V12" i="55"/>
  <c r="T12" i="55"/>
  <c r="S12" i="55"/>
  <c r="R12" i="55"/>
  <c r="AA11" i="55"/>
  <c r="X11" i="55"/>
  <c r="Y11" i="55"/>
  <c r="W11" i="55"/>
  <c r="V11" i="55"/>
  <c r="T11" i="55"/>
  <c r="S11" i="55"/>
  <c r="R11" i="55"/>
  <c r="AA10" i="55"/>
  <c r="N8" i="54"/>
  <c r="X10" i="55"/>
  <c r="Y10" i="55"/>
  <c r="W10" i="55"/>
  <c r="V10" i="55"/>
  <c r="T10" i="55"/>
  <c r="S10" i="55"/>
  <c r="R10" i="55"/>
  <c r="AA9" i="55"/>
  <c r="X9" i="55"/>
  <c r="Y9" i="55"/>
  <c r="W9" i="55"/>
  <c r="V9" i="55"/>
  <c r="T9" i="55"/>
  <c r="S9" i="55"/>
  <c r="R9" i="55"/>
  <c r="AA8" i="55"/>
  <c r="N6" i="54"/>
  <c r="X8" i="55"/>
  <c r="Y8" i="55"/>
  <c r="W8" i="55"/>
  <c r="V8" i="55"/>
  <c r="T8" i="55"/>
  <c r="S8" i="55"/>
  <c r="R8" i="55"/>
  <c r="AA7" i="55"/>
  <c r="X7" i="55"/>
  <c r="Y7" i="55"/>
  <c r="W7" i="55"/>
  <c r="V7" i="55"/>
  <c r="T7" i="55"/>
  <c r="S7" i="55"/>
  <c r="R7" i="55"/>
  <c r="M1" i="54"/>
  <c r="E43" i="55"/>
  <c r="E42" i="55"/>
  <c r="E41" i="55"/>
  <c r="E40" i="55"/>
  <c r="E39" i="55"/>
  <c r="E38" i="55"/>
  <c r="E37" i="55"/>
  <c r="E36" i="55"/>
  <c r="E35" i="55"/>
  <c r="E44" i="55"/>
  <c r="F44" i="55" s="1"/>
  <c r="K30" i="55"/>
  <c r="H30" i="55"/>
  <c r="I30" i="55"/>
  <c r="G30" i="55"/>
  <c r="F30" i="55"/>
  <c r="D30" i="55"/>
  <c r="C30" i="55"/>
  <c r="B30" i="55"/>
  <c r="K29" i="55"/>
  <c r="N27" i="36"/>
  <c r="H29" i="55"/>
  <c r="I29" i="55"/>
  <c r="G29" i="55"/>
  <c r="F29" i="55"/>
  <c r="D29" i="55"/>
  <c r="C29" i="55"/>
  <c r="B29" i="55"/>
  <c r="K28" i="55"/>
  <c r="H28" i="55"/>
  <c r="I28" i="55"/>
  <c r="G28" i="55"/>
  <c r="F28" i="55"/>
  <c r="D28" i="55"/>
  <c r="C28" i="55"/>
  <c r="B28" i="55"/>
  <c r="K27" i="55"/>
  <c r="N25" i="36"/>
  <c r="H27" i="55"/>
  <c r="I27" i="55"/>
  <c r="G27" i="55"/>
  <c r="F27" i="55"/>
  <c r="D27" i="55"/>
  <c r="C27" i="55"/>
  <c r="B27" i="55"/>
  <c r="K26" i="55"/>
  <c r="H26" i="55"/>
  <c r="I26" i="55"/>
  <c r="G26" i="55"/>
  <c r="F26" i="55"/>
  <c r="D26" i="55"/>
  <c r="C26" i="55"/>
  <c r="B26" i="55"/>
  <c r="K25" i="55"/>
  <c r="N23" i="36"/>
  <c r="H25" i="55"/>
  <c r="I25" i="55"/>
  <c r="G25" i="55"/>
  <c r="F25" i="55"/>
  <c r="D25" i="55"/>
  <c r="C25" i="55"/>
  <c r="B25" i="55"/>
  <c r="K24" i="55"/>
  <c r="H24" i="55"/>
  <c r="I24" i="55"/>
  <c r="G24" i="55"/>
  <c r="F24" i="55"/>
  <c r="D24" i="55"/>
  <c r="C24" i="55"/>
  <c r="B24" i="55"/>
  <c r="K23" i="55"/>
  <c r="N21" i="36"/>
  <c r="H23" i="55"/>
  <c r="I23" i="55"/>
  <c r="G23" i="55"/>
  <c r="F23" i="55"/>
  <c r="D23" i="55"/>
  <c r="C23" i="55"/>
  <c r="B23" i="55"/>
  <c r="K22" i="55"/>
  <c r="H22" i="55"/>
  <c r="I22" i="55"/>
  <c r="G22" i="55"/>
  <c r="F22" i="55"/>
  <c r="D22" i="55"/>
  <c r="C22" i="55"/>
  <c r="B22" i="55"/>
  <c r="K21" i="55"/>
  <c r="N19" i="36"/>
  <c r="H21" i="55"/>
  <c r="I21" i="55"/>
  <c r="G21" i="55"/>
  <c r="F21" i="55"/>
  <c r="D21" i="55"/>
  <c r="C21" i="55"/>
  <c r="B21" i="55"/>
  <c r="K20" i="55"/>
  <c r="H20" i="55"/>
  <c r="I20" i="55"/>
  <c r="G20" i="55"/>
  <c r="F20" i="55"/>
  <c r="D20" i="55"/>
  <c r="C20" i="55"/>
  <c r="B20" i="55"/>
  <c r="K19" i="55"/>
  <c r="N17" i="36"/>
  <c r="H19" i="55"/>
  <c r="I19" i="55"/>
  <c r="G19" i="55"/>
  <c r="F19" i="55"/>
  <c r="D19" i="55"/>
  <c r="C19" i="55"/>
  <c r="B19" i="55"/>
  <c r="K18" i="55"/>
  <c r="H18" i="55"/>
  <c r="I18" i="55"/>
  <c r="G18" i="55"/>
  <c r="F18" i="55"/>
  <c r="D18" i="55"/>
  <c r="C18" i="55"/>
  <c r="B18" i="55"/>
  <c r="K17" i="55"/>
  <c r="N15" i="36"/>
  <c r="H17" i="55"/>
  <c r="I17" i="55"/>
  <c r="G17" i="55"/>
  <c r="F17" i="55"/>
  <c r="D17" i="55"/>
  <c r="C17" i="55"/>
  <c r="B17" i="55"/>
  <c r="K16" i="55"/>
  <c r="H16" i="55"/>
  <c r="I16" i="55"/>
  <c r="G16" i="55"/>
  <c r="F16" i="55"/>
  <c r="D16" i="55"/>
  <c r="C16" i="55"/>
  <c r="B16" i="55"/>
  <c r="K15" i="55"/>
  <c r="N13" i="36"/>
  <c r="H15" i="55"/>
  <c r="I15" i="55"/>
  <c r="G15" i="55"/>
  <c r="F15" i="55"/>
  <c r="D15" i="55"/>
  <c r="C15" i="55"/>
  <c r="B15" i="55"/>
  <c r="K14" i="55"/>
  <c r="H14" i="55"/>
  <c r="I14" i="55"/>
  <c r="G14" i="55"/>
  <c r="F14" i="55"/>
  <c r="D14" i="55"/>
  <c r="C14" i="55"/>
  <c r="B14" i="55"/>
  <c r="K13" i="55"/>
  <c r="N11" i="36"/>
  <c r="H13" i="55"/>
  <c r="I13" i="55"/>
  <c r="G13" i="55"/>
  <c r="F13" i="55"/>
  <c r="D13" i="55"/>
  <c r="C13" i="55"/>
  <c r="B13" i="55"/>
  <c r="K12" i="55"/>
  <c r="H12" i="55"/>
  <c r="I12" i="55"/>
  <c r="G12" i="55"/>
  <c r="F12" i="55"/>
  <c r="D12" i="55"/>
  <c r="C12" i="55"/>
  <c r="B12" i="55"/>
  <c r="K11" i="55"/>
  <c r="N9" i="36"/>
  <c r="H11" i="55"/>
  <c r="I11" i="55"/>
  <c r="G11" i="55"/>
  <c r="F11" i="55"/>
  <c r="D11" i="55"/>
  <c r="C11" i="55"/>
  <c r="B11" i="55"/>
  <c r="K10" i="55"/>
  <c r="H10" i="55"/>
  <c r="I10" i="55"/>
  <c r="G10" i="55"/>
  <c r="F10" i="55"/>
  <c r="D10" i="55"/>
  <c r="C10" i="55"/>
  <c r="B10" i="55"/>
  <c r="K9" i="55"/>
  <c r="N7" i="36"/>
  <c r="H9" i="55"/>
  <c r="I9" i="55"/>
  <c r="G9" i="55"/>
  <c r="F9" i="55"/>
  <c r="D9" i="55"/>
  <c r="C9" i="55"/>
  <c r="B9" i="55"/>
  <c r="K8" i="55"/>
  <c r="H8" i="55"/>
  <c r="I8" i="55"/>
  <c r="G8" i="55"/>
  <c r="F8" i="55"/>
  <c r="D8" i="55"/>
  <c r="C8" i="55"/>
  <c r="B8" i="55"/>
  <c r="K7" i="55"/>
  <c r="N5" i="36"/>
  <c r="H7" i="55"/>
  <c r="I7" i="55"/>
  <c r="G7" i="55"/>
  <c r="F7" i="55"/>
  <c r="D7" i="55"/>
  <c r="C7" i="55"/>
  <c r="B7" i="55"/>
  <c r="M1" i="36"/>
  <c r="L22" i="33"/>
  <c r="J22" i="33"/>
  <c r="H22" i="33"/>
  <c r="H6" i="53" s="1"/>
  <c r="H29" i="53" s="1"/>
  <c r="F22" i="33"/>
  <c r="E22" i="33"/>
  <c r="E6" i="53" s="1"/>
  <c r="E29" i="53" s="1"/>
  <c r="D22" i="33"/>
  <c r="D6" i="53" s="1"/>
  <c r="D29" i="53" s="1"/>
  <c r="M22" i="33"/>
  <c r="I22" i="33"/>
  <c r="I6" i="53" s="1"/>
  <c r="I29" i="53" s="1"/>
  <c r="M17" i="33"/>
  <c r="M16" i="33" s="1"/>
  <c r="M9" i="115" s="1"/>
  <c r="M29" i="115" s="1"/>
  <c r="K17" i="33"/>
  <c r="J17" i="33"/>
  <c r="I17" i="33"/>
  <c r="G17" i="33"/>
  <c r="F17" i="33"/>
  <c r="F5" i="53" s="1"/>
  <c r="F28" i="53" s="1"/>
  <c r="E17" i="33"/>
  <c r="C17" i="33"/>
  <c r="B17" i="33"/>
  <c r="B5" i="53" s="1"/>
  <c r="M11" i="33"/>
  <c r="L11" i="33"/>
  <c r="K11" i="33"/>
  <c r="K8" i="53" s="1"/>
  <c r="K31" i="53" s="1"/>
  <c r="I11" i="33"/>
  <c r="H11" i="33"/>
  <c r="H8" i="53" s="1"/>
  <c r="H31" i="53" s="1"/>
  <c r="G11" i="33"/>
  <c r="G8" i="53" s="1"/>
  <c r="G31" i="53" s="1"/>
  <c r="E11" i="33"/>
  <c r="D11" i="33"/>
  <c r="C11" i="33"/>
  <c r="L6" i="33"/>
  <c r="J6" i="33"/>
  <c r="I6" i="33"/>
  <c r="H6" i="33"/>
  <c r="F6" i="33"/>
  <c r="E6" i="33"/>
  <c r="D6" i="33"/>
  <c r="M6" i="33"/>
  <c r="M5" i="33" s="1"/>
  <c r="M8" i="115" s="1"/>
  <c r="M28" i="115" s="1"/>
  <c r="N1" i="33"/>
  <c r="H16" i="31"/>
  <c r="F16" i="31"/>
  <c r="D16" i="31"/>
  <c r="C16" i="31"/>
  <c r="B16" i="31"/>
  <c r="G16" i="31"/>
  <c r="M1" i="31"/>
  <c r="J15" i="66"/>
  <c r="I15" i="66"/>
  <c r="H15" i="66"/>
  <c r="G15" i="66"/>
  <c r="F15" i="66"/>
  <c r="E15" i="66"/>
  <c r="D15" i="66"/>
  <c r="C15" i="66"/>
  <c r="B15" i="66"/>
  <c r="K1" i="66"/>
  <c r="E5" i="80"/>
  <c r="D5" i="80"/>
  <c r="C5" i="80"/>
  <c r="B5" i="80"/>
  <c r="E1" i="80"/>
  <c r="E5" i="10"/>
  <c r="D5" i="10"/>
  <c r="C5" i="10"/>
  <c r="B5" i="10"/>
  <c r="E1" i="10"/>
  <c r="F6" i="59"/>
  <c r="C6" i="59"/>
  <c r="B6" i="59"/>
  <c r="I6" i="59"/>
  <c r="H6" i="59"/>
  <c r="G6" i="59"/>
  <c r="E6" i="59"/>
  <c r="D6" i="59"/>
  <c r="I1" i="59"/>
  <c r="K1" i="46"/>
  <c r="K1" i="12"/>
  <c r="C5" i="8"/>
  <c r="H1" i="8"/>
  <c r="T45" i="55"/>
  <c r="T44" i="55"/>
  <c r="T43" i="55"/>
  <c r="T42" i="55"/>
  <c r="T41" i="55"/>
  <c r="T40" i="55"/>
  <c r="T39" i="55"/>
  <c r="T38" i="55"/>
  <c r="T37" i="55"/>
  <c r="T36" i="55"/>
  <c r="T35" i="55"/>
  <c r="D5" i="92"/>
  <c r="T34" i="55"/>
  <c r="E5" i="92"/>
  <c r="C5" i="92"/>
  <c r="F1" i="92"/>
  <c r="S45" i="55"/>
  <c r="S44" i="55"/>
  <c r="S43" i="55"/>
  <c r="S42" i="55"/>
  <c r="S41" i="55"/>
  <c r="S40" i="55"/>
  <c r="S39" i="55"/>
  <c r="S38" i="55"/>
  <c r="S37" i="55"/>
  <c r="S36" i="55"/>
  <c r="S35" i="55"/>
  <c r="D5" i="91"/>
  <c r="E5" i="91"/>
  <c r="C5" i="91"/>
  <c r="F1" i="91"/>
  <c r="R45" i="55"/>
  <c r="R44" i="55"/>
  <c r="R43" i="55"/>
  <c r="R42" i="55"/>
  <c r="R41" i="55"/>
  <c r="R40" i="55"/>
  <c r="R39" i="55"/>
  <c r="R38" i="55"/>
  <c r="R37" i="55"/>
  <c r="R36" i="55"/>
  <c r="R35" i="55"/>
  <c r="D6" i="9"/>
  <c r="E6" i="9"/>
  <c r="C6" i="9"/>
  <c r="Q46" i="55"/>
  <c r="F1" i="9"/>
  <c r="A37" i="107"/>
  <c r="N1" i="107"/>
  <c r="M8" i="22"/>
  <c r="M13" i="107" s="1"/>
  <c r="K8" i="22"/>
  <c r="K13" i="107" s="1"/>
  <c r="G8" i="22"/>
  <c r="G13" i="107" s="1"/>
  <c r="E8" i="22"/>
  <c r="E13" i="107" s="1"/>
  <c r="C8" i="22"/>
  <c r="C13" i="107" s="1"/>
  <c r="N7" i="22"/>
  <c r="N12" i="107" s="1"/>
  <c r="N17" i="107" s="1"/>
  <c r="N22" i="107" s="1"/>
  <c r="L7" i="22"/>
  <c r="L12" i="107" s="1"/>
  <c r="J7" i="22"/>
  <c r="J12" i="107" s="1"/>
  <c r="H7" i="22"/>
  <c r="H12" i="107" s="1"/>
  <c r="D7" i="22"/>
  <c r="D12" i="107" s="1"/>
  <c r="B7" i="22"/>
  <c r="B12" i="107" s="1"/>
  <c r="M6" i="22"/>
  <c r="M11" i="107" s="1"/>
  <c r="K6" i="22"/>
  <c r="K11" i="107" s="1"/>
  <c r="I6" i="22"/>
  <c r="I11" i="107" s="1"/>
  <c r="G6" i="22"/>
  <c r="G11" i="107" s="1"/>
  <c r="E6" i="22"/>
  <c r="E11" i="107" s="1"/>
  <c r="C6" i="22"/>
  <c r="C11" i="107" s="1"/>
  <c r="L5" i="22"/>
  <c r="L10" i="107" s="1"/>
  <c r="H5" i="22"/>
  <c r="H10" i="107" s="1"/>
  <c r="F5" i="22"/>
  <c r="F10" i="107" s="1"/>
  <c r="D5" i="22"/>
  <c r="D10" i="107" s="1"/>
  <c r="B5" i="22"/>
  <c r="B10" i="107" s="1"/>
  <c r="I8" i="22"/>
  <c r="I13" i="107" s="1"/>
  <c r="F7" i="22"/>
  <c r="F12" i="107" s="1"/>
  <c r="N1" i="22"/>
  <c r="P1" i="98"/>
  <c r="J1" i="109"/>
  <c r="D4" i="57"/>
  <c r="D5" i="109" s="1"/>
  <c r="J1" i="57"/>
  <c r="B24" i="47"/>
  <c r="I4" i="47"/>
  <c r="J1" i="47"/>
  <c r="K1" i="74"/>
  <c r="S1" i="101"/>
  <c r="M22" i="105"/>
  <c r="L22" i="105"/>
  <c r="K22" i="105"/>
  <c r="J22" i="105"/>
  <c r="I22" i="105"/>
  <c r="H22" i="105"/>
  <c r="G22" i="105"/>
  <c r="F22" i="105"/>
  <c r="E22" i="105"/>
  <c r="D22" i="105"/>
  <c r="C22" i="105"/>
  <c r="B22" i="105"/>
  <c r="M20" i="105"/>
  <c r="L20" i="105"/>
  <c r="K20" i="105"/>
  <c r="J20" i="105"/>
  <c r="I20" i="105"/>
  <c r="H20" i="105"/>
  <c r="G20" i="105"/>
  <c r="F20" i="105"/>
  <c r="E20" i="105"/>
  <c r="D20" i="105"/>
  <c r="C20" i="105"/>
  <c r="B20" i="105"/>
  <c r="N1" i="105"/>
  <c r="O1" i="63"/>
  <c r="D4" i="97"/>
  <c r="C4" i="97"/>
  <c r="B4" i="97"/>
  <c r="K1" i="97"/>
  <c r="M22" i="103"/>
  <c r="L22" i="103"/>
  <c r="K22" i="103"/>
  <c r="J22" i="103"/>
  <c r="I22" i="103"/>
  <c r="H22" i="103"/>
  <c r="G22" i="103"/>
  <c r="F22" i="103"/>
  <c r="E22" i="103"/>
  <c r="D22" i="103"/>
  <c r="C22" i="103"/>
  <c r="B22" i="103"/>
  <c r="M20" i="103"/>
  <c r="L20" i="103"/>
  <c r="K20" i="103"/>
  <c r="J20" i="103"/>
  <c r="I20" i="103"/>
  <c r="H20" i="103"/>
  <c r="G20" i="103"/>
  <c r="F20" i="103"/>
  <c r="E20" i="103"/>
  <c r="D20" i="103"/>
  <c r="C20" i="103"/>
  <c r="B20" i="103"/>
  <c r="N1" i="103"/>
  <c r="J46" i="62"/>
  <c r="I46" i="62"/>
  <c r="H46" i="62"/>
  <c r="G46" i="62"/>
  <c r="F46" i="62"/>
  <c r="E46" i="62"/>
  <c r="D46" i="62"/>
  <c r="C46" i="62"/>
  <c r="B46" i="62"/>
  <c r="J45" i="62"/>
  <c r="I45" i="62"/>
  <c r="H45" i="62"/>
  <c r="G45" i="62"/>
  <c r="F45" i="62"/>
  <c r="E45" i="62"/>
  <c r="D45" i="62"/>
  <c r="C45" i="62"/>
  <c r="B45" i="62"/>
  <c r="J44" i="62"/>
  <c r="I44" i="62"/>
  <c r="H44" i="62"/>
  <c r="G44" i="62"/>
  <c r="F44" i="62"/>
  <c r="E44" i="62"/>
  <c r="D44" i="62"/>
  <c r="C44" i="62"/>
  <c r="B44" i="62"/>
  <c r="J43" i="62"/>
  <c r="I43" i="62"/>
  <c r="H43" i="62"/>
  <c r="G43" i="62"/>
  <c r="F43" i="62"/>
  <c r="E43" i="62"/>
  <c r="D43" i="62"/>
  <c r="C43" i="62"/>
  <c r="B43" i="62"/>
  <c r="J42" i="62"/>
  <c r="I42" i="62"/>
  <c r="H42" i="62"/>
  <c r="G42" i="62"/>
  <c r="F42" i="62"/>
  <c r="E42" i="62"/>
  <c r="D42" i="62"/>
  <c r="C42" i="62"/>
  <c r="B42" i="62"/>
  <c r="J41" i="62"/>
  <c r="I41" i="62"/>
  <c r="H41" i="62"/>
  <c r="G41" i="62"/>
  <c r="F41" i="62"/>
  <c r="E41" i="62"/>
  <c r="D41" i="62"/>
  <c r="C41" i="62"/>
  <c r="B41" i="62"/>
  <c r="J40" i="62"/>
  <c r="I40" i="62"/>
  <c r="H40" i="62"/>
  <c r="G40" i="62"/>
  <c r="F40" i="62"/>
  <c r="E40" i="62"/>
  <c r="D40" i="62"/>
  <c r="C40" i="62"/>
  <c r="B40" i="62"/>
  <c r="K39" i="62"/>
  <c r="I39" i="62"/>
  <c r="H39" i="62"/>
  <c r="G39" i="62"/>
  <c r="F39" i="62"/>
  <c r="E39" i="62"/>
  <c r="D39" i="62"/>
  <c r="C39" i="62"/>
  <c r="B39" i="62"/>
  <c r="C28" i="62"/>
  <c r="K1" i="62"/>
  <c r="N35" i="53"/>
  <c r="M35" i="53"/>
  <c r="L35" i="53"/>
  <c r="K35" i="53"/>
  <c r="J35" i="53"/>
  <c r="I35" i="53"/>
  <c r="H35" i="53"/>
  <c r="G35" i="53"/>
  <c r="F35" i="53"/>
  <c r="E35" i="53"/>
  <c r="D35" i="53"/>
  <c r="C35" i="53"/>
  <c r="B35" i="53"/>
  <c r="M22" i="53"/>
  <c r="M43" i="53" s="1"/>
  <c r="L22" i="53"/>
  <c r="L43" i="53" s="1"/>
  <c r="K22" i="53"/>
  <c r="K43" i="53" s="1"/>
  <c r="J22" i="53"/>
  <c r="J43" i="53" s="1"/>
  <c r="I22" i="53"/>
  <c r="I43" i="53" s="1"/>
  <c r="H22" i="53"/>
  <c r="H43" i="53" s="1"/>
  <c r="G22" i="53"/>
  <c r="G43" i="53" s="1"/>
  <c r="F22" i="53"/>
  <c r="F43" i="53" s="1"/>
  <c r="E22" i="53"/>
  <c r="E43" i="53" s="1"/>
  <c r="D22" i="53"/>
  <c r="D43" i="53" s="1"/>
  <c r="C22" i="53"/>
  <c r="C43" i="53" s="1"/>
  <c r="B22" i="53"/>
  <c r="B43" i="53" s="1"/>
  <c r="M42" i="53"/>
  <c r="L42" i="53"/>
  <c r="K42" i="53"/>
  <c r="J42" i="53"/>
  <c r="I42" i="53"/>
  <c r="H42" i="53"/>
  <c r="G42" i="53"/>
  <c r="F42" i="53"/>
  <c r="E42" i="53"/>
  <c r="D42" i="53"/>
  <c r="C42" i="53"/>
  <c r="B42" i="53"/>
  <c r="M41" i="53"/>
  <c r="L41" i="53"/>
  <c r="K41" i="53"/>
  <c r="J41" i="53"/>
  <c r="I41" i="53"/>
  <c r="H41" i="53"/>
  <c r="G41" i="53"/>
  <c r="F41" i="53"/>
  <c r="E41" i="53"/>
  <c r="D41" i="53"/>
  <c r="C41" i="53"/>
  <c r="B41" i="53"/>
  <c r="M40" i="53"/>
  <c r="L40" i="53"/>
  <c r="K40" i="53"/>
  <c r="J40" i="53"/>
  <c r="I40" i="53"/>
  <c r="H40" i="53"/>
  <c r="G40" i="53"/>
  <c r="F40" i="53"/>
  <c r="E40" i="53"/>
  <c r="D40" i="53"/>
  <c r="C40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M38" i="53"/>
  <c r="L38" i="53"/>
  <c r="K38" i="53"/>
  <c r="J38" i="53"/>
  <c r="I38" i="53"/>
  <c r="H38" i="53"/>
  <c r="G38" i="53"/>
  <c r="F38" i="53"/>
  <c r="E38" i="53"/>
  <c r="D38" i="53"/>
  <c r="C38" i="53"/>
  <c r="M37" i="53"/>
  <c r="L37" i="53"/>
  <c r="K37" i="53"/>
  <c r="J37" i="53"/>
  <c r="I37" i="53"/>
  <c r="H37" i="53"/>
  <c r="F37" i="53"/>
  <c r="E37" i="53"/>
  <c r="D37" i="53"/>
  <c r="C37" i="53"/>
  <c r="B37" i="53"/>
  <c r="M11" i="53"/>
  <c r="M34" i="53" s="1"/>
  <c r="L11" i="53"/>
  <c r="L34" i="53" s="1"/>
  <c r="K11" i="53"/>
  <c r="K34" i="53" s="1"/>
  <c r="J11" i="53"/>
  <c r="J34" i="53" s="1"/>
  <c r="I11" i="53"/>
  <c r="I34" i="53" s="1"/>
  <c r="H11" i="53"/>
  <c r="H34" i="53" s="1"/>
  <c r="G11" i="53"/>
  <c r="G34" i="53" s="1"/>
  <c r="F11" i="53"/>
  <c r="F34" i="53" s="1"/>
  <c r="E11" i="53"/>
  <c r="E34" i="53" s="1"/>
  <c r="D11" i="53"/>
  <c r="D34" i="53" s="1"/>
  <c r="C11" i="53"/>
  <c r="C34" i="53" s="1"/>
  <c r="B11" i="53"/>
  <c r="M10" i="53"/>
  <c r="M33" i="53" s="1"/>
  <c r="L10" i="53"/>
  <c r="L33" i="53" s="1"/>
  <c r="K10" i="53"/>
  <c r="K33" i="53" s="1"/>
  <c r="J10" i="53"/>
  <c r="J33" i="53" s="1"/>
  <c r="I10" i="53"/>
  <c r="I33" i="53" s="1"/>
  <c r="H10" i="53"/>
  <c r="H33" i="53" s="1"/>
  <c r="G10" i="53"/>
  <c r="G33" i="53" s="1"/>
  <c r="F10" i="53"/>
  <c r="F33" i="53" s="1"/>
  <c r="E10" i="53"/>
  <c r="E33" i="53" s="1"/>
  <c r="D10" i="53"/>
  <c r="D33" i="53" s="1"/>
  <c r="C10" i="53"/>
  <c r="C33" i="53" s="1"/>
  <c r="B10" i="53"/>
  <c r="B33" i="53" s="1"/>
  <c r="M9" i="53"/>
  <c r="M32" i="53" s="1"/>
  <c r="K9" i="53"/>
  <c r="K32" i="53" s="1"/>
  <c r="I9" i="53"/>
  <c r="I32" i="53" s="1"/>
  <c r="C9" i="53"/>
  <c r="C32" i="53" s="1"/>
  <c r="M8" i="53"/>
  <c r="M31" i="53" s="1"/>
  <c r="L8" i="53"/>
  <c r="L31" i="53" s="1"/>
  <c r="I8" i="53"/>
  <c r="I31" i="53" s="1"/>
  <c r="E8" i="53"/>
  <c r="E31" i="53" s="1"/>
  <c r="D8" i="53"/>
  <c r="D31" i="53" s="1"/>
  <c r="C8" i="53"/>
  <c r="C31" i="53" s="1"/>
  <c r="M7" i="53"/>
  <c r="M30" i="53" s="1"/>
  <c r="L7" i="53"/>
  <c r="L30" i="53" s="1"/>
  <c r="J7" i="53"/>
  <c r="J30" i="53" s="1"/>
  <c r="H7" i="53"/>
  <c r="H30" i="53" s="1"/>
  <c r="F7" i="53"/>
  <c r="F30" i="53" s="1"/>
  <c r="D7" i="53"/>
  <c r="D30" i="53" s="1"/>
  <c r="M6" i="53"/>
  <c r="M29" i="53" s="1"/>
  <c r="L6" i="53"/>
  <c r="L29" i="53" s="1"/>
  <c r="J6" i="53"/>
  <c r="J29" i="53" s="1"/>
  <c r="F6" i="53"/>
  <c r="F29" i="53" s="1"/>
  <c r="M5" i="53"/>
  <c r="M4" i="53" s="1"/>
  <c r="K5" i="53"/>
  <c r="K28" i="53" s="1"/>
  <c r="I5" i="53"/>
  <c r="G5" i="53"/>
  <c r="G28" i="53" s="1"/>
  <c r="E5" i="53"/>
  <c r="C5" i="53"/>
  <c r="C28" i="53" s="1"/>
  <c r="N1" i="53"/>
  <c r="L22" i="7"/>
  <c r="L21" i="53" s="1"/>
  <c r="K22" i="7"/>
  <c r="K21" i="53" s="1"/>
  <c r="J22" i="7"/>
  <c r="J21" i="53" s="1"/>
  <c r="H22" i="7"/>
  <c r="H21" i="53" s="1"/>
  <c r="G22" i="7"/>
  <c r="G21" i="53" s="1"/>
  <c r="F22" i="7"/>
  <c r="F21" i="53" s="1"/>
  <c r="D22" i="7"/>
  <c r="D21" i="53" s="1"/>
  <c r="C22" i="7"/>
  <c r="C21" i="53" s="1"/>
  <c r="M22" i="7"/>
  <c r="M21" i="53" s="1"/>
  <c r="I22" i="7"/>
  <c r="I21" i="53" s="1"/>
  <c r="E22" i="7"/>
  <c r="E21" i="53" s="1"/>
  <c r="M13" i="7"/>
  <c r="K13" i="7"/>
  <c r="J13" i="7"/>
  <c r="J20" i="53" s="1"/>
  <c r="I13" i="7"/>
  <c r="F13" i="7"/>
  <c r="F20" i="53" s="1"/>
  <c r="E13" i="7"/>
  <c r="C13" i="7"/>
  <c r="B13" i="7"/>
  <c r="B20" i="53" s="1"/>
  <c r="L13" i="7"/>
  <c r="L27" i="53" s="1"/>
  <c r="H13" i="7"/>
  <c r="H27" i="53" s="1"/>
  <c r="D13" i="7"/>
  <c r="D27" i="53" s="1"/>
  <c r="M35" i="7"/>
  <c r="K35" i="7"/>
  <c r="I35" i="7"/>
  <c r="G35" i="7"/>
  <c r="E35" i="7"/>
  <c r="C35" i="7"/>
  <c r="L34" i="7"/>
  <c r="J34" i="7"/>
  <c r="H34" i="7"/>
  <c r="F34" i="7"/>
  <c r="D34" i="7"/>
  <c r="M33" i="7"/>
  <c r="K33" i="7"/>
  <c r="I33" i="7"/>
  <c r="G33" i="7"/>
  <c r="E33" i="7"/>
  <c r="C33" i="7"/>
  <c r="L32" i="7"/>
  <c r="J32" i="7"/>
  <c r="H32" i="7"/>
  <c r="F32" i="7"/>
  <c r="D32" i="7"/>
  <c r="B32" i="7"/>
  <c r="M31" i="7"/>
  <c r="K31" i="7"/>
  <c r="I31" i="7"/>
  <c r="G31" i="7"/>
  <c r="E31" i="7"/>
  <c r="C31" i="7"/>
  <c r="L30" i="7"/>
  <c r="J30" i="7"/>
  <c r="H30" i="7"/>
  <c r="F30" i="7"/>
  <c r="D30" i="7"/>
  <c r="M29" i="7"/>
  <c r="K29" i="7"/>
  <c r="I29" i="7"/>
  <c r="G29" i="7"/>
  <c r="E29" i="7"/>
  <c r="C29" i="7"/>
  <c r="L28" i="7"/>
  <c r="K4" i="7"/>
  <c r="L40" i="63" s="1"/>
  <c r="J28" i="7"/>
  <c r="I4" i="7"/>
  <c r="J40" i="63" s="1"/>
  <c r="H28" i="7"/>
  <c r="G4" i="7"/>
  <c r="H40" i="63" s="1"/>
  <c r="F28" i="7"/>
  <c r="E4" i="7"/>
  <c r="E5" i="103" s="1"/>
  <c r="D28" i="7"/>
  <c r="C4" i="7"/>
  <c r="D40" i="63" s="1"/>
  <c r="M4" i="7"/>
  <c r="M5" i="103" s="1"/>
  <c r="N1" i="7"/>
  <c r="I1" i="50"/>
  <c r="O27" i="36" l="1"/>
  <c r="A1" i="36"/>
  <c r="A1" i="54"/>
  <c r="M14" i="22"/>
  <c r="E9" i="53"/>
  <c r="E32" i="53" s="1"/>
  <c r="K4" i="74"/>
  <c r="G9" i="53"/>
  <c r="G32" i="53" s="1"/>
  <c r="N11" i="53"/>
  <c r="N34" i="53" s="1"/>
  <c r="N15" i="53"/>
  <c r="N38" i="53" s="1"/>
  <c r="F9" i="22"/>
  <c r="J9" i="22"/>
  <c r="N9" i="22"/>
  <c r="E14" i="22"/>
  <c r="I14" i="22"/>
  <c r="F26" i="47"/>
  <c r="F27" i="47"/>
  <c r="F28" i="47"/>
  <c r="F30" i="47"/>
  <c r="F31" i="47"/>
  <c r="P5" i="98"/>
  <c r="P13" i="98"/>
  <c r="C9" i="22"/>
  <c r="G9" i="22"/>
  <c r="K9" i="22"/>
  <c r="B6" i="22"/>
  <c r="B11" i="107" s="1"/>
  <c r="F6" i="22"/>
  <c r="F11" i="107" s="1"/>
  <c r="J6" i="22"/>
  <c r="J11" i="107" s="1"/>
  <c r="J43" i="107" s="1"/>
  <c r="N6" i="22"/>
  <c r="N11" i="107" s="1"/>
  <c r="N16" i="107" s="1"/>
  <c r="N21" i="107" s="1"/>
  <c r="D28" i="62"/>
  <c r="J16" i="33"/>
  <c r="J9" i="115" s="1"/>
  <c r="J29" i="115" s="1"/>
  <c r="J5" i="53"/>
  <c r="J28" i="53" s="1"/>
  <c r="J5" i="57"/>
  <c r="O17" i="36"/>
  <c r="G5" i="71"/>
  <c r="M5" i="71"/>
  <c r="G6" i="71"/>
  <c r="M6" i="71"/>
  <c r="G7" i="71"/>
  <c r="M7" i="71"/>
  <c r="G8" i="71"/>
  <c r="M8" i="71"/>
  <c r="G9" i="71"/>
  <c r="M9" i="71"/>
  <c r="G10" i="71"/>
  <c r="M10" i="71"/>
  <c r="G11" i="71"/>
  <c r="M11" i="71"/>
  <c r="G12" i="71"/>
  <c r="M12" i="71"/>
  <c r="G13" i="71"/>
  <c r="M13" i="71"/>
  <c r="G14" i="71"/>
  <c r="M14" i="71"/>
  <c r="G15" i="71"/>
  <c r="M15" i="71"/>
  <c r="G16" i="71"/>
  <c r="M16" i="71"/>
  <c r="G17" i="71"/>
  <c r="M17" i="71"/>
  <c r="E21" i="71"/>
  <c r="G9" i="99"/>
  <c r="G19" i="99"/>
  <c r="G24" i="99"/>
  <c r="G29" i="99"/>
  <c r="F32" i="47"/>
  <c r="O22" i="54"/>
  <c r="B5" i="46"/>
  <c r="F5" i="46"/>
  <c r="E5" i="46"/>
  <c r="C5" i="46"/>
  <c r="K4" i="31"/>
  <c r="D21" i="71"/>
  <c r="G26" i="71"/>
  <c r="G28" i="71"/>
  <c r="G29" i="71"/>
  <c r="G30" i="71"/>
  <c r="G31" i="71"/>
  <c r="G32" i="71"/>
  <c r="G33" i="71"/>
  <c r="G32" i="100"/>
  <c r="G33" i="100"/>
  <c r="G34" i="100"/>
  <c r="N17" i="53"/>
  <c r="N40" i="53" s="1"/>
  <c r="P17" i="98"/>
  <c r="P21" i="98"/>
  <c r="H19" i="22"/>
  <c r="E5" i="12"/>
  <c r="D5" i="12"/>
  <c r="F5" i="12"/>
  <c r="E16" i="33"/>
  <c r="E9" i="115" s="1"/>
  <c r="E29" i="115" s="1"/>
  <c r="I16" i="33"/>
  <c r="I9" i="115" s="1"/>
  <c r="I29" i="115" s="1"/>
  <c r="N23" i="33"/>
  <c r="N24" i="33"/>
  <c r="N25" i="33"/>
  <c r="N26" i="33"/>
  <c r="G16" i="100"/>
  <c r="F34" i="47"/>
  <c r="F35" i="47"/>
  <c r="F36" i="47"/>
  <c r="F38" i="47"/>
  <c r="C24" i="22"/>
  <c r="G24" i="22"/>
  <c r="K24" i="22"/>
  <c r="B5" i="8"/>
  <c r="F5" i="8"/>
  <c r="E5" i="8"/>
  <c r="G24" i="71"/>
  <c r="J8" i="57"/>
  <c r="J9" i="57"/>
  <c r="J10" i="57"/>
  <c r="J12" i="57"/>
  <c r="J13" i="57"/>
  <c r="J14" i="57"/>
  <c r="J16" i="57"/>
  <c r="J17" i="57"/>
  <c r="J18" i="57"/>
  <c r="P7" i="98"/>
  <c r="N5" i="22"/>
  <c r="N10" i="107" s="1"/>
  <c r="N15" i="107" s="1"/>
  <c r="N20" i="107" s="1"/>
  <c r="D9" i="22"/>
  <c r="H9" i="22"/>
  <c r="L9" i="22"/>
  <c r="D19" i="22"/>
  <c r="L19" i="22"/>
  <c r="G17" i="100"/>
  <c r="G18" i="100"/>
  <c r="G19" i="100"/>
  <c r="I30" i="7"/>
  <c r="E32" i="7"/>
  <c r="M32" i="7"/>
  <c r="E34" i="7"/>
  <c r="M34" i="7"/>
  <c r="N14" i="7"/>
  <c r="B29" i="7"/>
  <c r="F29" i="7"/>
  <c r="J29" i="7"/>
  <c r="N16" i="7"/>
  <c r="B31" i="7"/>
  <c r="F31" i="7"/>
  <c r="J31" i="7"/>
  <c r="N18" i="7"/>
  <c r="B33" i="7"/>
  <c r="F33" i="7"/>
  <c r="J33" i="7"/>
  <c r="N20" i="7"/>
  <c r="N21" i="7"/>
  <c r="F35" i="7"/>
  <c r="J35" i="7"/>
  <c r="J6" i="47"/>
  <c r="J7" i="47"/>
  <c r="J9" i="47"/>
  <c r="J10" i="47"/>
  <c r="J11" i="47"/>
  <c r="J13" i="47"/>
  <c r="J14" i="47"/>
  <c r="J15" i="47"/>
  <c r="J17" i="47"/>
  <c r="J18" i="47"/>
  <c r="J5" i="22"/>
  <c r="J10" i="107" s="1"/>
  <c r="G28" i="7"/>
  <c r="C30" i="7"/>
  <c r="K30" i="7"/>
  <c r="K32" i="7"/>
  <c r="G34" i="7"/>
  <c r="B34" i="53"/>
  <c r="H4" i="57"/>
  <c r="H5" i="109" s="1"/>
  <c r="P11" i="98"/>
  <c r="P15" i="98"/>
  <c r="P19" i="98"/>
  <c r="G30" i="7"/>
  <c r="C32" i="7"/>
  <c r="G32" i="7"/>
  <c r="C34" i="7"/>
  <c r="K34" i="7"/>
  <c r="N5" i="7"/>
  <c r="N6" i="7"/>
  <c r="K19" i="62" s="1"/>
  <c r="C30" i="62" s="1"/>
  <c r="G30" i="62" s="1"/>
  <c r="N7" i="7"/>
  <c r="K20" i="62" s="1"/>
  <c r="C31" i="62" s="1"/>
  <c r="F31" i="62" s="1"/>
  <c r="N8" i="7"/>
  <c r="K21" i="62" s="1"/>
  <c r="C32" i="62" s="1"/>
  <c r="G32" i="62" s="1"/>
  <c r="N10" i="7"/>
  <c r="K23" i="62" s="1"/>
  <c r="C34" i="62" s="1"/>
  <c r="N11" i="7"/>
  <c r="K24" i="62" s="1"/>
  <c r="C35" i="62" s="1"/>
  <c r="G35" i="62" s="1"/>
  <c r="N12" i="7"/>
  <c r="K25" i="62" s="1"/>
  <c r="C36" i="62" s="1"/>
  <c r="D29" i="7"/>
  <c r="H29" i="7"/>
  <c r="L29" i="7"/>
  <c r="D31" i="7"/>
  <c r="H31" i="7"/>
  <c r="L31" i="7"/>
  <c r="D33" i="7"/>
  <c r="N33" i="7" s="1"/>
  <c r="H33" i="7"/>
  <c r="L33" i="7"/>
  <c r="D35" i="7"/>
  <c r="H35" i="7"/>
  <c r="L35" i="7"/>
  <c r="N23" i="7"/>
  <c r="N24" i="7"/>
  <c r="N25" i="7"/>
  <c r="N26" i="7"/>
  <c r="B9" i="22"/>
  <c r="E30" i="7"/>
  <c r="M30" i="7"/>
  <c r="I32" i="7"/>
  <c r="I34" i="7"/>
  <c r="E4" i="47"/>
  <c r="D24" i="47"/>
  <c r="B4" i="57"/>
  <c r="F4" i="57"/>
  <c r="F5" i="109" s="1"/>
  <c r="P9" i="98"/>
  <c r="E7" i="22"/>
  <c r="E12" i="107" s="1"/>
  <c r="E44" i="107" s="1"/>
  <c r="I7" i="22"/>
  <c r="I12" i="107" s="1"/>
  <c r="M7" i="22"/>
  <c r="M12" i="107" s="1"/>
  <c r="D8" i="22"/>
  <c r="D13" i="107" s="1"/>
  <c r="H8" i="22"/>
  <c r="H13" i="107" s="1"/>
  <c r="H45" i="107" s="1"/>
  <c r="L8" i="22"/>
  <c r="L13" i="107" s="1"/>
  <c r="D14" i="22"/>
  <c r="H14" i="22"/>
  <c r="L14" i="22"/>
  <c r="C14" i="22"/>
  <c r="G14" i="22"/>
  <c r="K14" i="22"/>
  <c r="E19" i="22"/>
  <c r="I19" i="22"/>
  <c r="M19" i="22"/>
  <c r="B24" i="22"/>
  <c r="F24" i="22"/>
  <c r="J24" i="22"/>
  <c r="N24" i="22"/>
  <c r="E24" i="22"/>
  <c r="I24" i="22"/>
  <c r="M24" i="22"/>
  <c r="K4" i="66"/>
  <c r="O5" i="36"/>
  <c r="N9" i="32"/>
  <c r="N10" i="32"/>
  <c r="N11" i="32"/>
  <c r="N12" i="32"/>
  <c r="N13" i="32"/>
  <c r="N14" i="32"/>
  <c r="F21" i="71"/>
  <c r="D31" i="100"/>
  <c r="G4" i="99"/>
  <c r="E16" i="31"/>
  <c r="I16" i="31"/>
  <c r="N19" i="32"/>
  <c r="N20" i="32"/>
  <c r="N21" i="32"/>
  <c r="N22" i="32"/>
  <c r="N23" i="32"/>
  <c r="G25" i="71"/>
  <c r="C7" i="22"/>
  <c r="C12" i="107" s="1"/>
  <c r="G7" i="22"/>
  <c r="G12" i="107" s="1"/>
  <c r="K7" i="22"/>
  <c r="K12" i="107" s="1"/>
  <c r="B8" i="22"/>
  <c r="B13" i="107" s="1"/>
  <c r="B18" i="107" s="1"/>
  <c r="B23" i="107" s="1"/>
  <c r="B36" i="107" s="1"/>
  <c r="F8" i="22"/>
  <c r="F13" i="107" s="1"/>
  <c r="J8" i="22"/>
  <c r="J13" i="107" s="1"/>
  <c r="N8" i="22"/>
  <c r="N13" i="107" s="1"/>
  <c r="N18" i="107" s="1"/>
  <c r="N23" i="107" s="1"/>
  <c r="B14" i="22"/>
  <c r="F14" i="22"/>
  <c r="J14" i="22"/>
  <c r="N14" i="22"/>
  <c r="C19" i="22"/>
  <c r="G19" i="22"/>
  <c r="K19" i="22"/>
  <c r="B19" i="22"/>
  <c r="F19" i="22"/>
  <c r="J19" i="22"/>
  <c r="N19" i="22"/>
  <c r="D24" i="22"/>
  <c r="H24" i="22"/>
  <c r="L24" i="22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D5" i="33"/>
  <c r="D8" i="115" s="1"/>
  <c r="D28" i="115" s="1"/>
  <c r="H5" i="33"/>
  <c r="H8" i="115" s="1"/>
  <c r="H28" i="115" s="1"/>
  <c r="L5" i="33"/>
  <c r="L8" i="115" s="1"/>
  <c r="L28" i="115" s="1"/>
  <c r="C22" i="33"/>
  <c r="C6" i="53" s="1"/>
  <c r="C29" i="53" s="1"/>
  <c r="G22" i="33"/>
  <c r="G6" i="53" s="1"/>
  <c r="G29" i="53" s="1"/>
  <c r="K22" i="33"/>
  <c r="K6" i="53" s="1"/>
  <c r="K29" i="53" s="1"/>
  <c r="O25" i="36"/>
  <c r="N25" i="32"/>
  <c r="N26" i="32"/>
  <c r="N27" i="32"/>
  <c r="N28" i="32"/>
  <c r="N29" i="32"/>
  <c r="N30" i="32"/>
  <c r="N31" i="32"/>
  <c r="N32" i="32"/>
  <c r="N33" i="32"/>
  <c r="N34" i="32"/>
  <c r="N35" i="32"/>
  <c r="N36" i="32"/>
  <c r="G6" i="100"/>
  <c r="M6" i="100"/>
  <c r="G7" i="100"/>
  <c r="M7" i="100"/>
  <c r="G8" i="100"/>
  <c r="M8" i="100"/>
  <c r="G9" i="100"/>
  <c r="M9" i="100"/>
  <c r="G10" i="100"/>
  <c r="M10" i="100"/>
  <c r="G11" i="100"/>
  <c r="M11" i="100"/>
  <c r="C15" i="100"/>
  <c r="G21" i="100"/>
  <c r="G22" i="100"/>
  <c r="G23" i="100"/>
  <c r="G24" i="100"/>
  <c r="G25" i="100"/>
  <c r="G26" i="100"/>
  <c r="G27" i="100"/>
  <c r="C31" i="100"/>
  <c r="D5" i="8"/>
  <c r="C5" i="12"/>
  <c r="G5" i="12"/>
  <c r="D5" i="46"/>
  <c r="N12" i="33"/>
  <c r="B11" i="33"/>
  <c r="F11" i="33"/>
  <c r="F8" i="53" s="1"/>
  <c r="F31" i="53" s="1"/>
  <c r="J11" i="33"/>
  <c r="J8" i="53" s="1"/>
  <c r="J31" i="53" s="1"/>
  <c r="N14" i="33"/>
  <c r="N15" i="33"/>
  <c r="C16" i="33"/>
  <c r="C9" i="115" s="1"/>
  <c r="C29" i="115" s="1"/>
  <c r="D20" i="100"/>
  <c r="D15" i="100" s="1"/>
  <c r="G35" i="100"/>
  <c r="G31" i="100" s="1"/>
  <c r="G14" i="99"/>
  <c r="O7" i="36"/>
  <c r="O15" i="36"/>
  <c r="O23" i="36"/>
  <c r="O14" i="54"/>
  <c r="O24" i="54"/>
  <c r="O13" i="36"/>
  <c r="O21" i="36"/>
  <c r="O11" i="36"/>
  <c r="O19" i="36"/>
  <c r="O9" i="36"/>
  <c r="O6" i="54"/>
  <c r="F36" i="54"/>
  <c r="E5" i="33"/>
  <c r="E8" i="115" s="1"/>
  <c r="E28" i="115" s="1"/>
  <c r="E7" i="53"/>
  <c r="E30" i="53" s="1"/>
  <c r="I5" i="33"/>
  <c r="I8" i="115" s="1"/>
  <c r="I28" i="115" s="1"/>
  <c r="I7" i="53"/>
  <c r="I30" i="53" s="1"/>
  <c r="N18" i="33"/>
  <c r="N19" i="33"/>
  <c r="N20" i="33"/>
  <c r="K42" i="33" s="1"/>
  <c r="N21" i="33"/>
  <c r="O8" i="54"/>
  <c r="O16" i="54"/>
  <c r="F38" i="54"/>
  <c r="N7" i="33"/>
  <c r="N8" i="33"/>
  <c r="N9" i="33"/>
  <c r="N10" i="33"/>
  <c r="D17" i="33"/>
  <c r="D5" i="53" s="1"/>
  <c r="H17" i="33"/>
  <c r="H5" i="53" s="1"/>
  <c r="L17" i="33"/>
  <c r="L5" i="53" s="1"/>
  <c r="O12" i="54"/>
  <c r="O20" i="54"/>
  <c r="N28" i="54"/>
  <c r="F34" i="54"/>
  <c r="B28" i="53"/>
  <c r="C6" i="33"/>
  <c r="G6" i="33"/>
  <c r="K6" i="33"/>
  <c r="O10" i="54"/>
  <c r="O18" i="54"/>
  <c r="O26" i="54"/>
  <c r="F40" i="54"/>
  <c r="N5" i="32"/>
  <c r="N6" i="32"/>
  <c r="N7" i="32"/>
  <c r="B8" i="32"/>
  <c r="I27" i="53"/>
  <c r="I20" i="53"/>
  <c r="E6" i="103"/>
  <c r="E7" i="103" s="1"/>
  <c r="E28" i="103" s="1"/>
  <c r="E21" i="103"/>
  <c r="M6" i="103"/>
  <c r="M7" i="103" s="1"/>
  <c r="M28" i="103" s="1"/>
  <c r="M21" i="103"/>
  <c r="C27" i="53"/>
  <c r="C20" i="53"/>
  <c r="K27" i="53"/>
  <c r="K20" i="53"/>
  <c r="G24" i="53"/>
  <c r="M27" i="53"/>
  <c r="M20" i="53"/>
  <c r="K18" i="62"/>
  <c r="F27" i="7"/>
  <c r="G31" i="62"/>
  <c r="N32" i="7"/>
  <c r="F34" i="62"/>
  <c r="G34" i="62"/>
  <c r="F36" i="62"/>
  <c r="G36" i="62"/>
  <c r="H6" i="109"/>
  <c r="H7" i="109" s="1"/>
  <c r="H17" i="109"/>
  <c r="E20" i="53"/>
  <c r="E27" i="53"/>
  <c r="N9" i="7"/>
  <c r="K22" i="62" s="1"/>
  <c r="C33" i="62" s="1"/>
  <c r="N17" i="7"/>
  <c r="C28" i="7"/>
  <c r="C27" i="7" s="1"/>
  <c r="K28" i="7"/>
  <c r="K27" i="7" s="1"/>
  <c r="C24" i="53"/>
  <c r="K24" i="53"/>
  <c r="D4" i="7"/>
  <c r="H4" i="7"/>
  <c r="L4" i="7"/>
  <c r="G13" i="7"/>
  <c r="B22" i="7"/>
  <c r="B21" i="53" s="1"/>
  <c r="N21" i="53" s="1"/>
  <c r="B30" i="7"/>
  <c r="B34" i="7"/>
  <c r="B9" i="53"/>
  <c r="F9" i="53"/>
  <c r="F32" i="53" s="1"/>
  <c r="J9" i="53"/>
  <c r="J32" i="53" s="1"/>
  <c r="N14" i="53"/>
  <c r="N37" i="53" s="1"/>
  <c r="N18" i="53"/>
  <c r="N41" i="53" s="1"/>
  <c r="D20" i="53"/>
  <c r="H20" i="53"/>
  <c r="L20" i="53"/>
  <c r="N22" i="53"/>
  <c r="D24" i="53"/>
  <c r="H24" i="53"/>
  <c r="L24" i="53"/>
  <c r="B27" i="53"/>
  <c r="F27" i="53"/>
  <c r="J27" i="53"/>
  <c r="E28" i="53"/>
  <c r="I28" i="53"/>
  <c r="M28" i="53"/>
  <c r="G37" i="53"/>
  <c r="B38" i="53"/>
  <c r="G5" i="103"/>
  <c r="F40" i="63"/>
  <c r="N40" i="63"/>
  <c r="E24" i="47"/>
  <c r="N15" i="7"/>
  <c r="I28" i="7"/>
  <c r="I27" i="7" s="1"/>
  <c r="N10" i="53"/>
  <c r="N33" i="53" s="1"/>
  <c r="N19" i="53"/>
  <c r="N42" i="53" s="1"/>
  <c r="I24" i="53"/>
  <c r="B40" i="53"/>
  <c r="I5" i="103"/>
  <c r="D6" i="109"/>
  <c r="D7" i="109" s="1"/>
  <c r="D17" i="109"/>
  <c r="N19" i="7"/>
  <c r="E28" i="7"/>
  <c r="E27" i="7" s="1"/>
  <c r="M28" i="7"/>
  <c r="B35" i="7"/>
  <c r="E24" i="53"/>
  <c r="M24" i="53"/>
  <c r="B4" i="7"/>
  <c r="F4" i="7"/>
  <c r="J4" i="7"/>
  <c r="B28" i="7"/>
  <c r="D9" i="53"/>
  <c r="D32" i="53" s="1"/>
  <c r="H9" i="53"/>
  <c r="H32" i="53" s="1"/>
  <c r="L9" i="53"/>
  <c r="L32" i="53" s="1"/>
  <c r="N16" i="53"/>
  <c r="N39" i="53" s="1"/>
  <c r="F24" i="53"/>
  <c r="J24" i="53"/>
  <c r="C5" i="103"/>
  <c r="K5" i="103"/>
  <c r="C4" i="47"/>
  <c r="G4" i="47"/>
  <c r="C24" i="47"/>
  <c r="B5" i="109"/>
  <c r="F17" i="109"/>
  <c r="F6" i="109"/>
  <c r="F7" i="109" s="1"/>
  <c r="J6" i="57"/>
  <c r="B4" i="47"/>
  <c r="F4" i="47"/>
  <c r="J5" i="47"/>
  <c r="J12" i="47"/>
  <c r="F29" i="47"/>
  <c r="F37" i="47"/>
  <c r="C4" i="57"/>
  <c r="C5" i="109" s="1"/>
  <c r="G4" i="57"/>
  <c r="G5" i="109" s="1"/>
  <c r="J7" i="57"/>
  <c r="J15" i="57"/>
  <c r="P6" i="98"/>
  <c r="P10" i="98"/>
  <c r="P18" i="98"/>
  <c r="P22" i="98"/>
  <c r="H15" i="107"/>
  <c r="H20" i="107" s="1"/>
  <c r="H33" i="107" s="1"/>
  <c r="H42" i="107"/>
  <c r="C43" i="107"/>
  <c r="C16" i="107"/>
  <c r="C21" i="107" s="1"/>
  <c r="C34" i="107" s="1"/>
  <c r="K43" i="107"/>
  <c r="K16" i="107"/>
  <c r="K21" i="107" s="1"/>
  <c r="K34" i="107" s="1"/>
  <c r="F44" i="107"/>
  <c r="F17" i="107"/>
  <c r="F22" i="107" s="1"/>
  <c r="F35" i="107" s="1"/>
  <c r="I45" i="107"/>
  <c r="I18" i="107"/>
  <c r="I23" i="107" s="1"/>
  <c r="I36" i="107" s="1"/>
  <c r="B43" i="107"/>
  <c r="B16" i="107"/>
  <c r="B21" i="107" s="1"/>
  <c r="B34" i="107" s="1"/>
  <c r="F43" i="107"/>
  <c r="F16" i="107"/>
  <c r="F21" i="107" s="1"/>
  <c r="F34" i="107" s="1"/>
  <c r="E17" i="107"/>
  <c r="E22" i="107" s="1"/>
  <c r="E35" i="107" s="1"/>
  <c r="I44" i="107"/>
  <c r="I17" i="107"/>
  <c r="I22" i="107" s="1"/>
  <c r="I35" i="107" s="1"/>
  <c r="M44" i="107"/>
  <c r="M17" i="107"/>
  <c r="M22" i="107" s="1"/>
  <c r="M35" i="107" s="1"/>
  <c r="D45" i="107"/>
  <c r="D18" i="107"/>
  <c r="D23" i="107" s="1"/>
  <c r="D36" i="107" s="1"/>
  <c r="H18" i="107"/>
  <c r="H23" i="107" s="1"/>
  <c r="H36" i="107" s="1"/>
  <c r="L45" i="107"/>
  <c r="L18" i="107"/>
  <c r="L23" i="107" s="1"/>
  <c r="L36" i="107" s="1"/>
  <c r="B42" i="107"/>
  <c r="B15" i="107"/>
  <c r="B20" i="107" s="1"/>
  <c r="B33" i="107" s="1"/>
  <c r="J42" i="107"/>
  <c r="J15" i="107"/>
  <c r="J20" i="107" s="1"/>
  <c r="J33" i="107" s="1"/>
  <c r="E43" i="107"/>
  <c r="E16" i="107"/>
  <c r="E21" i="107" s="1"/>
  <c r="E34" i="107" s="1"/>
  <c r="M43" i="107"/>
  <c r="M16" i="107"/>
  <c r="M21" i="107" s="1"/>
  <c r="M34" i="107" s="1"/>
  <c r="H44" i="107"/>
  <c r="H17" i="107"/>
  <c r="H22" i="107" s="1"/>
  <c r="H35" i="107" s="1"/>
  <c r="C45" i="107"/>
  <c r="C18" i="107"/>
  <c r="C23" i="107" s="1"/>
  <c r="C36" i="107" s="1"/>
  <c r="K45" i="107"/>
  <c r="K18" i="107"/>
  <c r="K23" i="107" s="1"/>
  <c r="K36" i="107" s="1"/>
  <c r="D4" i="47"/>
  <c r="H4" i="47"/>
  <c r="J8" i="47"/>
  <c r="J16" i="47"/>
  <c r="F25" i="47"/>
  <c r="F33" i="47"/>
  <c r="E4" i="57"/>
  <c r="E5" i="109" s="1"/>
  <c r="I4" i="57"/>
  <c r="I5" i="109" s="1"/>
  <c r="J11" i="57"/>
  <c r="P8" i="98"/>
  <c r="P12" i="98"/>
  <c r="P16" i="98"/>
  <c r="P20" i="98"/>
  <c r="D15" i="107"/>
  <c r="D20" i="107" s="1"/>
  <c r="D33" i="107" s="1"/>
  <c r="D42" i="107"/>
  <c r="L15" i="107"/>
  <c r="L20" i="107" s="1"/>
  <c r="L33" i="107" s="1"/>
  <c r="L42" i="107"/>
  <c r="G43" i="107"/>
  <c r="G16" i="107"/>
  <c r="G21" i="107" s="1"/>
  <c r="G34" i="107" s="1"/>
  <c r="B44" i="107"/>
  <c r="B17" i="107"/>
  <c r="B22" i="107" s="1"/>
  <c r="B35" i="107" s="1"/>
  <c r="J44" i="107"/>
  <c r="J17" i="107"/>
  <c r="J22" i="107" s="1"/>
  <c r="J35" i="107" s="1"/>
  <c r="E18" i="107"/>
  <c r="E23" i="107" s="1"/>
  <c r="E36" i="107" s="1"/>
  <c r="E45" i="107"/>
  <c r="M18" i="107"/>
  <c r="M23" i="107" s="1"/>
  <c r="M36" i="107" s="1"/>
  <c r="M45" i="107"/>
  <c r="E9" i="22"/>
  <c r="E4" i="22" s="1"/>
  <c r="E9" i="107" s="1"/>
  <c r="E14" i="107" s="1"/>
  <c r="E19" i="107" s="1"/>
  <c r="E5" i="22"/>
  <c r="E10" i="107" s="1"/>
  <c r="I9" i="22"/>
  <c r="I5" i="22"/>
  <c r="I10" i="107" s="1"/>
  <c r="M9" i="22"/>
  <c r="M4" i="22" s="1"/>
  <c r="M9" i="107" s="1"/>
  <c r="M14" i="107" s="1"/>
  <c r="M19" i="107" s="1"/>
  <c r="M5" i="22"/>
  <c r="M10" i="107" s="1"/>
  <c r="C17" i="107"/>
  <c r="C22" i="107" s="1"/>
  <c r="C35" i="107" s="1"/>
  <c r="C44" i="107"/>
  <c r="G17" i="107"/>
  <c r="G22" i="107" s="1"/>
  <c r="G35" i="107" s="1"/>
  <c r="G44" i="107"/>
  <c r="K17" i="107"/>
  <c r="K22" i="107" s="1"/>
  <c r="K35" i="107" s="1"/>
  <c r="K44" i="107"/>
  <c r="B45" i="107"/>
  <c r="F45" i="107"/>
  <c r="F18" i="107"/>
  <c r="F23" i="107" s="1"/>
  <c r="F36" i="107" s="1"/>
  <c r="J45" i="107"/>
  <c r="J18" i="107"/>
  <c r="J23" i="107" s="1"/>
  <c r="J36" i="107" s="1"/>
  <c r="F42" i="107"/>
  <c r="F15" i="107"/>
  <c r="F20" i="107" s="1"/>
  <c r="F33" i="107" s="1"/>
  <c r="I43" i="107"/>
  <c r="I16" i="107"/>
  <c r="I21" i="107" s="1"/>
  <c r="I34" i="107" s="1"/>
  <c r="D44" i="107"/>
  <c r="D17" i="107"/>
  <c r="D22" i="107" s="1"/>
  <c r="D35" i="107" s="1"/>
  <c r="L44" i="107"/>
  <c r="L17" i="107"/>
  <c r="L22" i="107" s="1"/>
  <c r="L35" i="107" s="1"/>
  <c r="G45" i="107"/>
  <c r="G18" i="107"/>
  <c r="G23" i="107" s="1"/>
  <c r="G36" i="107" s="1"/>
  <c r="D6" i="22"/>
  <c r="D11" i="107" s="1"/>
  <c r="H6" i="22"/>
  <c r="H11" i="107" s="1"/>
  <c r="L6" i="22"/>
  <c r="L11" i="107" s="1"/>
  <c r="J33" i="33"/>
  <c r="H37" i="33"/>
  <c r="M4" i="33"/>
  <c r="M7" i="115" s="1"/>
  <c r="M10" i="115" s="1"/>
  <c r="M11" i="115" s="1"/>
  <c r="M33" i="115" s="1"/>
  <c r="C5" i="22"/>
  <c r="C10" i="107" s="1"/>
  <c r="G5" i="22"/>
  <c r="G10" i="107" s="1"/>
  <c r="K5" i="22"/>
  <c r="K10" i="107" s="1"/>
  <c r="J16" i="31"/>
  <c r="K28" i="33"/>
  <c r="F5" i="33"/>
  <c r="F8" i="115" s="1"/>
  <c r="F28" i="115" s="1"/>
  <c r="J5" i="33"/>
  <c r="J8" i="115" s="1"/>
  <c r="J28" i="115" s="1"/>
  <c r="F16" i="33"/>
  <c r="F9" i="115" s="1"/>
  <c r="F29" i="115" s="1"/>
  <c r="D16" i="33"/>
  <c r="D9" i="115" s="1"/>
  <c r="D29" i="115" s="1"/>
  <c r="H16" i="33"/>
  <c r="H9" i="115" s="1"/>
  <c r="H29" i="115" s="1"/>
  <c r="L16" i="33"/>
  <c r="L9" i="115" s="1"/>
  <c r="L29" i="115" s="1"/>
  <c r="R34" i="55"/>
  <c r="B6" i="9"/>
  <c r="S34" i="55"/>
  <c r="B5" i="91"/>
  <c r="E4" i="33"/>
  <c r="E7" i="115" s="1"/>
  <c r="E10" i="115" s="1"/>
  <c r="E11" i="115" s="1"/>
  <c r="E33" i="115" s="1"/>
  <c r="J17" i="31"/>
  <c r="N13" i="33"/>
  <c r="G41" i="33" s="1"/>
  <c r="N17" i="33"/>
  <c r="K19" i="115" s="1"/>
  <c r="L6" i="36"/>
  <c r="N8" i="55" s="1"/>
  <c r="L8" i="36"/>
  <c r="N10" i="55" s="1"/>
  <c r="L10" i="36"/>
  <c r="N12" i="55" s="1"/>
  <c r="L12" i="36"/>
  <c r="N14" i="55" s="1"/>
  <c r="L14" i="36"/>
  <c r="N16" i="55" s="1"/>
  <c r="L16" i="36"/>
  <c r="N18" i="55" s="1"/>
  <c r="L18" i="36"/>
  <c r="N20" i="55" s="1"/>
  <c r="L20" i="36"/>
  <c r="N22" i="55" s="1"/>
  <c r="L22" i="36"/>
  <c r="N24" i="55" s="1"/>
  <c r="L24" i="36"/>
  <c r="N26" i="55" s="1"/>
  <c r="L26" i="36"/>
  <c r="N28" i="55" s="1"/>
  <c r="L28" i="36"/>
  <c r="N30" i="55" s="1"/>
  <c r="F36" i="55"/>
  <c r="F38" i="55"/>
  <c r="F40" i="55"/>
  <c r="F42" i="55"/>
  <c r="L5" i="54"/>
  <c r="AD7" i="55" s="1"/>
  <c r="L7" i="54"/>
  <c r="AD9" i="55" s="1"/>
  <c r="L9" i="54"/>
  <c r="AD11" i="55" s="1"/>
  <c r="L11" i="54"/>
  <c r="AD13" i="55" s="1"/>
  <c r="L13" i="54"/>
  <c r="AD15" i="55" s="1"/>
  <c r="L15" i="54"/>
  <c r="AD17" i="55" s="1"/>
  <c r="L17" i="54"/>
  <c r="AD19" i="55" s="1"/>
  <c r="L19" i="54"/>
  <c r="AD21" i="55" s="1"/>
  <c r="L21" i="54"/>
  <c r="AD23" i="55" s="1"/>
  <c r="L23" i="54"/>
  <c r="AD25" i="55" s="1"/>
  <c r="L25" i="54"/>
  <c r="AD27" i="55" s="1"/>
  <c r="L27" i="54"/>
  <c r="AD29" i="55" s="1"/>
  <c r="L35" i="55"/>
  <c r="L37" i="55"/>
  <c r="L39" i="55"/>
  <c r="L41" i="55"/>
  <c r="L43" i="55"/>
  <c r="G5" i="100"/>
  <c r="F15" i="100"/>
  <c r="G15" i="100" s="1"/>
  <c r="B5" i="92"/>
  <c r="B6" i="33"/>
  <c r="B22" i="33"/>
  <c r="B16" i="33" s="1"/>
  <c r="B9" i="115" s="1"/>
  <c r="B29" i="115" s="1"/>
  <c r="K5" i="36"/>
  <c r="L8" i="55"/>
  <c r="J8" i="55"/>
  <c r="K7" i="36"/>
  <c r="L10" i="55"/>
  <c r="J10" i="55"/>
  <c r="K9" i="36"/>
  <c r="L12" i="55"/>
  <c r="J12" i="55"/>
  <c r="K11" i="36"/>
  <c r="L14" i="55"/>
  <c r="J14" i="55"/>
  <c r="K13" i="36"/>
  <c r="L16" i="55"/>
  <c r="J16" i="55"/>
  <c r="K15" i="36"/>
  <c r="L18" i="55"/>
  <c r="J18" i="55"/>
  <c r="K17" i="36"/>
  <c r="L20" i="55"/>
  <c r="J20" i="55"/>
  <c r="K19" i="36"/>
  <c r="J22" i="55"/>
  <c r="L22" i="55"/>
  <c r="K21" i="36"/>
  <c r="J24" i="55"/>
  <c r="L24" i="55"/>
  <c r="K23" i="36"/>
  <c r="J26" i="55"/>
  <c r="L26" i="55"/>
  <c r="K25" i="36"/>
  <c r="J28" i="55"/>
  <c r="L28" i="55"/>
  <c r="K27" i="36"/>
  <c r="J30" i="55"/>
  <c r="L30" i="55"/>
  <c r="F33" i="36"/>
  <c r="F35" i="36"/>
  <c r="F37" i="36"/>
  <c r="F39" i="36"/>
  <c r="F41" i="36"/>
  <c r="Z7" i="55"/>
  <c r="AB7" i="55"/>
  <c r="K6" i="54"/>
  <c r="Z9" i="55"/>
  <c r="AB9" i="55"/>
  <c r="K8" i="54"/>
  <c r="Z11" i="55"/>
  <c r="AB11" i="55"/>
  <c r="K10" i="54"/>
  <c r="Z13" i="55"/>
  <c r="AB13" i="55"/>
  <c r="K12" i="54"/>
  <c r="Z15" i="55"/>
  <c r="AB15" i="55"/>
  <c r="K14" i="54"/>
  <c r="Z17" i="55"/>
  <c r="AB17" i="55"/>
  <c r="K16" i="54"/>
  <c r="Z19" i="55"/>
  <c r="AB19" i="55"/>
  <c r="K18" i="54"/>
  <c r="AB21" i="55"/>
  <c r="Z21" i="55"/>
  <c r="K20" i="54"/>
  <c r="AB23" i="55"/>
  <c r="Z23" i="55"/>
  <c r="K22" i="54"/>
  <c r="AB25" i="55"/>
  <c r="Z25" i="55"/>
  <c r="K24" i="54"/>
  <c r="AB27" i="55"/>
  <c r="Z27" i="55"/>
  <c r="K26" i="54"/>
  <c r="AB29" i="55"/>
  <c r="Z29" i="55"/>
  <c r="K28" i="54"/>
  <c r="F42" i="54"/>
  <c r="G22" i="71"/>
  <c r="C21" i="71"/>
  <c r="G21" i="71" s="1"/>
  <c r="G20" i="100"/>
  <c r="L5" i="36"/>
  <c r="N7" i="55" s="1"/>
  <c r="N6" i="36"/>
  <c r="L7" i="36"/>
  <c r="N9" i="55" s="1"/>
  <c r="N8" i="36"/>
  <c r="L9" i="36"/>
  <c r="N11" i="55" s="1"/>
  <c r="N10" i="36"/>
  <c r="L11" i="36"/>
  <c r="N13" i="55" s="1"/>
  <c r="N12" i="36"/>
  <c r="L13" i="36"/>
  <c r="N15" i="55" s="1"/>
  <c r="N14" i="36"/>
  <c r="L15" i="36"/>
  <c r="N17" i="55" s="1"/>
  <c r="N16" i="36"/>
  <c r="L17" i="36"/>
  <c r="N19" i="55" s="1"/>
  <c r="N18" i="36"/>
  <c r="L19" i="36"/>
  <c r="N21" i="55" s="1"/>
  <c r="N20" i="36"/>
  <c r="L21" i="36"/>
  <c r="N23" i="55" s="1"/>
  <c r="N22" i="36"/>
  <c r="L23" i="36"/>
  <c r="N25" i="55" s="1"/>
  <c r="N24" i="36"/>
  <c r="L25" i="36"/>
  <c r="N27" i="55" s="1"/>
  <c r="N26" i="36"/>
  <c r="L27" i="36"/>
  <c r="N29" i="55" s="1"/>
  <c r="N28" i="36"/>
  <c r="F35" i="55"/>
  <c r="F37" i="55"/>
  <c r="F39" i="55"/>
  <c r="F41" i="55"/>
  <c r="F43" i="55"/>
  <c r="N5" i="54"/>
  <c r="L6" i="54"/>
  <c r="AD8" i="55" s="1"/>
  <c r="N7" i="54"/>
  <c r="L8" i="54"/>
  <c r="AD10" i="55" s="1"/>
  <c r="N9" i="54"/>
  <c r="L10" i="54"/>
  <c r="AD12" i="55" s="1"/>
  <c r="N11" i="54"/>
  <c r="L12" i="54"/>
  <c r="AD14" i="55" s="1"/>
  <c r="N13" i="54"/>
  <c r="L14" i="54"/>
  <c r="AD16" i="55" s="1"/>
  <c r="N15" i="54"/>
  <c r="L16" i="54"/>
  <c r="AD18" i="55" s="1"/>
  <c r="N17" i="54"/>
  <c r="L18" i="54"/>
  <c r="AD20" i="55" s="1"/>
  <c r="N19" i="54"/>
  <c r="L20" i="54"/>
  <c r="AD22" i="55" s="1"/>
  <c r="N21" i="54"/>
  <c r="L22" i="54"/>
  <c r="AD24" i="55" s="1"/>
  <c r="N23" i="54"/>
  <c r="L24" i="54"/>
  <c r="AD26" i="55" s="1"/>
  <c r="N25" i="54"/>
  <c r="L26" i="54"/>
  <c r="AD28" i="55" s="1"/>
  <c r="N27" i="54"/>
  <c r="L28" i="54"/>
  <c r="AD30" i="55" s="1"/>
  <c r="L36" i="55"/>
  <c r="L38" i="55"/>
  <c r="L40" i="55"/>
  <c r="L42" i="55"/>
  <c r="J7" i="55"/>
  <c r="L7" i="55"/>
  <c r="K6" i="36"/>
  <c r="O6" i="36"/>
  <c r="J9" i="55"/>
  <c r="L9" i="55"/>
  <c r="K8" i="36"/>
  <c r="O8" i="36"/>
  <c r="J11" i="55"/>
  <c r="L11" i="55"/>
  <c r="K10" i="36"/>
  <c r="O10" i="36"/>
  <c r="J13" i="55"/>
  <c r="L13" i="55"/>
  <c r="K12" i="36"/>
  <c r="O12" i="36"/>
  <c r="J15" i="55"/>
  <c r="L15" i="55"/>
  <c r="K14" i="36"/>
  <c r="O14" i="36"/>
  <c r="J17" i="55"/>
  <c r="L17" i="55"/>
  <c r="K16" i="36"/>
  <c r="O16" i="36"/>
  <c r="J19" i="55"/>
  <c r="L19" i="55"/>
  <c r="K18" i="36"/>
  <c r="O18" i="36"/>
  <c r="J21" i="55"/>
  <c r="L21" i="55"/>
  <c r="K20" i="36"/>
  <c r="O20" i="36"/>
  <c r="L23" i="55"/>
  <c r="J23" i="55"/>
  <c r="K22" i="36"/>
  <c r="O22" i="36"/>
  <c r="L25" i="55"/>
  <c r="J25" i="55"/>
  <c r="K24" i="36"/>
  <c r="O24" i="36"/>
  <c r="L27" i="55"/>
  <c r="J27" i="55"/>
  <c r="K26" i="36"/>
  <c r="O26" i="36"/>
  <c r="L29" i="55"/>
  <c r="J29" i="55"/>
  <c r="K28" i="36"/>
  <c r="O28" i="36"/>
  <c r="F34" i="36"/>
  <c r="F36" i="36"/>
  <c r="F38" i="36"/>
  <c r="F40" i="36"/>
  <c r="F42" i="36"/>
  <c r="K5" i="54"/>
  <c r="O5" i="54"/>
  <c r="AB8" i="55"/>
  <c r="Z8" i="55"/>
  <c r="K7" i="54"/>
  <c r="O7" i="54"/>
  <c r="AB10" i="55"/>
  <c r="Z10" i="55"/>
  <c r="K9" i="54"/>
  <c r="O9" i="54"/>
  <c r="AB12" i="55"/>
  <c r="Z12" i="55"/>
  <c r="K11" i="54"/>
  <c r="O11" i="54"/>
  <c r="AB14" i="55"/>
  <c r="Z14" i="55"/>
  <c r="K13" i="54"/>
  <c r="O13" i="54"/>
  <c r="AB16" i="55"/>
  <c r="Z16" i="55"/>
  <c r="K15" i="54"/>
  <c r="O15" i="54"/>
  <c r="AB18" i="55"/>
  <c r="Z18" i="55"/>
  <c r="K17" i="54"/>
  <c r="O17" i="54"/>
  <c r="AB20" i="55"/>
  <c r="Z20" i="55"/>
  <c r="K19" i="54"/>
  <c r="O19" i="54"/>
  <c r="Z22" i="55"/>
  <c r="AB22" i="55"/>
  <c r="K21" i="54"/>
  <c r="O21" i="54"/>
  <c r="Z24" i="55"/>
  <c r="AB24" i="55"/>
  <c r="K23" i="54"/>
  <c r="O23" i="54"/>
  <c r="Z26" i="55"/>
  <c r="AB26" i="55"/>
  <c r="K25" i="54"/>
  <c r="O25" i="54"/>
  <c r="Z28" i="55"/>
  <c r="AB28" i="55"/>
  <c r="K27" i="54"/>
  <c r="O27" i="54"/>
  <c r="Z30" i="55"/>
  <c r="AB30" i="55"/>
  <c r="F33" i="54"/>
  <c r="F35" i="54"/>
  <c r="F37" i="54"/>
  <c r="F39" i="54"/>
  <c r="F41" i="54"/>
  <c r="G23" i="71"/>
  <c r="G27" i="71"/>
  <c r="I5" i="100"/>
  <c r="M5" i="100" s="1"/>
  <c r="G27" i="7" l="1"/>
  <c r="J27" i="7"/>
  <c r="M43" i="33"/>
  <c r="F24" i="47"/>
  <c r="I4" i="33"/>
  <c r="I7" i="115" s="1"/>
  <c r="I10" i="115" s="1"/>
  <c r="I11" i="115" s="1"/>
  <c r="I33" i="115" s="1"/>
  <c r="N35" i="7"/>
  <c r="J16" i="107"/>
  <c r="J21" i="107" s="1"/>
  <c r="J34" i="107" s="1"/>
  <c r="M27" i="7"/>
  <c r="N41" i="63" s="1"/>
  <c r="N34" i="7"/>
  <c r="F30" i="62"/>
  <c r="K16" i="33"/>
  <c r="K9" i="115" s="1"/>
  <c r="K29" i="115" s="1"/>
  <c r="I4" i="22"/>
  <c r="I9" i="107" s="1"/>
  <c r="I14" i="107" s="1"/>
  <c r="I19" i="107" s="1"/>
  <c r="N30" i="7"/>
  <c r="N29" i="7"/>
  <c r="L42" i="33"/>
  <c r="N31" i="7"/>
  <c r="E4" i="53"/>
  <c r="G16" i="33"/>
  <c r="G9" i="115" s="1"/>
  <c r="G29" i="115" s="1"/>
  <c r="J4" i="22"/>
  <c r="J9" i="107" s="1"/>
  <c r="J14" i="107" s="1"/>
  <c r="J19" i="107" s="1"/>
  <c r="B24" i="53"/>
  <c r="C43" i="63" s="1"/>
  <c r="J46" i="33"/>
  <c r="F35" i="62"/>
  <c r="F32" i="62"/>
  <c r="H27" i="7"/>
  <c r="I41" i="63" s="1"/>
  <c r="G4" i="22"/>
  <c r="G9" i="107" s="1"/>
  <c r="G14" i="107" s="1"/>
  <c r="G19" i="107" s="1"/>
  <c r="D4" i="22"/>
  <c r="D9" i="107" s="1"/>
  <c r="D14" i="107" s="1"/>
  <c r="D19" i="107" s="1"/>
  <c r="N5" i="53"/>
  <c r="N28" i="53" s="1"/>
  <c r="F4" i="22"/>
  <c r="F9" i="107" s="1"/>
  <c r="F14" i="107" s="1"/>
  <c r="F19" i="107" s="1"/>
  <c r="D27" i="7"/>
  <c r="E41" i="63" s="1"/>
  <c r="L4" i="22"/>
  <c r="L9" i="107" s="1"/>
  <c r="L14" i="107" s="1"/>
  <c r="L19" i="107" s="1"/>
  <c r="N4" i="22"/>
  <c r="N9" i="107" s="1"/>
  <c r="N14" i="107" s="1"/>
  <c r="N19" i="107" s="1"/>
  <c r="H4" i="22"/>
  <c r="H9" i="107" s="1"/>
  <c r="H14" i="107" s="1"/>
  <c r="H19" i="107" s="1"/>
  <c r="L27" i="7"/>
  <c r="L9" i="103" s="1"/>
  <c r="D9" i="103"/>
  <c r="D23" i="103" s="1"/>
  <c r="N24" i="32"/>
  <c r="J4" i="53"/>
  <c r="F4" i="53"/>
  <c r="C4" i="22"/>
  <c r="C9" i="107" s="1"/>
  <c r="C14" i="107" s="1"/>
  <c r="C19" i="107" s="1"/>
  <c r="B4" i="22"/>
  <c r="B9" i="107" s="1"/>
  <c r="B14" i="107" s="1"/>
  <c r="B19" i="107" s="1"/>
  <c r="N13" i="7"/>
  <c r="N27" i="53" s="1"/>
  <c r="N11" i="33"/>
  <c r="B8" i="53"/>
  <c r="N8" i="32"/>
  <c r="N22" i="7"/>
  <c r="N18" i="32"/>
  <c r="K4" i="22"/>
  <c r="K9" i="107" s="1"/>
  <c r="K14" i="107" s="1"/>
  <c r="K19" i="107" s="1"/>
  <c r="I4" i="53"/>
  <c r="D4" i="33"/>
  <c r="D7" i="115" s="1"/>
  <c r="D10" i="115" s="1"/>
  <c r="D11" i="115" s="1"/>
  <c r="D33" i="115" s="1"/>
  <c r="G5" i="33"/>
  <c r="G8" i="115" s="1"/>
  <c r="G28" i="115" s="1"/>
  <c r="G7" i="53"/>
  <c r="L4" i="53"/>
  <c r="L28" i="53"/>
  <c r="L4" i="33"/>
  <c r="L7" i="115" s="1"/>
  <c r="L10" i="115" s="1"/>
  <c r="L11" i="115" s="1"/>
  <c r="L33" i="115" s="1"/>
  <c r="C5" i="33"/>
  <c r="C8" i="115" s="1"/>
  <c r="C28" i="115" s="1"/>
  <c r="C7" i="53"/>
  <c r="H28" i="53"/>
  <c r="H4" i="53"/>
  <c r="N4" i="32"/>
  <c r="D4" i="53"/>
  <c r="D28" i="53"/>
  <c r="K5" i="33"/>
  <c r="K8" i="115" s="1"/>
  <c r="K28" i="115" s="1"/>
  <c r="K7" i="53"/>
  <c r="K10" i="62"/>
  <c r="N16" i="33"/>
  <c r="N9" i="115" s="1"/>
  <c r="AC26" i="55"/>
  <c r="W24" i="70"/>
  <c r="M24" i="54"/>
  <c r="AE26" i="55" s="1"/>
  <c r="W16" i="70"/>
  <c r="AC18" i="55"/>
  <c r="M16" i="54"/>
  <c r="AE18" i="55" s="1"/>
  <c r="W8" i="70"/>
  <c r="AC10" i="55"/>
  <c r="M8" i="54"/>
  <c r="AE10" i="55" s="1"/>
  <c r="M27" i="55"/>
  <c r="K25" i="70"/>
  <c r="M25" i="36"/>
  <c r="O27" i="55" s="1"/>
  <c r="M19" i="55"/>
  <c r="K17" i="70"/>
  <c r="M17" i="36"/>
  <c r="O19" i="55" s="1"/>
  <c r="M11" i="55"/>
  <c r="K9" i="70"/>
  <c r="M9" i="36"/>
  <c r="O11" i="55" s="1"/>
  <c r="N6" i="33"/>
  <c r="B5" i="33"/>
  <c r="B8" i="115" s="1"/>
  <c r="B28" i="115" s="1"/>
  <c r="B7" i="53"/>
  <c r="F4" i="33"/>
  <c r="F7" i="115" s="1"/>
  <c r="F10" i="115" s="1"/>
  <c r="F11" i="115" s="1"/>
  <c r="F33" i="115" s="1"/>
  <c r="G42" i="107"/>
  <c r="G15" i="107"/>
  <c r="G20" i="107" s="1"/>
  <c r="G33" i="107" s="1"/>
  <c r="D16" i="107"/>
  <c r="D21" i="107" s="1"/>
  <c r="D34" i="107" s="1"/>
  <c r="D43" i="107"/>
  <c r="F9" i="105"/>
  <c r="F45" i="53"/>
  <c r="F13" i="53"/>
  <c r="F36" i="53" s="1"/>
  <c r="F23" i="53"/>
  <c r="G43" i="63"/>
  <c r="G40" i="63"/>
  <c r="F5" i="103"/>
  <c r="J43" i="63"/>
  <c r="I13" i="53"/>
  <c r="I36" i="53" s="1"/>
  <c r="I9" i="105"/>
  <c r="I45" i="53"/>
  <c r="I23" i="53"/>
  <c r="G6" i="103"/>
  <c r="G7" i="103" s="1"/>
  <c r="G28" i="103" s="1"/>
  <c r="G21" i="103"/>
  <c r="L9" i="105"/>
  <c r="L45" i="53"/>
  <c r="M43" i="63"/>
  <c r="L23" i="53"/>
  <c r="L13" i="53"/>
  <c r="L36" i="53" s="1"/>
  <c r="I40" i="63"/>
  <c r="H5" i="103"/>
  <c r="F33" i="62"/>
  <c r="G33" i="62"/>
  <c r="G41" i="63"/>
  <c r="F9" i="103"/>
  <c r="H43" i="63"/>
  <c r="G9" i="105"/>
  <c r="G45" i="53"/>
  <c r="G13" i="53"/>
  <c r="G36" i="53" s="1"/>
  <c r="D10" i="103"/>
  <c r="D11" i="103" s="1"/>
  <c r="D29" i="103" s="1"/>
  <c r="M30" i="55"/>
  <c r="K28" i="70"/>
  <c r="M28" i="36"/>
  <c r="O30" i="55" s="1"/>
  <c r="M26" i="55"/>
  <c r="K24" i="70"/>
  <c r="M24" i="36"/>
  <c r="O26" i="55" s="1"/>
  <c r="M22" i="55"/>
  <c r="K20" i="70"/>
  <c r="M20" i="36"/>
  <c r="O22" i="55" s="1"/>
  <c r="M18" i="55"/>
  <c r="K16" i="70"/>
  <c r="M16" i="36"/>
  <c r="O18" i="55" s="1"/>
  <c r="M14" i="55"/>
  <c r="M12" i="36"/>
  <c r="O14" i="55" s="1"/>
  <c r="K12" i="70"/>
  <c r="M12" i="55"/>
  <c r="K10" i="70"/>
  <c r="M10" i="36"/>
  <c r="O12" i="55" s="1"/>
  <c r="M10" i="55"/>
  <c r="K8" i="70"/>
  <c r="M8" i="36"/>
  <c r="O10" i="55" s="1"/>
  <c r="M8" i="55"/>
  <c r="K6" i="70"/>
  <c r="M6" i="36"/>
  <c r="O8" i="55" s="1"/>
  <c r="AC28" i="55"/>
  <c r="W26" i="70"/>
  <c r="M26" i="54"/>
  <c r="AE28" i="55" s="1"/>
  <c r="W18" i="70"/>
  <c r="AC20" i="55"/>
  <c r="M18" i="54"/>
  <c r="AE20" i="55" s="1"/>
  <c r="W10" i="70"/>
  <c r="AC12" i="55"/>
  <c r="M10" i="54"/>
  <c r="AE12" i="55" s="1"/>
  <c r="M29" i="55"/>
  <c r="K27" i="70"/>
  <c r="M27" i="36"/>
  <c r="O29" i="55" s="1"/>
  <c r="M21" i="55"/>
  <c r="K19" i="70"/>
  <c r="M19" i="36"/>
  <c r="O21" i="55" s="1"/>
  <c r="M13" i="55"/>
  <c r="M11" i="36"/>
  <c r="O13" i="55" s="1"/>
  <c r="K11" i="70"/>
  <c r="C42" i="107"/>
  <c r="C15" i="107"/>
  <c r="C20" i="107" s="1"/>
  <c r="C33" i="107" s="1"/>
  <c r="I15" i="107"/>
  <c r="I20" i="107" s="1"/>
  <c r="I33" i="107" s="1"/>
  <c r="I42" i="107"/>
  <c r="I6" i="109"/>
  <c r="I7" i="109" s="1"/>
  <c r="I17" i="109"/>
  <c r="J4" i="47"/>
  <c r="J4" i="57"/>
  <c r="J5" i="109" s="1"/>
  <c r="B13" i="53"/>
  <c r="C40" i="63"/>
  <c r="B5" i="103"/>
  <c r="M9" i="103"/>
  <c r="H9" i="105"/>
  <c r="H45" i="53"/>
  <c r="H13" i="53"/>
  <c r="H36" i="53" s="1"/>
  <c r="I43" i="63"/>
  <c r="H23" i="53"/>
  <c r="E40" i="63"/>
  <c r="D5" i="103"/>
  <c r="K9" i="103"/>
  <c r="L41" i="63"/>
  <c r="N4" i="7"/>
  <c r="K4" i="62" s="1"/>
  <c r="M28" i="55"/>
  <c r="K26" i="70"/>
  <c r="M26" i="36"/>
  <c r="O28" i="55" s="1"/>
  <c r="M24" i="55"/>
  <c r="K22" i="70"/>
  <c r="M22" i="36"/>
  <c r="O24" i="55" s="1"/>
  <c r="M20" i="55"/>
  <c r="K18" i="70"/>
  <c r="M18" i="36"/>
  <c r="O20" i="55" s="1"/>
  <c r="M16" i="55"/>
  <c r="K14" i="70"/>
  <c r="M14" i="36"/>
  <c r="O16" i="55" s="1"/>
  <c r="AC29" i="55"/>
  <c r="W27" i="70"/>
  <c r="M27" i="54"/>
  <c r="AE29" i="55" s="1"/>
  <c r="AC27" i="55"/>
  <c r="W25" i="70"/>
  <c r="M25" i="54"/>
  <c r="AE27" i="55" s="1"/>
  <c r="AC25" i="55"/>
  <c r="W23" i="70"/>
  <c r="M23" i="54"/>
  <c r="AE25" i="55" s="1"/>
  <c r="AC23" i="55"/>
  <c r="W21" i="70"/>
  <c r="M21" i="54"/>
  <c r="AE23" i="55" s="1"/>
  <c r="AC21" i="55"/>
  <c r="M19" i="54"/>
  <c r="AE21" i="55" s="1"/>
  <c r="W19" i="70"/>
  <c r="AC19" i="55"/>
  <c r="W17" i="70"/>
  <c r="M17" i="54"/>
  <c r="AE19" i="55" s="1"/>
  <c r="AC17" i="55"/>
  <c r="W15" i="70"/>
  <c r="M15" i="54"/>
  <c r="AE17" i="55" s="1"/>
  <c r="AC15" i="55"/>
  <c r="W13" i="70"/>
  <c r="M13" i="54"/>
  <c r="AE15" i="55" s="1"/>
  <c r="AC13" i="55"/>
  <c r="W11" i="70"/>
  <c r="M11" i="54"/>
  <c r="AE13" i="55" s="1"/>
  <c r="AC11" i="55"/>
  <c r="M9" i="54"/>
  <c r="AE11" i="55" s="1"/>
  <c r="W9" i="70"/>
  <c r="AC9" i="55"/>
  <c r="W7" i="70"/>
  <c r="M7" i="54"/>
  <c r="AE9" i="55" s="1"/>
  <c r="AC7" i="55"/>
  <c r="W5" i="70"/>
  <c r="M5" i="54"/>
  <c r="AE7" i="55" s="1"/>
  <c r="AC30" i="55"/>
  <c r="W28" i="70"/>
  <c r="M28" i="54"/>
  <c r="AE30" i="55" s="1"/>
  <c r="AC22" i="55"/>
  <c r="W20" i="70"/>
  <c r="M20" i="54"/>
  <c r="AE22" i="55" s="1"/>
  <c r="W12" i="70"/>
  <c r="AC14" i="55"/>
  <c r="M12" i="54"/>
  <c r="AE14" i="55" s="1"/>
  <c r="M23" i="55"/>
  <c r="K21" i="70"/>
  <c r="M21" i="36"/>
  <c r="O23" i="55" s="1"/>
  <c r="M15" i="55"/>
  <c r="M13" i="36"/>
  <c r="O15" i="55" s="1"/>
  <c r="K13" i="70"/>
  <c r="M7" i="55"/>
  <c r="M5" i="36"/>
  <c r="O7" i="55" s="1"/>
  <c r="K5" i="70"/>
  <c r="L16" i="107"/>
  <c r="L21" i="107" s="1"/>
  <c r="L34" i="107" s="1"/>
  <c r="L43" i="107"/>
  <c r="E17" i="109"/>
  <c r="E6" i="109"/>
  <c r="E7" i="109" s="1"/>
  <c r="G17" i="109"/>
  <c r="G6" i="109"/>
  <c r="G7" i="109" s="1"/>
  <c r="B17" i="109"/>
  <c r="B6" i="109"/>
  <c r="B7" i="109" s="1"/>
  <c r="K6" i="103"/>
  <c r="K7" i="103" s="1"/>
  <c r="K28" i="103" s="1"/>
  <c r="K21" i="103"/>
  <c r="N28" i="7"/>
  <c r="B27" i="7"/>
  <c r="N43" i="63"/>
  <c r="M9" i="105"/>
  <c r="M45" i="53"/>
  <c r="M13" i="53"/>
  <c r="M36" i="53" s="1"/>
  <c r="M23" i="53"/>
  <c r="F41" i="63"/>
  <c r="E9" i="103"/>
  <c r="I6" i="103"/>
  <c r="I7" i="103" s="1"/>
  <c r="I28" i="103" s="1"/>
  <c r="I21" i="103"/>
  <c r="D9" i="105"/>
  <c r="D45" i="53"/>
  <c r="E43" i="63"/>
  <c r="D23" i="53"/>
  <c r="D13" i="53"/>
  <c r="D36" i="53" s="1"/>
  <c r="G20" i="53"/>
  <c r="N20" i="53" s="1"/>
  <c r="G27" i="53"/>
  <c r="L43" i="63"/>
  <c r="K9" i="105"/>
  <c r="K45" i="53"/>
  <c r="K23" i="53"/>
  <c r="K13" i="53"/>
  <c r="K36" i="53" s="1"/>
  <c r="C9" i="103"/>
  <c r="D41" i="63"/>
  <c r="C29" i="62"/>
  <c r="K17" i="62"/>
  <c r="C37" i="62" s="1"/>
  <c r="D37" i="62" s="1"/>
  <c r="AC24" i="55"/>
  <c r="W22" i="70"/>
  <c r="M22" i="54"/>
  <c r="AE24" i="55" s="1"/>
  <c r="W14" i="70"/>
  <c r="AC16" i="55"/>
  <c r="M14" i="54"/>
  <c r="AE16" i="55" s="1"/>
  <c r="W6" i="70"/>
  <c r="AC8" i="55"/>
  <c r="M6" i="54"/>
  <c r="AE8" i="55" s="1"/>
  <c r="M25" i="55"/>
  <c r="K23" i="70"/>
  <c r="M23" i="36"/>
  <c r="O25" i="55" s="1"/>
  <c r="M17" i="55"/>
  <c r="M15" i="36"/>
  <c r="O17" i="55" s="1"/>
  <c r="K15" i="70"/>
  <c r="M9" i="55"/>
  <c r="M7" i="36"/>
  <c r="O9" i="55" s="1"/>
  <c r="K7" i="70"/>
  <c r="N22" i="33"/>
  <c r="K20" i="115" s="1"/>
  <c r="B6" i="53"/>
  <c r="J4" i="33"/>
  <c r="J7" i="115" s="1"/>
  <c r="J10" i="115" s="1"/>
  <c r="J11" i="115" s="1"/>
  <c r="J33" i="115" s="1"/>
  <c r="K42" i="107"/>
  <c r="K15" i="107"/>
  <c r="K20" i="107" s="1"/>
  <c r="K33" i="107" s="1"/>
  <c r="H4" i="33"/>
  <c r="H7" i="115" s="1"/>
  <c r="H10" i="115" s="1"/>
  <c r="H11" i="115" s="1"/>
  <c r="H33" i="115" s="1"/>
  <c r="H16" i="107"/>
  <c r="H21" i="107" s="1"/>
  <c r="H34" i="107" s="1"/>
  <c r="H43" i="107"/>
  <c r="M15" i="107"/>
  <c r="M20" i="107" s="1"/>
  <c r="M33" i="107" s="1"/>
  <c r="M42" i="107"/>
  <c r="E15" i="107"/>
  <c r="E20" i="107" s="1"/>
  <c r="E33" i="107" s="1"/>
  <c r="E42" i="107"/>
  <c r="C17" i="109"/>
  <c r="C6" i="109"/>
  <c r="C7" i="109" s="1"/>
  <c r="C6" i="103"/>
  <c r="C7" i="103" s="1"/>
  <c r="C28" i="103" s="1"/>
  <c r="C21" i="103"/>
  <c r="J9" i="105"/>
  <c r="J45" i="53"/>
  <c r="K43" i="63"/>
  <c r="J23" i="53"/>
  <c r="J25" i="53" s="1"/>
  <c r="J13" i="53"/>
  <c r="J36" i="53" s="1"/>
  <c r="K40" i="63"/>
  <c r="J5" i="103"/>
  <c r="F43" i="63"/>
  <c r="E9" i="105"/>
  <c r="E45" i="53"/>
  <c r="E13" i="53"/>
  <c r="E36" i="53" s="1"/>
  <c r="E23" i="53"/>
  <c r="J41" i="63"/>
  <c r="I9" i="103"/>
  <c r="N43" i="53"/>
  <c r="K12" i="62"/>
  <c r="K45" i="62" s="1"/>
  <c r="B32" i="53"/>
  <c r="N9" i="53"/>
  <c r="M40" i="63"/>
  <c r="L5" i="103"/>
  <c r="D43" i="63"/>
  <c r="C9" i="105"/>
  <c r="C45" i="53"/>
  <c r="C23" i="53"/>
  <c r="C13" i="53"/>
  <c r="C36" i="53" s="1"/>
  <c r="K41" i="63"/>
  <c r="J9" i="103"/>
  <c r="G9" i="103"/>
  <c r="H41" i="63"/>
  <c r="F25" i="53" l="1"/>
  <c r="H25" i="53"/>
  <c r="N27" i="7"/>
  <c r="K5" i="62" s="1"/>
  <c r="K40" i="62" s="1"/>
  <c r="B45" i="53"/>
  <c r="B23" i="53"/>
  <c r="B44" i="53" s="1"/>
  <c r="B9" i="105"/>
  <c r="K7" i="62"/>
  <c r="K43" i="62" s="1"/>
  <c r="H9" i="103"/>
  <c r="N24" i="53"/>
  <c r="N9" i="105" s="1"/>
  <c r="N10" i="105" s="1"/>
  <c r="N11" i="105" s="1"/>
  <c r="M41" i="63"/>
  <c r="E36" i="62"/>
  <c r="E30" i="62"/>
  <c r="E32" i="62"/>
  <c r="E31" i="62"/>
  <c r="E35" i="62"/>
  <c r="E33" i="62"/>
  <c r="L23" i="103"/>
  <c r="L10" i="103"/>
  <c r="L11" i="103" s="1"/>
  <c r="L29" i="103" s="1"/>
  <c r="B31" i="53"/>
  <c r="N8" i="53"/>
  <c r="N31" i="53" s="1"/>
  <c r="C30" i="53"/>
  <c r="C4" i="53"/>
  <c r="K30" i="53"/>
  <c r="K4" i="53"/>
  <c r="K25" i="53" s="1"/>
  <c r="C4" i="33"/>
  <c r="C7" i="115" s="1"/>
  <c r="C10" i="115" s="1"/>
  <c r="C11" i="115" s="1"/>
  <c r="C33" i="115" s="1"/>
  <c r="G30" i="53"/>
  <c r="G4" i="53"/>
  <c r="K4" i="33"/>
  <c r="K7" i="115" s="1"/>
  <c r="K10" i="115" s="1"/>
  <c r="K11" i="115" s="1"/>
  <c r="K33" i="115" s="1"/>
  <c r="G4" i="33"/>
  <c r="G7" i="115" s="1"/>
  <c r="G10" i="115" s="1"/>
  <c r="G11" i="115" s="1"/>
  <c r="G33" i="115" s="1"/>
  <c r="I10" i="103"/>
  <c r="I11" i="103" s="1"/>
  <c r="I29" i="103" s="1"/>
  <c r="I23" i="103"/>
  <c r="J21" i="103"/>
  <c r="J6" i="103"/>
  <c r="J7" i="103" s="1"/>
  <c r="J28" i="103" s="1"/>
  <c r="E42" i="63"/>
  <c r="D5" i="105"/>
  <c r="D44" i="53"/>
  <c r="M5" i="105"/>
  <c r="M44" i="53"/>
  <c r="N42" i="63"/>
  <c r="M25" i="53"/>
  <c r="C42" i="63"/>
  <c r="B23" i="105"/>
  <c r="B10" i="105"/>
  <c r="B11" i="105" s="1"/>
  <c r="B29" i="105" s="1"/>
  <c r="G23" i="53"/>
  <c r="F10" i="103"/>
  <c r="F11" i="103" s="1"/>
  <c r="F29" i="103" s="1"/>
  <c r="F23" i="103"/>
  <c r="M42" i="63"/>
  <c r="L5" i="105"/>
  <c r="L44" i="53"/>
  <c r="I10" i="105"/>
  <c r="I11" i="105" s="1"/>
  <c r="I29" i="105" s="1"/>
  <c r="I23" i="105"/>
  <c r="F21" i="103"/>
  <c r="F6" i="103"/>
  <c r="F7" i="103" s="1"/>
  <c r="F28" i="103" s="1"/>
  <c r="K41" i="62"/>
  <c r="G10" i="103"/>
  <c r="G11" i="103" s="1"/>
  <c r="G29" i="103" s="1"/>
  <c r="G23" i="103"/>
  <c r="C44" i="53"/>
  <c r="C5" i="105"/>
  <c r="D42" i="63"/>
  <c r="C25" i="53"/>
  <c r="L25" i="53"/>
  <c r="E23" i="105"/>
  <c r="E10" i="105"/>
  <c r="E11" i="105" s="1"/>
  <c r="E29" i="105" s="1"/>
  <c r="K44" i="53"/>
  <c r="K5" i="105"/>
  <c r="L42" i="63"/>
  <c r="C41" i="63"/>
  <c r="O41" i="63" s="1"/>
  <c r="S11" i="101" s="1"/>
  <c r="B9" i="103"/>
  <c r="K23" i="103"/>
  <c r="K10" i="103"/>
  <c r="K11" i="103" s="1"/>
  <c r="K29" i="103" s="1"/>
  <c r="I42" i="63"/>
  <c r="H44" i="53"/>
  <c r="H5" i="105"/>
  <c r="H23" i="105"/>
  <c r="H10" i="105"/>
  <c r="H11" i="105" s="1"/>
  <c r="H29" i="105" s="1"/>
  <c r="N5" i="103"/>
  <c r="N6" i="103" s="1"/>
  <c r="N7" i="103" s="1"/>
  <c r="B21" i="103"/>
  <c r="B6" i="103"/>
  <c r="B7" i="103" s="1"/>
  <c r="B28" i="103" s="1"/>
  <c r="J17" i="109"/>
  <c r="J6" i="109"/>
  <c r="J7" i="109" s="1"/>
  <c r="H21" i="103"/>
  <c r="H6" i="103"/>
  <c r="H7" i="103" s="1"/>
  <c r="H28" i="103" s="1"/>
  <c r="N7" i="53"/>
  <c r="N30" i="53" s="1"/>
  <c r="B30" i="53"/>
  <c r="L21" i="103"/>
  <c r="L6" i="103"/>
  <c r="L7" i="103" s="1"/>
  <c r="L28" i="103" s="1"/>
  <c r="B29" i="53"/>
  <c r="N6" i="53"/>
  <c r="N29" i="53" s="1"/>
  <c r="B4" i="53"/>
  <c r="E10" i="103"/>
  <c r="E11" i="103" s="1"/>
  <c r="E29" i="103" s="1"/>
  <c r="E23" i="103"/>
  <c r="D25" i="53"/>
  <c r="J10" i="103"/>
  <c r="J11" i="103" s="1"/>
  <c r="J29" i="103" s="1"/>
  <c r="J23" i="103"/>
  <c r="E5" i="105"/>
  <c r="E44" i="53"/>
  <c r="F42" i="63"/>
  <c r="E25" i="53"/>
  <c r="J23" i="105"/>
  <c r="J10" i="105"/>
  <c r="J11" i="105" s="1"/>
  <c r="J29" i="105" s="1"/>
  <c r="M10" i="103"/>
  <c r="M11" i="103" s="1"/>
  <c r="M29" i="103" s="1"/>
  <c r="M23" i="103"/>
  <c r="O40" i="63"/>
  <c r="S10" i="101" s="1"/>
  <c r="O43" i="63"/>
  <c r="S13" i="101" s="1"/>
  <c r="I5" i="105"/>
  <c r="I44" i="53"/>
  <c r="J42" i="63"/>
  <c r="I25" i="53"/>
  <c r="F23" i="105"/>
  <c r="F10" i="105"/>
  <c r="F11" i="105" s="1"/>
  <c r="F29" i="105" s="1"/>
  <c r="B4" i="33"/>
  <c r="B7" i="115" s="1"/>
  <c r="B10" i="115" s="1"/>
  <c r="B11" i="115" s="1"/>
  <c r="B33" i="115" s="1"/>
  <c r="N5" i="33"/>
  <c r="C10" i="105"/>
  <c r="C11" i="105" s="1"/>
  <c r="C29" i="105" s="1"/>
  <c r="C23" i="105"/>
  <c r="K42" i="63"/>
  <c r="J44" i="53"/>
  <c r="J5" i="105"/>
  <c r="F29" i="62"/>
  <c r="E34" i="62"/>
  <c r="G29" i="62"/>
  <c r="E29" i="62"/>
  <c r="C23" i="103"/>
  <c r="C10" i="103"/>
  <c r="C11" i="103" s="1"/>
  <c r="C29" i="103" s="1"/>
  <c r="K10" i="105"/>
  <c r="K11" i="105" s="1"/>
  <c r="K29" i="105" s="1"/>
  <c r="K23" i="105"/>
  <c r="D23" i="105"/>
  <c r="D10" i="105"/>
  <c r="D11" i="105" s="1"/>
  <c r="D29" i="105" s="1"/>
  <c r="M23" i="105"/>
  <c r="M10" i="105"/>
  <c r="M11" i="105" s="1"/>
  <c r="M29" i="105" s="1"/>
  <c r="D21" i="103"/>
  <c r="D6" i="103"/>
  <c r="D7" i="103" s="1"/>
  <c r="D28" i="103" s="1"/>
  <c r="B36" i="53"/>
  <c r="N13" i="53"/>
  <c r="N36" i="53" s="1"/>
  <c r="G10" i="105"/>
  <c r="G11" i="105" s="1"/>
  <c r="G29" i="105" s="1"/>
  <c r="G23" i="105"/>
  <c r="L23" i="105"/>
  <c r="L10" i="105"/>
  <c r="L11" i="105" s="1"/>
  <c r="L29" i="105" s="1"/>
  <c r="G42" i="63"/>
  <c r="F44" i="53"/>
  <c r="F5" i="105"/>
  <c r="K11" i="62"/>
  <c r="K44" i="62" s="1"/>
  <c r="N32" i="53"/>
  <c r="N45" i="53" l="1"/>
  <c r="B25" i="53"/>
  <c r="B5" i="105"/>
  <c r="K9" i="62"/>
  <c r="K42" i="62" s="1"/>
  <c r="H10" i="103"/>
  <c r="H11" i="103" s="1"/>
  <c r="H29" i="103" s="1"/>
  <c r="H23" i="103"/>
  <c r="N23" i="53"/>
  <c r="K14" i="66" s="1"/>
  <c r="K15" i="66" s="1"/>
  <c r="K18" i="115"/>
  <c r="K17" i="115" s="1"/>
  <c r="N8" i="115"/>
  <c r="I21" i="105"/>
  <c r="I6" i="105"/>
  <c r="I7" i="105" s="1"/>
  <c r="I28" i="105" s="1"/>
  <c r="N4" i="53"/>
  <c r="K13" i="62" s="1"/>
  <c r="K46" i="62" s="1"/>
  <c r="B10" i="103"/>
  <c r="B11" i="103" s="1"/>
  <c r="B29" i="103" s="1"/>
  <c r="B23" i="103"/>
  <c r="N9" i="103"/>
  <c r="N10" i="103" s="1"/>
  <c r="N11" i="103" s="1"/>
  <c r="K6" i="105"/>
  <c r="K7" i="105" s="1"/>
  <c r="K28" i="105" s="1"/>
  <c r="K21" i="105"/>
  <c r="M21" i="105"/>
  <c r="M6" i="105"/>
  <c r="M7" i="105" s="1"/>
  <c r="M28" i="105" s="1"/>
  <c r="N4" i="33"/>
  <c r="N7" i="115" s="1"/>
  <c r="N10" i="115" s="1"/>
  <c r="N11" i="115" s="1"/>
  <c r="F21" i="105"/>
  <c r="F6" i="105"/>
  <c r="F7" i="105" s="1"/>
  <c r="F28" i="105" s="1"/>
  <c r="E21" i="105"/>
  <c r="E6" i="105"/>
  <c r="E7" i="105" s="1"/>
  <c r="E28" i="105" s="1"/>
  <c r="L21" i="105"/>
  <c r="L6" i="105"/>
  <c r="L7" i="105" s="1"/>
  <c r="L28" i="105" s="1"/>
  <c r="G44" i="53"/>
  <c r="G5" i="105"/>
  <c r="H42" i="63"/>
  <c r="O42" i="63" s="1"/>
  <c r="S12" i="101" s="1"/>
  <c r="G25" i="53"/>
  <c r="B21" i="105"/>
  <c r="B6" i="105"/>
  <c r="B7" i="105" s="1"/>
  <c r="B28" i="105" s="1"/>
  <c r="D21" i="105"/>
  <c r="D6" i="105"/>
  <c r="D7" i="105" s="1"/>
  <c r="D28" i="105" s="1"/>
  <c r="J21" i="105"/>
  <c r="J6" i="105"/>
  <c r="J7" i="105" s="1"/>
  <c r="J28" i="105" s="1"/>
  <c r="H21" i="105"/>
  <c r="H6" i="105"/>
  <c r="H7" i="105" s="1"/>
  <c r="H28" i="105" s="1"/>
  <c r="C21" i="105"/>
  <c r="C6" i="105"/>
  <c r="C7" i="105" s="1"/>
  <c r="C28" i="105" s="1"/>
  <c r="N5" i="105" l="1"/>
  <c r="N6" i="105" s="1"/>
  <c r="N7" i="105" s="1"/>
  <c r="N44" i="53"/>
  <c r="K8" i="62"/>
  <c r="G21" i="105"/>
  <c r="G6" i="105"/>
  <c r="G7" i="105" s="1"/>
  <c r="G28" i="105" s="1"/>
  <c r="K38" i="33"/>
  <c r="N25" i="53"/>
  <c r="N4" i="98" l="1"/>
  <c r="O4" i="98"/>
  <c r="M4" i="98"/>
  <c r="J4" i="98"/>
  <c r="K4" i="98"/>
  <c r="L4" i="98"/>
  <c r="I4" i="98"/>
  <c r="F4" i="98"/>
  <c r="G4" i="98"/>
  <c r="H4" i="98"/>
  <c r="E4" i="98"/>
  <c r="B4" i="98"/>
  <c r="C4" i="98"/>
  <c r="D4" i="98"/>
  <c r="F4" i="97"/>
  <c r="P14" i="98" l="1"/>
  <c r="P4" i="98"/>
</calcChain>
</file>

<file path=xl/sharedStrings.xml><?xml version="1.0" encoding="utf-8"?>
<sst xmlns="http://schemas.openxmlformats.org/spreadsheetml/2006/main" count="1927" uniqueCount="741">
  <si>
    <t>Jaderné (JE)</t>
  </si>
  <si>
    <t>Větrné (VTE)</t>
  </si>
  <si>
    <t>Fotovoltaické (FVE)</t>
  </si>
  <si>
    <t>Vodní (VE)</t>
  </si>
  <si>
    <t xml:space="preserve"> [GWh]</t>
  </si>
  <si>
    <t>[MW]</t>
  </si>
  <si>
    <t>[MWh]</t>
  </si>
  <si>
    <t>Výroba elektřiny netto</t>
  </si>
  <si>
    <t>do 10 kW včetně</t>
  </si>
  <si>
    <t>do 0,5 MW včetně</t>
  </si>
  <si>
    <t>nad 2 MW</t>
  </si>
  <si>
    <t>nad 5 MW</t>
  </si>
  <si>
    <t>JE</t>
  </si>
  <si>
    <t>VO z vvn</t>
  </si>
  <si>
    <t>VO z vn</t>
  </si>
  <si>
    <t>Celkem ČR</t>
  </si>
  <si>
    <t>Praha</t>
  </si>
  <si>
    <t>Jihomoravský</t>
  </si>
  <si>
    <t>Jihočeský</t>
  </si>
  <si>
    <t>Pardubický</t>
  </si>
  <si>
    <t>Vysočina</t>
  </si>
  <si>
    <t>Karlovarský</t>
  </si>
  <si>
    <t>Liberecký</t>
  </si>
  <si>
    <t>Olomoucký</t>
  </si>
  <si>
    <t>Plzeňský</t>
  </si>
  <si>
    <t>Středočeský</t>
  </si>
  <si>
    <t>Moravskoslezský</t>
  </si>
  <si>
    <t>Ústecký</t>
  </si>
  <si>
    <t>Zlínský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</si>
  <si>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</si>
  <si>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</si>
  <si>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</si>
  <si>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</si>
  <si>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</si>
  <si>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</si>
  <si>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</si>
  <si>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</si>
  <si>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</si>
  <si>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Jaderné elektrárny (JE)</t>
  </si>
  <si>
    <t>Parní elektrárny (PE)</t>
  </si>
  <si>
    <t>Plynové a spalovací elektrárny (PSE)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</si>
  <si>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</si>
  <si>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</si>
  <si>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</si>
  <si>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</si>
  <si>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</si>
  <si>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</si>
  <si>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</si>
  <si>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</si>
  <si>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</si>
  <si>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</si>
  <si>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</si>
  <si>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</si>
  <si>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</si>
  <si>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</si>
  <si>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</si>
  <si>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</si>
  <si>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</si>
  <si>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</si>
  <si>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</si>
  <si>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</si>
  <si>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</si>
  <si>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</si>
  <si>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</si>
  <si>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</si>
  <si>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</si>
  <si>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</si>
  <si>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</si>
  <si>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</si>
  <si>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</si>
  <si>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</si>
  <si>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</si>
  <si>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</si>
  <si>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</si>
  <si>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</si>
  <si>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</si>
  <si>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</si>
  <si>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Vodní elektrárny (VE)</t>
  </si>
  <si>
    <t>Přečerpávací vodní el. (PVE)</t>
  </si>
  <si>
    <t>Saldo zahraničí</t>
  </si>
  <si>
    <t>-</t>
  </si>
  <si>
    <t>Celkový instalovaný elektrický výkon</t>
  </si>
  <si>
    <t>Celkový instalovaný výkon</t>
  </si>
  <si>
    <t>Měsíční maximum [MW]</t>
  </si>
  <si>
    <t>Struktura pokrytí denního minima zatížení</t>
  </si>
  <si>
    <t>Struktura pokrytí denního maxima zatížení</t>
  </si>
  <si>
    <t>Spotřeba elektřiny brutto [MWh]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</si>
  <si>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</si>
  <si>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</si>
  <si>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</si>
  <si>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</si>
  <si>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</si>
  <si>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</si>
  <si>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</si>
  <si>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</si>
  <si>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</si>
  <si>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</si>
  <si>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</si>
  <si>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</si>
  <si>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</si>
  <si>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</si>
  <si>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</si>
  <si>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</si>
  <si>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</si>
  <si>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</si>
  <si>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</si>
  <si>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</si>
  <si>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</si>
  <si>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</si>
  <si>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</si>
  <si>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</si>
  <si>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</si>
  <si>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</si>
  <si>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</si>
  <si>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</si>
  <si>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</si>
  <si>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</si>
  <si>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</si>
  <si>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</si>
  <si>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</si>
  <si>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</si>
  <si>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</si>
  <si>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</si>
  <si>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</si>
  <si>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</si>
  <si>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</si>
  <si>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</si>
  <si>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Bilance fyzikálních toků PS a RDS</t>
  </si>
  <si>
    <t>Paroplynové, plynové el (PPE+PSE)</t>
  </si>
  <si>
    <t>Fotovoltaické el. (FVE)</t>
  </si>
  <si>
    <t>Větrné el. (VTE)</t>
  </si>
  <si>
    <t>do 1 MW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</si>
  <si>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</si>
  <si>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</si>
  <si>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</si>
  <si>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</si>
  <si>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</si>
  <si>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</si>
  <si>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</si>
  <si>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</si>
  <si>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</si>
  <si>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</si>
  <si>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</si>
  <si>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</si>
  <si>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</si>
  <si>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</si>
  <si>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</si>
  <si>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</si>
  <si>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</si>
  <si>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</si>
  <si>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</si>
  <si>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Paroplynové elektrárny (PPE)</t>
  </si>
  <si>
    <t>Celkové ztráty v sítích</t>
  </si>
  <si>
    <t>Domácnosti</t>
  </si>
  <si>
    <t>Průmysl</t>
  </si>
  <si>
    <t>zdroj dat: výkaz ERÚ-3</t>
  </si>
  <si>
    <t>PPE+PSE</t>
  </si>
  <si>
    <t>Spotřeba brutto</t>
  </si>
  <si>
    <t>Vstup do PS [GWh]</t>
  </si>
  <si>
    <t>Výstup z PS  [GWh]</t>
  </si>
  <si>
    <t>Vstup do DS  [GWh]</t>
  </si>
  <si>
    <t>Výstup z DS  [GWh]</t>
  </si>
  <si>
    <t>zdroj dat: OTE, a.s.</t>
  </si>
  <si>
    <t>Skládkový plyn</t>
  </si>
  <si>
    <t>Kalový plyn (ČOV)</t>
  </si>
  <si>
    <t>Ostatní bioplyn</t>
  </si>
  <si>
    <t xml:space="preserve"> [MWh]</t>
  </si>
  <si>
    <t>Královéhradecký</t>
  </si>
  <si>
    <t>Spotřeba elektřiny brutto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</si>
  <si>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</si>
  <si>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</si>
  <si>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</si>
  <si>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</si>
  <si>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</si>
  <si>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</si>
  <si>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</si>
  <si>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</si>
  <si>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</si>
  <si>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</si>
  <si>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</si>
  <si>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</si>
  <si>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</si>
  <si>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</si>
  <si>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</si>
  <si>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</si>
  <si>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</si>
  <si>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</si>
  <si>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</si>
  <si>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</si>
  <si>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</si>
  <si>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</si>
  <si>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</si>
  <si>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</si>
  <si>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</si>
  <si>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</si>
  <si>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</si>
  <si>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</si>
  <si>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</si>
  <si>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</si>
  <si>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</si>
  <si>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</si>
  <si>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</si>
  <si>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</si>
  <si>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</si>
  <si>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</si>
  <si>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</si>
  <si>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</si>
  <si>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</si>
  <si>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</si>
  <si>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</si>
  <si>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</si>
  <si>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</si>
  <si>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</si>
  <si>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</si>
  <si>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</si>
  <si>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</si>
  <si>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</si>
  <si>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</si>
  <si>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</si>
  <si>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</si>
  <si>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</si>
  <si>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</si>
  <si>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</si>
  <si>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</si>
  <si>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</si>
  <si>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</si>
  <si>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</si>
  <si>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</si>
  <si>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</si>
  <si>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</si>
  <si>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</si>
  <si>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Celkové saldo</t>
  </si>
  <si>
    <t>[%]</t>
  </si>
  <si>
    <t>PDS</t>
  </si>
  <si>
    <t>provozovatel distribuční soustavy</t>
  </si>
  <si>
    <t>+</t>
  </si>
  <si>
    <t>Výroba z bioplynu</t>
  </si>
  <si>
    <t>Zatížení brutto bez čerpání PVE</t>
  </si>
  <si>
    <t>Zatížení brutto s čerpáním PVE</t>
  </si>
  <si>
    <t>Rostlinné materiály neaglomerované (včetně aglomerátů)</t>
  </si>
  <si>
    <t xml:space="preserve">Mapa </t>
  </si>
  <si>
    <t>Spotřeba elektřiny ČR *)</t>
  </si>
  <si>
    <t>KVET celkem</t>
  </si>
  <si>
    <t>[GWh]</t>
  </si>
  <si>
    <t>1. Zkratky, pojmy a základní vztahy</t>
  </si>
  <si>
    <t>Obsah</t>
  </si>
  <si>
    <t>2</t>
  </si>
  <si>
    <t>3.1</t>
  </si>
  <si>
    <t>3.2</t>
  </si>
  <si>
    <t>13</t>
  </si>
  <si>
    <t>str. 21</t>
  </si>
  <si>
    <t>str. 22</t>
  </si>
  <si>
    <t>str. 23</t>
  </si>
  <si>
    <t>Den maxima zatížení ES ČR</t>
  </si>
  <si>
    <t>str. 24</t>
  </si>
  <si>
    <t>18</t>
  </si>
  <si>
    <t>19</t>
  </si>
  <si>
    <t>str. 26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</si>
  <si>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</si>
  <si>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</si>
  <si>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</si>
  <si>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</si>
  <si>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</si>
  <si>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</si>
  <si>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Den minima zatížení ES ČR</t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</si>
  <si>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</si>
  <si>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</si>
  <si>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</si>
  <si>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Celkový
instalovaný
výkon</t>
  </si>
  <si>
    <t xml:space="preserve">Výroba
elektřiny
brutto </t>
  </si>
  <si>
    <t>Výroba
elektřiny
netto</t>
  </si>
  <si>
    <t>Dodávka
elektřiny
do ES</t>
  </si>
  <si>
    <t>Celulózové výluhy</t>
  </si>
  <si>
    <t>str. 20</t>
  </si>
  <si>
    <t>DS</t>
  </si>
  <si>
    <t>distribuční soustava</t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</si>
  <si>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</si>
  <si>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t.</t>
    </r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</si>
  <si>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</si>
  <si>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</si>
  <si>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</si>
  <si>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t>Bilanční suma zahraničních výměn elektrické energie v daném období. Je to rozdíl mezi celkovým dovozem elektřiny a celkovým vývozem elektřiny v daném období. Kladná hodnota představuje převahu dovozu elektřiny nad vývozem a záporná převahu vývozu nad dovozem.</t>
  </si>
  <si>
    <t>Spotřeba výrobců a subjektů přímo napojených na danou výrobnu.</t>
  </si>
  <si>
    <t>od 1 MW včetně do 10 MW</t>
  </si>
  <si>
    <t>nad 10 do 30 kW včetně</t>
  </si>
  <si>
    <t>nad 30 kW do 100 kW včetně</t>
  </si>
  <si>
    <t>nad 1 do 5 MW včetně</t>
  </si>
  <si>
    <t>nad 100 kW do 1 MW včetně</t>
  </si>
  <si>
    <t>od 10 MW včetně</t>
  </si>
  <si>
    <t>nad 0,5 do 1 MW včetně</t>
  </si>
  <si>
    <t xml:space="preserve">nad 1 do 2 MW včetně </t>
  </si>
  <si>
    <t>Spotřeba
elektřiny
na přečerpávání</t>
  </si>
  <si>
    <t xml:space="preserve">Dodávka
elektřiny
do ES 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</si>
  <si>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</si>
  <si>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 xml:space="preserve">Výroba elektřiny brutto </t>
  </si>
  <si>
    <t>Tuzemská netto spotřeba</t>
  </si>
  <si>
    <t>Tuzemská brutto spotřeba</t>
  </si>
  <si>
    <t>Vodní elektrárny nad 10 MW</t>
  </si>
  <si>
    <t>BRKO</t>
  </si>
  <si>
    <t>Celkem OZE [MWh]</t>
  </si>
  <si>
    <t>Export 110, 220 a 400 kV</t>
  </si>
  <si>
    <t>Import 220 a 400 kV</t>
  </si>
  <si>
    <t>Import 110 kV</t>
  </si>
  <si>
    <t>Spotřeba na přečerpání PVE</t>
  </si>
  <si>
    <t>Celkové ztráty</t>
  </si>
  <si>
    <t>Spotřeba elektřiny ČR</t>
  </si>
  <si>
    <t>Napěťová hladina [kV]</t>
  </si>
  <si>
    <t>ČEPS</t>
  </si>
  <si>
    <t>ČEZ Distribuce</t>
  </si>
  <si>
    <t>E.ON Distribuce</t>
  </si>
  <si>
    <t>PREdistribuce</t>
  </si>
  <si>
    <t>Malé vodní elektrárny do 10 MW</t>
  </si>
  <si>
    <t>Větrné elektrárny</t>
  </si>
  <si>
    <t>Fotovoltaika</t>
  </si>
  <si>
    <t>Tuzemská brutto spotřeba [MWh]</t>
  </si>
  <si>
    <t>Délka kabelových vedení [km]</t>
  </si>
  <si>
    <t>Délka venkovních vedení [km]</t>
  </si>
  <si>
    <t>Délka venkovních tras [km]</t>
  </si>
  <si>
    <t>Celkové ztráty =</t>
  </si>
  <si>
    <t>Ztráty v sítích provozovatelů jednotlivých distribučních soustav a provozovatele přenosové soustavy.</t>
  </si>
  <si>
    <t>Zatížení brutto =</t>
  </si>
  <si>
    <t>Počet přerušení přenosu elektřiny v roce [-]</t>
  </si>
  <si>
    <t>Celková doba trvání přerušení přenosu elektřiny v roce [min]</t>
  </si>
  <si>
    <t>Nedodaná elektrická energie v roce [MWh]</t>
  </si>
  <si>
    <t>SAIFI [přerušení/rok]</t>
  </si>
  <si>
    <t>ČEPS, a.s.</t>
  </si>
  <si>
    <t>Tech. vl. spotřeba el. na výrobu elektřiny</t>
  </si>
  <si>
    <t>3.2  Bilance elektřiny - spotřeba [GWh]</t>
  </si>
  <si>
    <t>3.1  Bilance elektřiny - zdroje [GWh]</t>
  </si>
  <si>
    <t>Komentář k hodnocenému roku</t>
  </si>
  <si>
    <t>Bilance elektřiny - zdroje</t>
  </si>
  <si>
    <t>Bilance elektřiny - spotřeba</t>
  </si>
  <si>
    <t>3.3</t>
  </si>
  <si>
    <t>4.1</t>
  </si>
  <si>
    <t>4.2</t>
  </si>
  <si>
    <t>4.3</t>
  </si>
  <si>
    <t>Vývoj výroby a spotřeby elektřiny</t>
  </si>
  <si>
    <t>4.4</t>
  </si>
  <si>
    <t>4.5</t>
  </si>
  <si>
    <t>6</t>
  </si>
  <si>
    <t>12</t>
  </si>
  <si>
    <t>Vývoj instalovaného výkonu v ES ČR a rozdělení do jednotlivých krajů v ČR</t>
  </si>
  <si>
    <t>str. 25</t>
  </si>
  <si>
    <t>str. 27</t>
  </si>
  <si>
    <t>str. 28</t>
  </si>
  <si>
    <t>str. 29</t>
  </si>
  <si>
    <t>str. 30</t>
  </si>
  <si>
    <t>str. 32</t>
  </si>
  <si>
    <t>2. Komentář k hodnocenému roku</t>
  </si>
  <si>
    <t>20</t>
  </si>
  <si>
    <t>Spotřeba brutto bez čerpání PVE</t>
  </si>
  <si>
    <t>Spotřeba brutto bez čerpání PVE [MWh]</t>
  </si>
  <si>
    <t>Výroba elektřiny brutto v krajích ČR podle technologie elektráren</t>
  </si>
  <si>
    <t>Spotřeba elektřiny netto v krajích ČR podle kategorie spotřeb</t>
  </si>
  <si>
    <t xml:space="preserve">Spotřeba elektřiny netto v krajích ČR podle sektorů národního hospodářství </t>
  </si>
  <si>
    <t>Spotřeba elektřiny netto v jednotlivých soustavách RDS</t>
  </si>
  <si>
    <t>Měsíční maxima a minima zatížení ES ČR (brutto bez čerpání PVE)</t>
  </si>
  <si>
    <t>Průběh spotřeby brutto bez čerpání PVE ve dni ročního maxima a minima</t>
  </si>
  <si>
    <t>str. 31</t>
  </si>
  <si>
    <t>CAIDI</t>
  </si>
  <si>
    <t xml:space="preserve">průměrná doba trvání jednoho přerušení distribuce elektřiny u zákazníků v hodnoceném období </t>
  </si>
  <si>
    <t>SAIDI</t>
  </si>
  <si>
    <t xml:space="preserve">průměrná souhrnná doba trvání přerušení distribuce elektřiny u zákazníků v hodnoceném období </t>
  </si>
  <si>
    <t>SAIFI</t>
  </si>
  <si>
    <t>průměrný počet přerušení distribuce elektřiny u zákazníků v hodnoceném období</t>
  </si>
  <si>
    <t>Odpovídají skutečnému zapojení zdrojů v PS a DS, nejedná se tedy o součet vydaných licencí na příslušnou kategorii výroby elektřiny.</t>
  </si>
  <si>
    <t>str. 33</t>
  </si>
  <si>
    <t>Zatížení brutto
s čerpáním PVE</t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</si>
  <si>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</si>
  <si>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</si>
  <si>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t>ČEZ</t>
  </si>
  <si>
    <t>E.ON</t>
  </si>
  <si>
    <t>PRE</t>
  </si>
  <si>
    <t>ČR</t>
  </si>
  <si>
    <t>Ostatní dodávky</t>
  </si>
  <si>
    <t>Systémové ukazatele jsou definovány v příloze č. 5 vyhlášky č. 540/2005 Sb. a zahrnují veškeré kategorie přerušení dle přílohy č. 4 této vyhlášky. Zdroj dat: výkazy ke kvalitě (PDS) a zprávy o kvalitě (PPS).</t>
  </si>
  <si>
    <t>Hodinová hodnota elektrického výkonu dodávaného do ES ČR připojenými výrobci elektřiny + saldo (uvádí se s a bez hodnoty výkonu čerpání přečerpávacích vodních elektráren).</t>
  </si>
  <si>
    <t>Tech. vl. spotřeba na výrobu elektřiny</t>
  </si>
  <si>
    <t>Tech. vl. spotřeba na výrobu tepla</t>
  </si>
  <si>
    <t>Maloodběr elektřiny obyvatelstvo (MOO)</t>
  </si>
  <si>
    <t>Maloodběr elektřiny podnikatelé (MOP)</t>
  </si>
  <si>
    <t>Velkoodběr elektřiny z vvn (VO z vvn)</t>
  </si>
  <si>
    <t>Velkoodběr elektřiny z vn (VO z vn)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</si>
  <si>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</si>
  <si>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</si>
  <si>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r>
      <t>Tech. vl. spotřeba na výrobu elektřiny (TVS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)</t>
    </r>
  </si>
  <si>
    <t xml:space="preserve">Technologická vlastní spotřeba elektřiny na výrobu elektřiny </t>
  </si>
  <si>
    <t>Technologická vlastní spotřeba elektřiny na výrobu tepla</t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</si>
  <si>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 (fyzické toky)</t>
    </r>
  </si>
  <si>
    <t>3.3  Vývoj bilance a výroby elektřiny [GWh]</t>
  </si>
  <si>
    <t>Počet odběrných míst [-]</t>
  </si>
  <si>
    <t>Jaderné palivo</t>
  </si>
  <si>
    <t>biologicky rozložitelná část komunálního odpadu</t>
  </si>
  <si>
    <t>4.1  Výroba elektřiny brutto v krajích ČR podle technologie elektráren [MWh]</t>
  </si>
  <si>
    <t>4.2  Spotřeba elektřiny netto v krajích ČR podle kategorie spotřeb [MWh]</t>
  </si>
  <si>
    <t>4.3  Spotřeba elektřiny netto v krajích ČR podle sektorů národního hospodářství [MWh]</t>
  </si>
  <si>
    <t>Vývoj bilance a výroby elektřiny</t>
  </si>
  <si>
    <t>3.4</t>
  </si>
  <si>
    <t>3.5</t>
  </si>
  <si>
    <t>3.6</t>
  </si>
  <si>
    <t>Vývoj spotřeby elektřiny podle kategorií spotřeb</t>
  </si>
  <si>
    <t>Jaderné a parní elektrárny</t>
  </si>
  <si>
    <t>7</t>
  </si>
  <si>
    <t>8</t>
  </si>
  <si>
    <t>9</t>
  </si>
  <si>
    <t>10</t>
  </si>
  <si>
    <t>str. 36</t>
  </si>
  <si>
    <t>11</t>
  </si>
  <si>
    <t>Přeshraniční fyzické toky</t>
  </si>
  <si>
    <t>OM</t>
  </si>
  <si>
    <t>odběrné místo</t>
  </si>
  <si>
    <t xml:space="preserve">OZE </t>
  </si>
  <si>
    <t>obnovitelné zdroje energie</t>
  </si>
  <si>
    <t>Výroba z biomasy</t>
  </si>
  <si>
    <t>malé vodní elektrárny (do 10 MW instalovaného výkonu)</t>
  </si>
  <si>
    <t>nízké napětí do 1 kV (podle ČSN 330010)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</si>
  <si>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 165/2012 Sb., o podporovaných zdrojích energie a o změně některých zákonů, v platném znění.</t>
  </si>
  <si>
    <t>5.  Jaderné a parní elektrárny</t>
  </si>
  <si>
    <t>Obecné informace a komentář</t>
  </si>
  <si>
    <t>Bilance, výroba a spotřeba elektřiny</t>
  </si>
  <si>
    <t>Výroba a spotřeba elektřiny v krajích ČR a RDS</t>
  </si>
  <si>
    <t>5</t>
  </si>
  <si>
    <t>Instalovaný výkon</t>
  </si>
  <si>
    <t>Přeshraniční toky</t>
  </si>
  <si>
    <t>Maxima a minima zatížení</t>
  </si>
  <si>
    <t>Doplňující grafy a mapa</t>
  </si>
  <si>
    <t>14</t>
  </si>
  <si>
    <t>16.1</t>
  </si>
  <si>
    <t>16.2</t>
  </si>
  <si>
    <t>21</t>
  </si>
  <si>
    <t>Podíl paliv a technologií na výrobě elektřiny brutto</t>
  </si>
  <si>
    <t>Podíl paliv a technologií na výrobě elektřiny brutto v krajích ČR</t>
  </si>
  <si>
    <t>Výroba elektřiny podle technologií a paliv</t>
  </si>
  <si>
    <t>Vodní a přečerpávací vodní elektrárny</t>
  </si>
  <si>
    <t>Fotovoltaické elektrárny</t>
  </si>
  <si>
    <t>Kombinovaná výroba elektřiny a tepla</t>
  </si>
  <si>
    <t>Vývoj výroby elektřiny brutto z obnovitelných zdrojů energie</t>
  </si>
  <si>
    <t>Přečerpávací vodní elektrárny (PVE)</t>
  </si>
  <si>
    <t>Kombinovaná výroba elektřiny a tepla (KVET)</t>
  </si>
  <si>
    <t>6.  Paroplynové elektrárny</t>
  </si>
  <si>
    <t>JHM</t>
  </si>
  <si>
    <t>KVK</t>
  </si>
  <si>
    <t>LBK</t>
  </si>
  <si>
    <t>PHA</t>
  </si>
  <si>
    <t>STČ</t>
  </si>
  <si>
    <t>JHČ</t>
  </si>
  <si>
    <t>PLK</t>
  </si>
  <si>
    <t>ULK</t>
  </si>
  <si>
    <t>MSK</t>
  </si>
  <si>
    <t>ZLK</t>
  </si>
  <si>
    <t>OLK</t>
  </si>
  <si>
    <t>VYS</t>
  </si>
  <si>
    <t>PAK</t>
  </si>
  <si>
    <t>HKK</t>
  </si>
  <si>
    <t>Moravskoslezský (MSK)</t>
  </si>
  <si>
    <t>Jihočeský (JHČ)</t>
  </si>
  <si>
    <t>Jihomoravský (JHM)</t>
  </si>
  <si>
    <t>Karlovarský (KVK)</t>
  </si>
  <si>
    <t>Liberecký (LBK)</t>
  </si>
  <si>
    <t>Olomoucký (OLK)</t>
  </si>
  <si>
    <t>Pardubický (PAK)</t>
  </si>
  <si>
    <t>Plzeňský (PLK)</t>
  </si>
  <si>
    <t>Praha (PHA)</t>
  </si>
  <si>
    <t>Středočeský (STČ)</t>
  </si>
  <si>
    <t>Ústecký (ULK)</t>
  </si>
  <si>
    <t>Vysočina (VYS)</t>
  </si>
  <si>
    <t>Zlínský (ZLK)</t>
  </si>
  <si>
    <t>Všechna paliva (údaje před rokem 2014 pouze v souhrnné podobě)</t>
  </si>
  <si>
    <t>Všechny kategorie (údaje před rokem 2014 pouze v souhrnné podobě)</t>
  </si>
  <si>
    <t>7.  Plynové a spalovací elektrárny</t>
  </si>
  <si>
    <t>8. Vodní a přečerpávací vodní elektrárny</t>
  </si>
  <si>
    <t>9. Větrné elektrárny</t>
  </si>
  <si>
    <t>10. Fotovoltaické elektrárny</t>
  </si>
  <si>
    <t>11. Kombinovaná výroba elektřiny a tepla</t>
  </si>
  <si>
    <t>12.  Výroba z biomasy</t>
  </si>
  <si>
    <t>13. Výroba z bioplynu</t>
  </si>
  <si>
    <t>14.  Vývoj výroby elektřiny brutto z obnovitelných zdrojů energie (OZE)</t>
  </si>
  <si>
    <t>16.1  Přeshraniční fyzické toky [GWh]</t>
  </si>
  <si>
    <t>17.3  Měsíční maxima a minima zatížení ES ČR (brutto bez čerpání PVE)</t>
  </si>
  <si>
    <t>17.4  Průběh spotřeby brutto bez čerpání PVE ve dni ročního maxima a minima [MW]</t>
  </si>
  <si>
    <t>18. Bilance fyzikálních toků PS a RDS</t>
  </si>
  <si>
    <t>Plynové a spalovací elektrárny</t>
  </si>
  <si>
    <t>Paroplynové elektrárny</t>
  </si>
  <si>
    <t>15</t>
  </si>
  <si>
    <t>17.1</t>
  </si>
  <si>
    <t>17.2</t>
  </si>
  <si>
    <t>17.3</t>
  </si>
  <si>
    <t>17.4</t>
  </si>
  <si>
    <t>22</t>
  </si>
  <si>
    <t>str. 37</t>
  </si>
  <si>
    <t>zdroj dat: předchozí roční zprávy, výkaz ERÚ-E4</t>
  </si>
  <si>
    <t>ČEZ Distribuce, a. s.</t>
  </si>
  <si>
    <t>Počet transformátorů [-]</t>
  </si>
  <si>
    <t>Transformační výkon [MVA]</t>
  </si>
  <si>
    <t>400/220</t>
  </si>
  <si>
    <t>400/110</t>
  </si>
  <si>
    <t>220/110</t>
  </si>
  <si>
    <t>110/vn</t>
  </si>
  <si>
    <t>vn/vn</t>
  </si>
  <si>
    <t>vn/nn</t>
  </si>
  <si>
    <t>Královéhradecký (HKK)</t>
  </si>
  <si>
    <t>zdroj dat: výkaz ERÚ-E1, OTE, a.s.</t>
  </si>
  <si>
    <t>zdroj dat: výkaz ERÚ-E1, ERÚ-E2, ERÚ-E3, OTE, a.s.</t>
  </si>
  <si>
    <t>zdroj dat: předchozí roční zprávy, výkaz ERÚ-E1, ERÚ-E2, ERÚ-E3, OTE, a.s.</t>
  </si>
  <si>
    <t>zdroj dat: předchozí roční zprávy, výkaz ERÚ-E1, OTE, a.s.</t>
  </si>
  <si>
    <t>zdroj dat: předchozí roční zprávy, výkaz ERÚ-E2</t>
  </si>
  <si>
    <t>zdroj dat: výkaz ERÚ-E2</t>
  </si>
  <si>
    <t>zdroj dat: výkaz ERÚ-E1, ERÚ-E2</t>
  </si>
  <si>
    <t>zdroj dat: výkaz ERÚ-E1</t>
  </si>
  <si>
    <t>zdroj dat: výkaz ERÚ-E1 (nad 10 MW), OTE, a.s.(do 10 MW)</t>
  </si>
  <si>
    <t>zdroj dat: předchozí roční zprávy, výkaz ERÚ-E1, OTE, a.s. (od roku 2013)</t>
  </si>
  <si>
    <t>zdroj dat: výkaz ERÚ-E2, ERÚ-E3, údaje vybraných LDS</t>
  </si>
  <si>
    <t>zdroj dat: předchozí roční zprávy, výkaz ERÚ-E2, ERÚ-E3, údaje vybraných LDS</t>
  </si>
  <si>
    <t>zdroj dat: výkaz ERÚ-E3</t>
  </si>
  <si>
    <t>zdroj dat: předchozí roční zprávy, výkaz ERÚ-E3</t>
  </si>
  <si>
    <t>zdroj dat: výkaz ERÚ-E4</t>
  </si>
  <si>
    <t>Celkový instalovaný elektrický výkon [MWe]</t>
  </si>
  <si>
    <t>Celkový instalovaný tepelný výkon [MWt]</t>
  </si>
  <si>
    <t>[TJ]</t>
  </si>
  <si>
    <t>Průměrná doba trvání jednoho přerušení přenosu elektřiny v roce [min]</t>
  </si>
  <si>
    <t>Kategorie odběratelů</t>
  </si>
  <si>
    <t>Počet odběrných míst podle kategorie odběratelů [-]</t>
  </si>
  <si>
    <t>Počet odběrných míst podle napěťových hladin [-]</t>
  </si>
  <si>
    <t>str. 40</t>
  </si>
  <si>
    <t>Dodávka užitečného tepla</t>
  </si>
  <si>
    <t>23</t>
  </si>
  <si>
    <t>24</t>
  </si>
  <si>
    <t>Vývoj vybraných technickcýh údajů o PS a RDS</t>
  </si>
  <si>
    <t>str. 34</t>
  </si>
  <si>
    <t>str. 35</t>
  </si>
  <si>
    <t>Odběrná místa a transformátory v PS a RDS</t>
  </si>
  <si>
    <t>23. Doplňující grafy</t>
  </si>
  <si>
    <t>21. Vývoj vybraných technických údajů o PS a RDS</t>
  </si>
  <si>
    <t>19. Délky tras a vedení PS a RDS</t>
  </si>
  <si>
    <t>20. Odběrná místa a transformátory v PS a RDS</t>
  </si>
  <si>
    <t>Délky tras a vedení PS a RDS</t>
  </si>
  <si>
    <r>
      <t xml:space="preserve">Vodní elektrárny (VE)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</si>
  <si>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 xml:space="preserve">Větrné elektrárny (VTE)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</si>
  <si>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 xml:space="preserve">Fotovoltaické elektrárny (FVE)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</si>
  <si>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členěno do kategorií dle instalovaného výkonu provozovny</t>
    </r>
  </si>
  <si>
    <r>
      <t xml:space="preserve">Podíl OZE [%]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</si>
  <si>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prostý podíl výroby brutto z OZE a celkové tuzemské brutto spotřeby</t>
    </r>
  </si>
  <si>
    <r>
      <t xml:space="preserve">Hodina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</si>
  <si>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údaje jsou v SEČ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</si>
  <si>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údaje jsou v SELČ</t>
    </r>
  </si>
  <si>
    <r>
      <t xml:space="preserve">Hodina </t>
    </r>
    <r>
      <rPr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</si>
  <si>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údaje jsou v SEČ, od 26. 3. do 29. 10. v SELČ</t>
    </r>
  </si>
  <si>
    <t>2018</t>
  </si>
  <si>
    <t>15. Vývoj instalovaného výkonu v ES ČR a rozdělení do jednotlivých krajů v ČR k 31. 12. 2018 [MW]</t>
  </si>
  <si>
    <t>zdroj dat: předchozí roční zprávy ERÚ, výkaz ERÚ-E1, ERÚ-E2, ERÚ-E3, OTE, a.s.</t>
  </si>
  <si>
    <t>zdroj dat: předchozí roční zprávy ERÚ, výkaz ERÚ-E1, OTE, a.s.</t>
  </si>
  <si>
    <t>Meziroční změna</t>
  </si>
  <si>
    <t>Výroba elektřiny brutto 2017</t>
  </si>
  <si>
    <t>Výroba elektřiny brutto 2018</t>
  </si>
  <si>
    <t>Výroba elektřiny netto 2017</t>
  </si>
  <si>
    <t>Výroba elektřiny netto 2018</t>
  </si>
  <si>
    <t>Výroba elektřiny [GWh]</t>
  </si>
  <si>
    <t>Meziroční změna výroby elektřiny [GWh]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</si>
  <si>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</si>
  <si>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</si>
  <si>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</si>
  <si>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</si>
  <si>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</si>
  <si>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</si>
  <si>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</si>
  <si>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</si>
  <si>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</si>
  <si>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</si>
  <si>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</si>
  <si>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</si>
  <si>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Tuzemská brutto spotřeba 2017</t>
  </si>
  <si>
    <t>Tuzemská brutto spotřeba 2018</t>
  </si>
  <si>
    <t>Tuzemská netto spotřeba 2017</t>
  </si>
  <si>
    <t>Tuzemská netto spotřeba 2018</t>
  </si>
  <si>
    <t>Spotřeba elektřiny [GWh]</t>
  </si>
  <si>
    <t>Meziroční změna spotřeby elektřiny [GWh]</t>
  </si>
  <si>
    <t>Meziroční změna TBS brutto</t>
  </si>
  <si>
    <r>
      <t xml:space="preserve">Přeshraniční saldo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</si>
  <si>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t>Celkem 2017</t>
  </si>
  <si>
    <t>Celkem 2018</t>
  </si>
  <si>
    <t>MOP   změna</t>
  </si>
  <si>
    <t>VO z vn   změna</t>
  </si>
  <si>
    <t>Meziroční změna-výroba brutto</t>
  </si>
  <si>
    <t>Meziroční změna-výroba netto</t>
  </si>
  <si>
    <t>VO z vvn 2017</t>
  </si>
  <si>
    <t>VO z vn 2017</t>
  </si>
  <si>
    <t>MOP 2017</t>
  </si>
  <si>
    <t>MOO 2017</t>
  </si>
  <si>
    <t>VO z vvn 2018</t>
  </si>
  <si>
    <t>VO z vn 2018</t>
  </si>
  <si>
    <t>MOP 2018</t>
  </si>
  <si>
    <t>MOO 2018</t>
  </si>
  <si>
    <t>VO z vvn   změna</t>
  </si>
  <si>
    <t>MOO   změna</t>
  </si>
  <si>
    <t>Meziroční změna salda</t>
  </si>
  <si>
    <t>Export celkem 2017</t>
  </si>
  <si>
    <t>Import celkem 2017</t>
  </si>
  <si>
    <t>Export celkem 2018</t>
  </si>
  <si>
    <t>Import celkem 2018</t>
  </si>
  <si>
    <t>Meziroční změna výroby brutto</t>
  </si>
  <si>
    <t>Meziroční změna výroby netto</t>
  </si>
  <si>
    <t>Meziroční změna tuzemské brutto spotřeby</t>
  </si>
  <si>
    <t>Meziroční změna tuzemská netto spotřeby</t>
  </si>
  <si>
    <t>Meziroční změna TBS</t>
  </si>
  <si>
    <t>Meziroční změna TNS</t>
  </si>
  <si>
    <t>Spotřeba elektřiny netto 2017</t>
  </si>
  <si>
    <t>Spotřeba elektřiny netto 2018</t>
  </si>
  <si>
    <t>zdroj dat: předchozí roční zprávy ERÚ, výkaz ERÚ-E1, ERÚ-E2</t>
  </si>
  <si>
    <t>Spotřeba elektřiny netto</t>
  </si>
  <si>
    <t>Meziroční změna TNS netto</t>
  </si>
  <si>
    <t>Přeshraniční saldo</t>
  </si>
  <si>
    <t>Meziroční změna
přeshraničního  salda</t>
  </si>
  <si>
    <t>Přeshraniční saldo 2017</t>
  </si>
  <si>
    <t>Přeshraniční saldo 2018</t>
  </si>
  <si>
    <r>
      <t>Přeshraniční saldo</t>
    </r>
    <r>
      <rPr>
        <sz val="9"/>
        <rFont val="Calibri"/>
        <family val="2"/>
        <charset val="238"/>
        <scheme val="minor"/>
      </rPr>
      <t xml:space="preserve"> =</t>
    </r>
  </si>
  <si>
    <t>Pomocné</t>
  </si>
  <si>
    <t>Nárůst</t>
  </si>
  <si>
    <t>Pokles</t>
  </si>
  <si>
    <t>Ukazatele nepřetržitosti distribuce elektřiny</t>
  </si>
  <si>
    <t>Ukazatele nepřetržitosti přenosu elektřiny - ČEPS, a.s.</t>
  </si>
  <si>
    <t>SAIDI [min/rok]</t>
  </si>
  <si>
    <t>CAIDI [min]</t>
  </si>
  <si>
    <t>22. Vývoj kvality dodávek elektřiny</t>
  </si>
  <si>
    <t>Vývoj kvality dodávek elektřiny</t>
  </si>
  <si>
    <t>3.4  Meziroční změna výroby elektřiny [GWh]</t>
  </si>
  <si>
    <t>3.8  Dlouhodobý vývoj výroby a spotřeby elektřiny [TWh]</t>
  </si>
  <si>
    <t>3.7  Meziroční změna spotřeby elektřiny [GWh]</t>
  </si>
  <si>
    <t>Meziroční změna výroby elektřiny</t>
  </si>
  <si>
    <t>3.7</t>
  </si>
  <si>
    <t>Meziroční změna spotřeby elektřiny</t>
  </si>
  <si>
    <t>3.8</t>
  </si>
  <si>
    <t>Dlouhodobý vývoj výroby a spotřeby elektřiny</t>
  </si>
  <si>
    <t>3.5  Podíl paliv a technologií na výrobě elektřiny brutto [GWh]</t>
  </si>
  <si>
    <t>3.6  Vývoj výroby a spotřeby elektřiny [GWh]</t>
  </si>
  <si>
    <t>3.9  Vývoj spotřeby elektřiny podle kategorií spotřeb [GWh]</t>
  </si>
  <si>
    <t>4.5  Podíl paliv a technologií na výrobě elektřiny brutto v krajích ČR [GWh]</t>
  </si>
  <si>
    <t>4.6  Spotřeba elektřiny netto v jednotlivých soustavách RDS [MWh]</t>
  </si>
  <si>
    <t>16.3</t>
  </si>
  <si>
    <t>str. 38</t>
  </si>
  <si>
    <t>str. 39</t>
  </si>
  <si>
    <t>str. 41</t>
  </si>
  <si>
    <t>str. 42</t>
  </si>
  <si>
    <t>str. 43</t>
  </si>
  <si>
    <t>3.9</t>
  </si>
  <si>
    <t>4.7 Meziroční změna spotřeby elektřiny netto v regionálních distribučních soustavách [GWh]</t>
  </si>
  <si>
    <t>Meziroční změna spotřeby elektřiny netto v krajích ČR podle sektorů národního hospodářství</t>
  </si>
  <si>
    <t>4.6</t>
  </si>
  <si>
    <t>4.7</t>
  </si>
  <si>
    <t>Meziroční změna spotřeby elektřiny netto v regionálních distribučních soustavách</t>
  </si>
  <si>
    <t>Bilanční rozdíl</t>
  </si>
  <si>
    <t>4.4  Meziroční změna spotřeby elektřiny netto podle sektorů národního hospodářství [GWh]</t>
  </si>
  <si>
    <t>Počet odběrných míst</t>
  </si>
  <si>
    <t>[-]</t>
  </si>
  <si>
    <t>C 01 d</t>
  </si>
  <si>
    <t>C 02 d</t>
  </si>
  <si>
    <t>C 03 d</t>
  </si>
  <si>
    <t>C 25 d</t>
  </si>
  <si>
    <t>C 26 d</t>
  </si>
  <si>
    <t>C 27 d</t>
  </si>
  <si>
    <t>C 35 d</t>
  </si>
  <si>
    <t>C 45 d</t>
  </si>
  <si>
    <t>C 46 d</t>
  </si>
  <si>
    <t>C 55 d</t>
  </si>
  <si>
    <t>C 56 d</t>
  </si>
  <si>
    <t>C 60 d</t>
  </si>
  <si>
    <t>C 62 d</t>
  </si>
  <si>
    <t>D 01 d</t>
  </si>
  <si>
    <t>D 02 d</t>
  </si>
  <si>
    <t>D 25 d</t>
  </si>
  <si>
    <t>D 26 d</t>
  </si>
  <si>
    <t>D 27 d</t>
  </si>
  <si>
    <t>D 35 d</t>
  </si>
  <si>
    <t>D 45 d</t>
  </si>
  <si>
    <t>D 56 d</t>
  </si>
  <si>
    <t>D 57 d</t>
  </si>
  <si>
    <t>D 61 d</t>
  </si>
  <si>
    <t>zdroj dat: výkaz 12-T1b), 12-T1c)</t>
  </si>
  <si>
    <t>C 61 d</t>
  </si>
  <si>
    <t>D 55 d</t>
  </si>
  <si>
    <t>24. Vývoj tarifní statistiky</t>
  </si>
  <si>
    <t>Spotřeba elektřiny ve vysokém tarifu [MWh]</t>
  </si>
  <si>
    <t>Spotřeba elektřiny v nízkém tarifu [MWh]</t>
  </si>
  <si>
    <t>Spotřeba elektřiny celkem [MWh]</t>
  </si>
  <si>
    <t>23. Tarifní statistika za rok 2017</t>
  </si>
  <si>
    <t>Bilance, technické údaje, kvalita dodávek v PS a RDS a tarifní statistika</t>
  </si>
  <si>
    <t>25</t>
  </si>
  <si>
    <t>26</t>
  </si>
  <si>
    <t>Tarifní statistika za rok 2017</t>
  </si>
  <si>
    <t>Vývoj tarifní statistiky</t>
  </si>
  <si>
    <t>Spotřeba el. ve vysokém tarifu</t>
  </si>
  <si>
    <t>Spotřeba el. v
nízkém tarifu</t>
  </si>
  <si>
    <t>Spotřeba el. celkem</t>
  </si>
  <si>
    <t>16.2  Meziroční změna přeshraničních fyzických toků [GWh]</t>
  </si>
  <si>
    <t>16.3  Vývoj přeshraničních fyzických toků [TWh]</t>
  </si>
  <si>
    <t>Meziroční změna přeshraničních fyzických toků</t>
  </si>
  <si>
    <t>Vývoj přeshraničních fyzických toků</t>
  </si>
  <si>
    <t>str. 48</t>
  </si>
  <si>
    <t>str. 45</t>
  </si>
  <si>
    <t>Hodina měsíčního maxima</t>
  </si>
  <si>
    <t>Hodina měsíčního minima</t>
  </si>
  <si>
    <t>Bilanční rozdíl =</t>
  </si>
  <si>
    <t>Výroba elektřiny brutto + přeshraniční saldo - tuzemská brutto spotřeba (TBS).</t>
  </si>
  <si>
    <t>Poznámka: Tarifní statistika v kapitolách č. 23 a 24 je získávána z regulačního výkaznictví podle § 20 zákona č. 458/2000 Sb., energetický zákon, ve znění pozdějších předpisů a zahrnuje pouze tři největší regionální distribuční soustavy. Údaje o počtu odběrných míst se vztahují k 31. 12. daného roku a zahrnují předávací místa výrobců elektřiny, která nemusí být odběrnými místy. Údaje o spotřebě představují vyfakturované množství elektřiny z dokladů vystavených v daném roce, a proto neodpovídají údajům o spotřebě v jiných kapitolách zprávy.</t>
  </si>
  <si>
    <r>
      <t xml:space="preserve">Energetický regulační úřad (ERÚ) vydává v souladu s § 17 odst. 7 písm. m) zákona č. 458/2000 Sb., v platném znění, (energetický zákon), roční zprávu o provozu soustav v energetických odvětvích za rok 2018. Veškerá data vycházejí z podkladů od licencovaných subjektů.
Zpráva navazuje na roční zprávy vydané v předchozích letech a přináší informace o základních ukazatelích elektroenergetiky za rok 2018 včetně jejich vývoje za posledních deset let. Jednotlivé kapitoly obsahují statistická data o bilancích elektřiny za leden až prosinec roku 2018, vývoji výroby a spotřeby elektřiny podle příslušných kategorií včetně výroby elektřiny z obnovitelných zdrojů a kombinované výroby elektřiny a tepla. Zpráva dále obsahuje vyhodnocení instalovaného výkonu ES ČR, přeshraničních toků elektřiny a některá krajská vyhodnocení. Zpráva také podrobněji prezentuje spotřebu jednotlivých paliv nejen podle technologie elektrárny, ale také regionálně. Nově jsou do zprávy zařazeny tabulky a grafy o meziročních změnách a tarifní statistiky. Roční zpráva za rok 2018 vychází z dat zprávy za IV. čtvrtletí 2018 a obsahuje některé zpřesněné údaje.
</t>
    </r>
    <r>
      <rPr>
        <b/>
        <sz val="10"/>
        <rFont val="Calibri"/>
        <family val="2"/>
        <charset val="238"/>
        <scheme val="minor"/>
      </rPr>
      <t>Celková výroba elektřiny brutto</t>
    </r>
    <r>
      <rPr>
        <sz val="10"/>
        <rFont val="Calibri"/>
        <family val="2"/>
        <charset val="238"/>
        <scheme val="minor"/>
      </rPr>
      <t xml:space="preserve"> v roce 2018 překročila hodnotu </t>
    </r>
    <r>
      <rPr>
        <b/>
        <sz val="10"/>
        <rFont val="Calibri"/>
        <family val="2"/>
        <charset val="238"/>
        <scheme val="minor"/>
      </rPr>
      <t>88,0 TWh</t>
    </r>
    <r>
      <rPr>
        <sz val="10"/>
        <rFont val="Calibri"/>
        <family val="2"/>
        <charset val="238"/>
        <scheme val="minor"/>
      </rPr>
      <t xml:space="preserve">, což představuje meziroční nárůst o téměř 1 TWh (+ 1,1 %) proti roku 2017. Nejvíce elektřiny bylo vyrobeno v březnu: 8 448 GWh, což bylo způsobeno mimo jiné vyšší spotřebou v souvislosti s chladnějším počasím. Největší meziroční změnu výroby elektřiny brutto u palivových elektráren zaznamenaly jaderné elektrárny, které vyrobily meziročně o 1,6 TWh více (+ 5,6 %). Výroba elektřiny brutto naopak klesla v parních elektrárnách o 361 GWh (- 0,8 %), paroplynových elektrárnách o 32 GWh (- 0,8 %) a plynových a spalovacích elektrárnách o 29 GWh (- 0,8 %). Výroba elektřiny z hnědého uhlí vzrostla o 756 GWh (+ 2,0 %), výroba z černého uhlí meziročně klesla o 999 GWh (- 22,4 %). Výroba elektřiny ze zemního plynu vzrostla oproti roku 2017 o 100 GWh (+ 2,9 %). Výroba elektřiny přečerpávacích vodních elektráren klesla meziročně o 120 GWh (-10,2 %).
Výroba elektřiny brutto z obnovitelných zdrojů klesla meziročně o 214 GWh na celkových 9 404 GWh (- 2,2 %). Zároveň se setrvale zvyšuje objem tuzemské brutto spotřeby a podíl výroby elektřiny brutto z obnovitelných zdrojů na celkové spotřebě poklesl na hodnotu 12,7 %. Klesla i výroba elektřiny z biologicky rozložitelného komunálního odpadu, a to o 14 GWh (- 12,3 %). U výroby z obnovitelných zdrojů byl největší nárůst u fotovoltaických elektráren o 146 GWh (+ 6,7 %), zatímco jejich instalovaný výkon se téměř nezměnil. Větrné elektrárny vyrobily meziročně o 18 GWh elektřiny více při nárůstu instalovaného výkonu o 8 MW (+ 2,6 %). Největší meziroční změnu výroby zaznamenaly vodní elektrárny, a to pokles o 241 GWh (- 12,9 %) při nezměněném instalovaném výkonu. Zatímco výroba elektřiny z velkých vodních elektráren meziročně klesla o 6,6 %, malé vodní elektrárny zaznamenaly významný propad výroby – 187 GWh (- 17,6 %).
</t>
    </r>
    <r>
      <rPr>
        <b/>
        <sz val="10"/>
        <rFont val="Calibri"/>
        <family val="2"/>
        <charset val="238"/>
        <scheme val="minor"/>
      </rPr>
      <t>Tuzemská brutto spotřeba elektřiny</t>
    </r>
    <r>
      <rPr>
        <sz val="10"/>
        <rFont val="Calibri"/>
        <family val="2"/>
        <charset val="238"/>
        <scheme val="minor"/>
      </rPr>
      <t xml:space="preserve"> nadále mírně rostla a v roce 2018 dosáhla hodnoty </t>
    </r>
    <r>
      <rPr>
        <b/>
        <sz val="10"/>
        <rFont val="Calibri"/>
        <family val="2"/>
        <charset val="238"/>
        <scheme val="minor"/>
      </rPr>
      <t>73,9 TWh</t>
    </r>
    <r>
      <rPr>
        <sz val="10"/>
        <rFont val="Calibri"/>
        <family val="2"/>
        <charset val="238"/>
        <scheme val="minor"/>
      </rPr>
      <t xml:space="preserve"> (+ 0,2 %), což je nejvyšší hodnota za dobu jejího sledování v ročních zprávách ERÚ. K nárůstu spotřeby došlo pouze u velkoodběru z vvn o 76 GWh (+ 1,0 %) a velkoodběru z vn o 455 GWh (+ 1,9 %). Spotřeba elektřiny meziročně klesla u maloodběru podnikatelů o 45 GWh (- 0,6 %) i u domácností o téměř 162 GWh (- 1,1 %). V krajském členění byl významně vyšší pokles spotřeby domácností v Praze, a to o 47 GWh (- 3,1 %). V ostatních krajích byla spotřeba domácností meziročně téměř na stejné úrovni (pokles mezi 0,7 až 1,3 %).
Stejně jako v předchozích letech bylo i v roce 2018 trvale záporné saldo importu a exportu elektřiny (přeshraniční fyzické toky), které za celý rok činilo 13,9 TWh. To představuje meziroční nárůst o 870 GWh (+ 6,7 %). Export meziročně klesl o 2,6 TWh (- 9,4 %), import o 3,5 TWh (- 23,2 %).
Ročního maxima zatížení v soustavě bylo dosaženo dne 28. února 2018 v 9 hodin (11 969 MW) a ročního minima dne 8. července 2018 v 5 hodin (5 171 MW). Zpráva vyhodnocuje i hodinové průběhy zatížení a spotřeby včetně struktury zdrojů pokrývajících maximální a minimální zatížení. Dále jsou uvedeny průběhy spotřeb ve dnech maxima a minima v minulých letech.
Roční zpráva dále prezentuje vybrané technické údaje o přenosové soustavě a regionálních distribučních soustavách včetně ukazatelů kvality dodávek. Z vyhodnocení ukazatelů SAIFI, SAIDI a CAIDI vyplývá, že meziročně hodnoty všech ukazatelů kvality dodávek klesly a přiblížily se roku 2016. Nově zpráva obsahuje tarifní statistiky včetně jejich vývoje za posledních 10 let. Tarifní statistiky podávají přehled o počtu odběrných míst a spotřebě elektřiny dle jednotlivých distribučních sazeb, vycházejí z fakturačních údajů a jsou publikovány s ročním zpožděním oproti ostatním údajům. Na závěr je přiložen Sankeyův diagram znázorňující bilanci elektřiny za rok 2018 a aktuální mapa elektrizační soustavy ČR.
Údaje pro roční zprávu jsou získávány přímo od výrobců elektřiny, provozovatelů distribučních soustav a přenosové soustavy, o obnovitelných zdrojích s podporou od OTE, a.s. Zdroje dat jsou uvedeny u jednotlivých tabulek ve zprávě.
Případné dotazy či připomínky zasílejte na emailovou adresu elektro.statistika@eru.cz.</t>
    </r>
  </si>
  <si>
    <t>Fotovoltaické</t>
  </si>
  <si>
    <t>Vodní</t>
  </si>
  <si>
    <t>Přečerpávací</t>
  </si>
  <si>
    <t>Větrné</t>
  </si>
  <si>
    <t>Ostatní pevná paliva (mimo BRKO)</t>
  </si>
  <si>
    <t>16. 1.</t>
  </si>
  <si>
    <t>28. 2.</t>
  </si>
  <si>
    <t>2. 3.</t>
  </si>
  <si>
    <t>3. 4.</t>
  </si>
  <si>
    <t>29. 5.</t>
  </si>
  <si>
    <t>21. 6.</t>
  </si>
  <si>
    <t>18. 7.</t>
  </si>
  <si>
    <t>23. 8.</t>
  </si>
  <si>
    <t>26. 9.</t>
  </si>
  <si>
    <t>24. 10.</t>
  </si>
  <si>
    <t>29. 11.</t>
  </si>
  <si>
    <t>13. 12.</t>
  </si>
  <si>
    <t>9:00</t>
  </si>
  <si>
    <t>12:00</t>
  </si>
  <si>
    <t>16:00</t>
  </si>
  <si>
    <t>1. 1.</t>
  </si>
  <si>
    <t>4. 2.</t>
  </si>
  <si>
    <t>31. 3.</t>
  </si>
  <si>
    <t>29. 4.</t>
  </si>
  <si>
    <t>13. 5.</t>
  </si>
  <si>
    <t>17. 6.</t>
  </si>
  <si>
    <t>8. 7.</t>
  </si>
  <si>
    <t>12. 8.</t>
  </si>
  <si>
    <t>9. 9.</t>
  </si>
  <si>
    <t>14. 10.</t>
  </si>
  <si>
    <t>4. 11.</t>
  </si>
  <si>
    <t>25. 12.</t>
  </si>
  <si>
    <t>6:00</t>
  </si>
  <si>
    <t>1:00</t>
  </si>
  <si>
    <t>5:00</t>
  </si>
  <si>
    <t>4:00</t>
  </si>
  <si>
    <t>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</si>
</sst>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64" formatCode="#,##0.0"/>
    <numFmt numFmtId="165" formatCode="0.0_ "/>
    <numFmt numFmtId="166" formatCode="\$#,##0.00\ ;\(\$#,##0.00\)"/>
    <numFmt numFmtId="167" formatCode="h:mm;@"/>
    <numFmt numFmtId="168" formatCode="#,##0.0&quot; GWh&quot;"/>
    <numFmt numFmtId="169" formatCode="0.0"/>
    <numFmt numFmtId="170" formatCode="yyyy"/>
    <numFmt numFmtId="171" formatCode="d/\ m/"/>
    <numFmt numFmtId="172" formatCode="#,##0.000"/>
    <numFmt numFmtId="173" formatCode="0.0%"/>
    <numFmt numFmtId="174" formatCode="0.00%;[Red]\-0.00%"/>
    <numFmt numFmtId="175" formatCode="#,###,##0.00;[Red]\-#,###,##0.00"/>
    <numFmt numFmtId="176" formatCode="#,###,##0;[Red]\-#,###,##0"/>
    <numFmt numFmtId="177" formatCode="#,##0.0_);[Red]\(#,##0.0\)"/>
    <numFmt numFmtId="178" formatCode="&quot;$&quot;#,##0.00"/>
    <numFmt numFmtId="179" formatCode="_-* #,##0_-;\-* #,##0_-;_-* &quot;-&quot;_-;_-@_-"/>
    <numFmt numFmtId="180" formatCode="_-* #,##0.00_-;\-* #,##0.00_-;_-* &quot;-&quot;??_-;_-@_-"/>
    <numFmt numFmtId="181" formatCode="_-* #,##0\ _C_Z_K_-;\-* #,##0\ _C_Z_K_-;_-* &quot;-&quot;\ _C_Z_K_-;_-@_-"/>
    <numFmt numFmtId="182" formatCode="_-* #,##0\ _F_-;\-* #,##0\ _F_-;_-* &quot;-&quot;\ _F_-;_-@_-"/>
    <numFmt numFmtId="183" formatCode="_-* #,##0.00\ _F_-;\-* #,##0.00\ _F_-;_-* &quot;-&quot;??\ _F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Kc&quot;;\-#,##0\ &quot;Kc&quot;"/>
    <numFmt numFmtId="187" formatCode="0.00_);[Red]\-0.00"/>
  </numFmts>
  <fonts count="1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2"/>
      <name val="System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sz val="9"/>
      <color theme="3" tint="0.3999755851924192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rgb="FF9C65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rgb="FF006100"/>
      <name val="Calibri"/>
      <family val="2"/>
      <charset val="238"/>
      <scheme val="minor"/>
    </font>
    <font>
      <sz val="10"/>
      <name val="Helv"/>
    </font>
    <font>
      <b/>
      <sz val="8"/>
      <color indexed="8"/>
      <name val="Helv"/>
    </font>
    <font>
      <b/>
      <sz val="11"/>
      <color indexed="52"/>
      <name val="Calibri"/>
      <family val="2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rgb="FFFFEB9C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/>
      <top style="thin">
        <color theme="0" tint="-0.24994659260841701"/>
      </top>
      <bottom/>
      <diagonal/>
    </border>
    <border>
      <left/>
      <right style="thick">
        <color theme="0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148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1" fillId="0" borderId="1" applyNumberFormat="0" applyFill="0" applyAlignment="0" applyProtection="0"/>
    <xf numFmtId="0" fontId="28" fillId="0" borderId="1" applyNumberFormat="0" applyFill="0" applyAlignment="0" applyProtection="0"/>
    <xf numFmtId="4" fontId="28" fillId="0" borderId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2" applyNumberFormat="0" applyAlignment="0" applyProtection="0"/>
    <xf numFmtId="166" fontId="28" fillId="0" borderId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7" fillId="0" borderId="0"/>
    <xf numFmtId="0" fontId="33" fillId="0" borderId="0"/>
    <xf numFmtId="0" fontId="8" fillId="0" borderId="0"/>
    <xf numFmtId="0" fontId="8" fillId="0" borderId="0"/>
    <xf numFmtId="2" fontId="11" fillId="0" borderId="0" applyFill="0" applyBorder="0" applyAlignment="0" applyProtection="0"/>
    <xf numFmtId="2" fontId="28" fillId="0" borderId="0" applyFill="0" applyBorder="0" applyAlignment="0" applyProtection="0"/>
    <xf numFmtId="0" fontId="8" fillId="4" borderId="6" applyNumberFormat="0" applyFont="0" applyAlignment="0" applyProtection="0"/>
    <xf numFmtId="10" fontId="28" fillId="0" borderId="0" applyFill="0" applyBorder="0" applyAlignment="0" applyProtection="0"/>
    <xf numFmtId="0" fontId="22" fillId="0" borderId="7" applyNumberFormat="0" applyFill="0" applyAlignment="0" applyProtection="0"/>
    <xf numFmtId="0" fontId="23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7" borderId="8" applyNumberFormat="0" applyAlignment="0" applyProtection="0"/>
    <xf numFmtId="0" fontId="25" fillId="13" borderId="8" applyNumberFormat="0" applyAlignment="0" applyProtection="0"/>
    <xf numFmtId="0" fontId="26" fillId="13" borderId="9" applyNumberFormat="0" applyAlignment="0" applyProtection="0"/>
    <xf numFmtId="0" fontId="27" fillId="0" borderId="0" applyNumberFormat="0" applyFill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9" fontId="35" fillId="0" borderId="0" applyFont="0" applyFill="0" applyBorder="0" applyAlignment="0" applyProtection="0"/>
    <xf numFmtId="0" fontId="7" fillId="0" borderId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4" fontId="11" fillId="0" borderId="0" applyFill="0" applyBorder="0" applyAlignment="0" applyProtection="0"/>
    <xf numFmtId="4" fontId="11" fillId="0" borderId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0" fontId="11" fillId="0" borderId="0" applyFill="0" applyBorder="0" applyAlignment="0" applyProtection="0"/>
    <xf numFmtId="10" fontId="11" fillId="0" borderId="0" applyFill="0" applyBorder="0" applyAlignment="0" applyProtection="0"/>
    <xf numFmtId="0" fontId="5" fillId="0" borderId="0"/>
    <xf numFmtId="0" fontId="7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1" fillId="0" borderId="1" applyNumberFormat="0" applyFill="0" applyAlignment="0" applyProtection="0"/>
    <xf numFmtId="0" fontId="12" fillId="11" borderId="0" applyNumberFormat="0" applyBorder="0" applyAlignment="0" applyProtection="0"/>
    <xf numFmtId="0" fontId="13" fillId="12" borderId="2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" fillId="0" borderId="0"/>
    <xf numFmtId="0" fontId="8" fillId="4" borderId="6" applyNumberFormat="0" applyFont="0" applyAlignment="0" applyProtection="0"/>
    <xf numFmtId="0" fontId="22" fillId="0" borderId="7" applyNumberFormat="0" applyFill="0" applyAlignment="0" applyProtection="0"/>
    <xf numFmtId="0" fontId="23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7" borderId="8" applyNumberFormat="0" applyAlignment="0" applyProtection="0"/>
    <xf numFmtId="0" fontId="25" fillId="13" borderId="8" applyNumberFormat="0" applyAlignment="0" applyProtection="0"/>
    <xf numFmtId="0" fontId="26" fillId="13" borderId="9" applyNumberFormat="0" applyAlignment="0" applyProtection="0"/>
    <xf numFmtId="0" fontId="27" fillId="0" borderId="0" applyNumberFormat="0" applyFill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7" fillId="0" borderId="0"/>
    <xf numFmtId="0" fontId="1" fillId="0" borderId="0"/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4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5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76" fontId="90" fillId="0" borderId="31">
      <alignment horizontal="right"/>
      <protection hidden="1"/>
    </xf>
    <xf numFmtId="1" fontId="90" fillId="0" borderId="0">
      <alignment horizontal="lef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" fontId="91" fillId="0" borderId="0"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4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76" fontId="91" fillId="0" borderId="31">
      <alignment horizontal="righ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" fontId="91" fillId="0" borderId="32">
      <alignment horizontal="left"/>
      <protection hidden="1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4" fontId="90" fillId="21" borderId="31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176" fontId="90" fillId="22" borderId="31" applyBorder="0">
      <alignment horizontal="right"/>
      <protection locked="0"/>
    </xf>
    <xf numFmtId="0" fontId="92" fillId="0" borderId="0"/>
    <xf numFmtId="0" fontId="93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4" fillId="0" borderId="0"/>
    <xf numFmtId="0" fontId="94" fillId="0" borderId="0"/>
    <xf numFmtId="0" fontId="95" fillId="23" borderId="0" applyNumberFormat="0" applyBorder="0" applyAlignment="0" applyProtection="0"/>
    <xf numFmtId="0" fontId="95" fillId="24" borderId="0" applyNumberFormat="0" applyBorder="0" applyAlignment="0" applyProtection="0"/>
    <xf numFmtId="0" fontId="96" fillId="25" borderId="0" applyNumberFormat="0" applyBorder="0" applyAlignment="0" applyProtection="0"/>
    <xf numFmtId="0" fontId="95" fillId="26" borderId="0" applyNumberFormat="0" applyBorder="0" applyAlignment="0" applyProtection="0"/>
    <xf numFmtId="0" fontId="95" fillId="27" borderId="0" applyNumberFormat="0" applyBorder="0" applyAlignment="0" applyProtection="0"/>
    <xf numFmtId="0" fontId="96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96" fillId="31" borderId="0" applyNumberFormat="0" applyBorder="0" applyAlignment="0" applyProtection="0"/>
    <xf numFmtId="0" fontId="95" fillId="26" borderId="0" applyNumberFormat="0" applyBorder="0" applyAlignment="0" applyProtection="0"/>
    <xf numFmtId="0" fontId="95" fillId="32" borderId="0" applyNumberFormat="0" applyBorder="0" applyAlignment="0" applyProtection="0"/>
    <xf numFmtId="0" fontId="96" fillId="27" borderId="0" applyNumberFormat="0" applyBorder="0" applyAlignment="0" applyProtection="0"/>
    <xf numFmtId="0" fontId="95" fillId="33" borderId="0" applyNumberFormat="0" applyBorder="0" applyAlignment="0" applyProtection="0"/>
    <xf numFmtId="0" fontId="95" fillId="34" borderId="0" applyNumberFormat="0" applyBorder="0" applyAlignment="0" applyProtection="0"/>
    <xf numFmtId="0" fontId="96" fillId="25" borderId="0" applyNumberFormat="0" applyBorder="0" applyAlignment="0" applyProtection="0"/>
    <xf numFmtId="0" fontId="95" fillId="22" borderId="0" applyNumberFormat="0" applyBorder="0" applyAlignment="0" applyProtection="0"/>
    <xf numFmtId="0" fontId="95" fillId="35" borderId="0" applyNumberFormat="0" applyBorder="0" applyAlignment="0" applyProtection="0"/>
    <xf numFmtId="0" fontId="96" fillId="36" borderId="0" applyNumberFormat="0" applyBorder="0" applyAlignment="0" applyProtection="0"/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7" fillId="37" borderId="33" applyNumberFormat="0" applyFont="0" applyFill="0" applyBorder="0" applyAlignment="0">
      <alignment vertical="center"/>
    </xf>
    <xf numFmtId="0" fontId="98" fillId="0" borderId="0">
      <alignment horizontal="center" wrapText="1"/>
      <protection locked="0"/>
    </xf>
    <xf numFmtId="0" fontId="98" fillId="0" borderId="0">
      <alignment horizontal="center" wrapText="1"/>
      <protection locked="0"/>
    </xf>
    <xf numFmtId="0" fontId="98" fillId="0" borderId="0">
      <alignment horizontal="center" wrapText="1"/>
      <protection locked="0"/>
    </xf>
    <xf numFmtId="0" fontId="98" fillId="0" borderId="0">
      <alignment horizontal="center" wrapText="1"/>
      <protection locked="0"/>
    </xf>
    <xf numFmtId="177" fontId="7" fillId="0" borderId="0" applyFill="0" applyBorder="0" applyAlignment="0"/>
    <xf numFmtId="177" fontId="7" fillId="0" borderId="0" applyFill="0" applyBorder="0" applyAlignment="0"/>
    <xf numFmtId="177" fontId="7" fillId="0" borderId="0" applyFill="0" applyBorder="0" applyAlignment="0"/>
    <xf numFmtId="177" fontId="7" fillId="0" borderId="0" applyFill="0" applyBorder="0" applyAlignment="0"/>
    <xf numFmtId="1" fontId="31" fillId="0" borderId="34" applyAlignment="0">
      <alignment horizontal="left" vertical="center"/>
    </xf>
    <xf numFmtId="178" fontId="99" fillId="38" borderId="35" applyNumberFormat="0" applyFont="0" applyFill="0" applyBorder="0" applyAlignment="0">
      <alignment horizontal="center"/>
    </xf>
    <xf numFmtId="178" fontId="99" fillId="38" borderId="35" applyNumberFormat="0" applyFont="0" applyFill="0" applyBorder="0" applyAlignment="0">
      <alignment horizontal="center"/>
    </xf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1" fillId="0" borderId="0" applyNumberForma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102" fillId="0" borderId="0" applyNumberFormat="0" applyAlignment="0">
      <alignment horizontal="left"/>
    </xf>
    <xf numFmtId="0" fontId="103" fillId="0" borderId="0" applyNumberFormat="0" applyAlignment="0">
      <alignment horizontal="left"/>
    </xf>
    <xf numFmtId="0" fontId="102" fillId="0" borderId="0" applyNumberFormat="0" applyAlignment="0">
      <alignment horizontal="left"/>
    </xf>
    <xf numFmtId="0" fontId="102" fillId="0" borderId="0" applyNumberFormat="0" applyAlignment="0">
      <alignment horizontal="left"/>
    </xf>
    <xf numFmtId="0" fontId="104" fillId="0" borderId="0" applyNumberFormat="0" applyAlignment="0"/>
    <xf numFmtId="0" fontId="105" fillId="0" borderId="0" applyNumberFormat="0" applyAlignment="0"/>
    <xf numFmtId="0" fontId="104" fillId="0" borderId="0" applyNumberFormat="0" applyAlignment="0"/>
    <xf numFmtId="0" fontId="105" fillId="0" borderId="0" applyNumberFormat="0" applyAlignment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5" fontId="94" fillId="0" borderId="0"/>
    <xf numFmtId="15" fontId="94" fillId="0" borderId="0"/>
    <xf numFmtId="15" fontId="94" fillId="0" borderId="0"/>
    <xf numFmtId="15" fontId="94" fillId="0" borderId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7" fillId="0" borderId="0" applyNumberFormat="0" applyAlignment="0">
      <alignment horizontal="left"/>
    </xf>
    <xf numFmtId="0" fontId="108" fillId="0" borderId="0" applyNumberFormat="0" applyAlignment="0">
      <alignment horizontal="left"/>
    </xf>
    <xf numFmtId="0" fontId="107" fillId="0" borderId="0" applyNumberFormat="0" applyAlignment="0">
      <alignment horizontal="left"/>
    </xf>
    <xf numFmtId="0" fontId="107" fillId="0" borderId="0" applyNumberFormat="0" applyAlignment="0">
      <alignment horizontal="left"/>
    </xf>
    <xf numFmtId="38" fontId="109" fillId="42" borderId="0" applyNumberFormat="0" applyBorder="0" applyAlignment="0" applyProtection="0"/>
    <xf numFmtId="0" fontId="110" fillId="0" borderId="37" applyNumberFormat="0" applyAlignment="0" applyProtection="0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0" fontId="110" fillId="0" borderId="32">
      <alignment horizontal="left" vertical="center"/>
    </xf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0" fontId="109" fillId="43" borderId="31" applyNumberFormat="0" applyBorder="0" applyAlignment="0" applyProtection="0"/>
    <xf numFmtId="181" fontId="7" fillId="44" borderId="0"/>
    <xf numFmtId="181" fontId="7" fillId="44" borderId="0"/>
    <xf numFmtId="181" fontId="7" fillId="44" borderId="0"/>
    <xf numFmtId="181" fontId="7" fillId="44" borderId="0"/>
    <xf numFmtId="181" fontId="7" fillId="45" borderId="0"/>
    <xf numFmtId="181" fontId="7" fillId="45" borderId="0"/>
    <xf numFmtId="181" fontId="7" fillId="45" borderId="0"/>
    <xf numFmtId="181" fontId="7" fillId="45" borderId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111" fillId="46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186" fontId="7" fillId="0" borderId="0"/>
    <xf numFmtId="186" fontId="7" fillId="0" borderId="0"/>
    <xf numFmtId="186" fontId="7" fillId="0" borderId="0"/>
    <xf numFmtId="186" fontId="7" fillId="0" borderId="0"/>
    <xf numFmtId="0" fontId="7" fillId="0" borderId="0" applyNumberFormat="0" applyFill="0" applyBorder="0" applyAlignment="0" applyProtection="0"/>
    <xf numFmtId="0" fontId="112" fillId="0" borderId="0"/>
    <xf numFmtId="0" fontId="9" fillId="0" borderId="0"/>
    <xf numFmtId="0" fontId="11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180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4" fontId="98" fillId="0" borderId="0">
      <alignment horizontal="center" wrapText="1"/>
      <protection locked="0"/>
    </xf>
    <xf numFmtId="14" fontId="98" fillId="0" borderId="0">
      <alignment horizontal="center" wrapText="1"/>
      <protection locked="0"/>
    </xf>
    <xf numFmtId="14" fontId="98" fillId="0" borderId="0">
      <alignment horizontal="center" wrapText="1"/>
      <protection locked="0"/>
    </xf>
    <xf numFmtId="14" fontId="98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7" fillId="4" borderId="6" applyNumberFormat="0" applyFont="0" applyAlignment="0" applyProtection="0"/>
    <xf numFmtId="0" fontId="7" fillId="4" borderId="6" applyNumberFormat="0" applyFont="0" applyAlignment="0" applyProtection="0"/>
    <xf numFmtId="0" fontId="7" fillId="4" borderId="6" applyNumberFormat="0" applyFont="0" applyAlignment="0" applyProtection="0"/>
    <xf numFmtId="0" fontId="7" fillId="4" borderId="6" applyNumberFormat="0" applyFont="0" applyAlignment="0" applyProtection="0"/>
    <xf numFmtId="0" fontId="7" fillId="4" borderId="6" applyNumberFormat="0" applyFont="0" applyAlignment="0" applyProtection="0"/>
    <xf numFmtId="0" fontId="7" fillId="4" borderId="6" applyNumberFormat="0" applyFont="0" applyAlignment="0" applyProtection="0"/>
    <xf numFmtId="0" fontId="7" fillId="4" borderId="6" applyNumberFormat="0" applyFont="0" applyAlignment="0" applyProtection="0"/>
    <xf numFmtId="0" fontId="7" fillId="4" borderId="6" applyNumberFormat="0" applyFont="0" applyAlignment="0" applyProtection="0"/>
    <xf numFmtId="0" fontId="7" fillId="4" borderId="6" applyNumberFormat="0" applyFont="0" applyAlignment="0" applyProtection="0"/>
    <xf numFmtId="0" fontId="7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4" borderId="6" applyNumberFormat="0" applyFont="0" applyAlignment="0" applyProtection="0"/>
    <xf numFmtId="0" fontId="8" fillId="0" borderId="0"/>
    <xf numFmtId="0" fontId="8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4" fillId="0" borderId="0" applyNumberFormat="0" applyFont="0" applyFill="0" applyBorder="0" applyAlignment="0" applyProtection="0">
      <alignment horizontal="left"/>
    </xf>
    <xf numFmtId="0" fontId="94" fillId="0" borderId="0" applyNumberFormat="0" applyFont="0" applyFill="0" applyBorder="0" applyAlignment="0" applyProtection="0">
      <alignment horizontal="left"/>
    </xf>
    <xf numFmtId="0" fontId="94" fillId="0" borderId="0" applyNumberFormat="0" applyFont="0" applyFill="0" applyBorder="0" applyAlignment="0" applyProtection="0">
      <alignment horizontal="left"/>
    </xf>
    <xf numFmtId="187" fontId="7" fillId="0" borderId="0" applyNumberFormat="0" applyFill="0" applyBorder="0" applyAlignment="0" applyProtection="0">
      <alignment horizontal="left"/>
    </xf>
    <xf numFmtId="187" fontId="7" fillId="0" borderId="0" applyNumberFormat="0" applyFill="0" applyBorder="0" applyAlignment="0" applyProtection="0">
      <alignment horizontal="left"/>
    </xf>
    <xf numFmtId="187" fontId="7" fillId="0" borderId="0" applyNumberFormat="0" applyFill="0" applyBorder="0" applyAlignment="0" applyProtection="0">
      <alignment horizontal="left"/>
    </xf>
    <xf numFmtId="187" fontId="7" fillId="0" borderId="0" applyNumberFormat="0" applyFill="0" applyBorder="0" applyAlignment="0" applyProtection="0">
      <alignment horizontal="left"/>
    </xf>
    <xf numFmtId="0" fontId="101" fillId="0" borderId="0" applyNumberFormat="0" applyFill="0" applyBorder="0" applyAlignment="0" applyProtection="0"/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4" fillId="38" borderId="9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5" fillId="38" borderId="38" applyNumberFormat="0" applyProtection="0">
      <alignment vertical="center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4" fontId="114" fillId="38" borderId="9" applyNumberFormat="0" applyProtection="0">
      <alignment horizontal="left" vertical="center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0" fontId="116" fillId="7" borderId="39" applyNumberFormat="0" applyProtection="0">
      <alignment horizontal="left" vertical="top" indent="1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8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45" borderId="38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7" borderId="40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10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47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9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8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49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0" borderId="38" applyNumberFormat="0" applyProtection="0">
      <alignment horizontal="right" vertical="center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09" fillId="51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17" fillId="15" borderId="40" applyNumberFormat="0" applyProtection="0">
      <alignment horizontal="left" vertical="center" indent="1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2" borderId="38" applyNumberFormat="0" applyProtection="0">
      <alignment horizontal="right" vertical="center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3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4" fontId="109" fillId="52" borderId="40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54" borderId="38" applyNumberFormat="0" applyProtection="0">
      <alignment horizontal="left" vertical="center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15" borderId="39" applyNumberFormat="0" applyProtection="0">
      <alignment horizontal="left" vertical="top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5" borderId="38" applyNumberFormat="0" applyProtection="0">
      <alignment horizontal="left" vertical="center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52" borderId="39" applyNumberFormat="0" applyProtection="0">
      <alignment horizontal="left" vertical="top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8" applyNumberFormat="0" applyProtection="0">
      <alignment horizontal="left" vertical="center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2" borderId="39" applyNumberFormat="0" applyProtection="0">
      <alignment horizontal="left" vertical="top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8" applyNumberFormat="0" applyProtection="0">
      <alignment horizontal="left" vertical="center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109" fillId="53" borderId="39" applyNumberFormat="0" applyProtection="0">
      <alignment horizontal="left" vertical="top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109" fillId="13" borderId="41" applyNumberFormat="0">
      <protection locked="0"/>
    </xf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0" fontId="118" fillId="15" borderId="42" applyBorder="0"/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9" fillId="4" borderId="39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5" fillId="43" borderId="31" applyNumberFormat="0" applyProtection="0">
      <alignment vertical="center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4" fontId="119" fillId="54" borderId="39" applyNumberFormat="0" applyProtection="0">
      <alignment horizontal="left" vertical="center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0" fontId="119" fillId="4" borderId="39" applyNumberFormat="0" applyProtection="0">
      <alignment horizontal="left" vertical="top" indent="1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09" fillId="0" borderId="38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14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4" fontId="120" fillId="57" borderId="9" applyNumberFormat="0" applyProtection="0">
      <alignment horizontal="right" vertical="center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7" fillId="56" borderId="9" applyNumberFormat="0" applyProtection="0">
      <alignment horizontal="left" vertical="center" indent="1"/>
    </xf>
    <xf numFmtId="0" fontId="121" fillId="0" borderId="0"/>
    <xf numFmtId="0" fontId="121" fillId="0" borderId="0"/>
    <xf numFmtId="0" fontId="121" fillId="0" borderId="0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0" fontId="109" fillId="58" borderId="31"/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4" fontId="122" fillId="13" borderId="38" applyNumberFormat="0" applyProtection="0">
      <alignment horizontal="right" vertical="center"/>
    </xf>
    <xf numFmtId="0" fontId="123" fillId="0" borderId="0" applyNumberFormat="0" applyFill="0" applyBorder="0" applyAlignment="0" applyProtection="0"/>
    <xf numFmtId="0" fontId="124" fillId="59" borderId="0" applyNumberFormat="0" applyBorder="0" applyAlignment="0" applyProtection="0"/>
    <xf numFmtId="0" fontId="125" fillId="0" borderId="0"/>
    <xf numFmtId="40" fontId="126" fillId="0" borderId="0" applyBorder="0">
      <alignment horizontal="right"/>
    </xf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24" fillId="5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127" fillId="54" borderId="8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  <xf numFmtId="0" fontId="26" fillId="54" borderId="9" applyNumberFormat="0" applyAlignment="0" applyProtection="0"/>
  </cellStyleXfs>
  <cellXfs count="668">
    <xf numFmtId="0" fontId="0" fillId="0" borderId="0" xfId="0"/>
    <xf numFmtId="0" fontId="32" fillId="0" borderId="0" xfId="0" applyFont="1"/>
    <xf numFmtId="0" fontId="34" fillId="0" borderId="0" xfId="0" applyFont="1" applyFill="1" applyBorder="1" applyAlignment="1">
      <alignment horizontal="right" vertical="center"/>
    </xf>
    <xf numFmtId="0" fontId="34" fillId="0" borderId="0" xfId="0" applyFont="1"/>
    <xf numFmtId="164" fontId="36" fillId="18" borderId="10" xfId="41" applyNumberFormat="1" applyFont="1" applyFill="1" applyBorder="1" applyAlignment="1">
      <alignment horizontal="right"/>
    </xf>
    <xf numFmtId="164" fontId="36" fillId="18" borderId="13" xfId="41" applyNumberFormat="1" applyFont="1" applyFill="1" applyBorder="1" applyAlignment="1">
      <alignment horizontal="right"/>
    </xf>
    <xf numFmtId="164" fontId="36" fillId="18" borderId="10" xfId="41" applyNumberFormat="1" applyFont="1" applyFill="1" applyBorder="1"/>
    <xf numFmtId="164" fontId="36" fillId="18" borderId="13" xfId="41" applyNumberFormat="1" applyFont="1" applyFill="1" applyBorder="1"/>
    <xf numFmtId="0" fontId="41" fillId="18" borderId="0" xfId="0" applyFont="1" applyFill="1" applyBorder="1" applyAlignment="1">
      <alignment horizontal="right" vertical="top"/>
    </xf>
    <xf numFmtId="0" fontId="36" fillId="0" borderId="0" xfId="0" applyFont="1"/>
    <xf numFmtId="164" fontId="36" fillId="0" borderId="0" xfId="0" applyNumberFormat="1" applyFont="1" applyFill="1" applyBorder="1"/>
    <xf numFmtId="164" fontId="38" fillId="0" borderId="0" xfId="0" applyNumberFormat="1" applyFont="1" applyFill="1" applyBorder="1"/>
    <xf numFmtId="0" fontId="36" fillId="0" borderId="0" xfId="0" applyFont="1" applyFill="1" applyBorder="1"/>
    <xf numFmtId="0" fontId="38" fillId="0" borderId="0" xfId="0" applyFont="1" applyFill="1" applyBorder="1" applyAlignment="1"/>
    <xf numFmtId="164" fontId="36" fillId="18" borderId="15" xfId="41" applyNumberFormat="1" applyFont="1" applyFill="1" applyBorder="1"/>
    <xf numFmtId="0" fontId="41" fillId="0" borderId="0" xfId="0" applyFont="1" applyAlignment="1">
      <alignment horizontal="right" vertical="top"/>
    </xf>
    <xf numFmtId="0" fontId="34" fillId="0" borderId="0" xfId="0" applyFont="1" applyFill="1" applyBorder="1"/>
    <xf numFmtId="49" fontId="38" fillId="0" borderId="0" xfId="0" applyNumberFormat="1" applyFont="1" applyFill="1" applyBorder="1" applyAlignment="1">
      <alignment horizontal="right"/>
    </xf>
    <xf numFmtId="0" fontId="41" fillId="0" borderId="0" xfId="0" applyFont="1" applyFill="1" applyBorder="1" applyAlignment="1">
      <alignment horizontal="right" vertical="top"/>
    </xf>
    <xf numFmtId="0" fontId="37" fillId="0" borderId="0" xfId="0" applyFont="1" applyFill="1" applyBorder="1"/>
    <xf numFmtId="0" fontId="42" fillId="0" borderId="0" xfId="0" applyFont="1" applyFill="1" applyBorder="1" applyAlignment="1">
      <alignment horizontal="right" vertical="top"/>
    </xf>
    <xf numFmtId="164" fontId="36" fillId="0" borderId="13" xfId="0" applyNumberFormat="1" applyFont="1" applyFill="1" applyBorder="1"/>
    <xf numFmtId="164" fontId="36" fillId="0" borderId="11" xfId="0" applyNumberFormat="1" applyFont="1" applyFill="1" applyBorder="1"/>
    <xf numFmtId="0" fontId="36" fillId="18" borderId="10" xfId="41" applyFont="1" applyFill="1" applyBorder="1" applyAlignment="1">
      <alignment horizontal="left" indent="1"/>
    </xf>
    <xf numFmtId="0" fontId="36" fillId="18" borderId="12" xfId="41" applyFont="1" applyFill="1" applyBorder="1" applyAlignment="1">
      <alignment horizontal="left" indent="1"/>
    </xf>
    <xf numFmtId="0" fontId="36" fillId="18" borderId="17" xfId="41" applyFont="1" applyFill="1" applyBorder="1" applyAlignment="1">
      <alignment horizontal="left" indent="1"/>
    </xf>
    <xf numFmtId="164" fontId="36" fillId="18" borderId="17" xfId="41" applyNumberFormat="1" applyFont="1" applyFill="1" applyBorder="1" applyAlignment="1">
      <alignment horizontal="right"/>
    </xf>
    <xf numFmtId="164" fontId="36" fillId="18" borderId="18" xfId="41" applyNumberFormat="1" applyFont="1" applyFill="1" applyBorder="1" applyAlignment="1">
      <alignment horizontal="right"/>
    </xf>
    <xf numFmtId="164" fontId="38" fillId="19" borderId="17" xfId="41" applyNumberFormat="1" applyFont="1" applyFill="1" applyBorder="1"/>
    <xf numFmtId="0" fontId="36" fillId="18" borderId="14" xfId="41" applyFont="1" applyFill="1" applyBorder="1" applyAlignment="1">
      <alignment horizontal="left" indent="1"/>
    </xf>
    <xf numFmtId="0" fontId="36" fillId="18" borderId="18" xfId="41" applyFont="1" applyFill="1" applyBorder="1" applyAlignment="1">
      <alignment horizontal="left" indent="1"/>
    </xf>
    <xf numFmtId="0" fontId="36" fillId="0" borderId="0" xfId="0" applyFont="1" applyFill="1" applyBorder="1" applyAlignment="1">
      <alignment horizontal="left" vertical="center" indent="1"/>
    </xf>
    <xf numFmtId="0" fontId="36" fillId="0" borderId="12" xfId="0" applyFont="1" applyFill="1" applyBorder="1" applyAlignment="1">
      <alignment horizontal="left" vertical="center" indent="1"/>
    </xf>
    <xf numFmtId="0" fontId="36" fillId="0" borderId="17" xfId="0" applyFont="1" applyFill="1" applyBorder="1" applyAlignment="1">
      <alignment horizontal="left" vertical="center" indent="1"/>
    </xf>
    <xf numFmtId="164" fontId="36" fillId="0" borderId="17" xfId="0" applyNumberFormat="1" applyFont="1" applyFill="1" applyBorder="1"/>
    <xf numFmtId="164" fontId="38" fillId="19" borderId="17" xfId="0" applyNumberFormat="1" applyFont="1" applyFill="1" applyBorder="1"/>
    <xf numFmtId="164" fontId="36" fillId="0" borderId="10" xfId="0" applyNumberFormat="1" applyFont="1" applyFill="1" applyBorder="1"/>
    <xf numFmtId="0" fontId="37" fillId="0" borderId="0" xfId="0" applyFont="1"/>
    <xf numFmtId="0" fontId="36" fillId="0" borderId="0" xfId="0" applyFont="1" applyFill="1" applyBorder="1" applyAlignment="1">
      <alignment vertical="center"/>
    </xf>
    <xf numFmtId="0" fontId="38" fillId="0" borderId="0" xfId="0" applyFont="1" applyFill="1" applyBorder="1" applyAlignment="1"/>
    <xf numFmtId="164" fontId="36" fillId="0" borderId="18" xfId="0" applyNumberFormat="1" applyFont="1" applyFill="1" applyBorder="1"/>
    <xf numFmtId="0" fontId="36" fillId="0" borderId="0" xfId="0" applyFont="1" applyFill="1" applyBorder="1" applyAlignment="1">
      <alignment horizontal="left" indent="1"/>
    </xf>
    <xf numFmtId="0" fontId="36" fillId="0" borderId="18" xfId="0" applyFont="1" applyFill="1" applyBorder="1" applyAlignment="1">
      <alignment horizontal="left" indent="1"/>
    </xf>
    <xf numFmtId="0" fontId="36" fillId="0" borderId="12" xfId="0" applyFont="1" applyFill="1" applyBorder="1" applyAlignment="1">
      <alignment horizontal="left" indent="1"/>
    </xf>
    <xf numFmtId="164" fontId="38" fillId="19" borderId="17" xfId="0" applyNumberFormat="1" applyFont="1" applyFill="1" applyBorder="1" applyAlignment="1"/>
    <xf numFmtId="164" fontId="36" fillId="0" borderId="18" xfId="0" applyNumberFormat="1" applyFont="1" applyFill="1" applyBorder="1" applyAlignment="1"/>
    <xf numFmtId="49" fontId="45" fillId="0" borderId="0" xfId="0" applyNumberFormat="1" applyFont="1" applyFill="1" applyBorder="1" applyAlignment="1">
      <alignment horizontal="right"/>
    </xf>
    <xf numFmtId="0" fontId="38" fillId="0" borderId="0" xfId="0" applyFont="1" applyFill="1" applyBorder="1" applyAlignment="1">
      <alignment vertical="center"/>
    </xf>
    <xf numFmtId="164" fontId="36" fillId="0" borderId="0" xfId="0" applyNumberFormat="1" applyFont="1" applyFill="1" applyBorder="1" applyAlignment="1">
      <alignment horizontal="right"/>
    </xf>
    <xf numFmtId="164" fontId="43" fillId="0" borderId="0" xfId="0" applyNumberFormat="1" applyFont="1" applyFill="1" applyBorder="1" applyAlignment="1" applyProtection="1">
      <alignment horizontal="right" vertical="center"/>
    </xf>
    <xf numFmtId="164" fontId="43" fillId="0" borderId="13" xfId="0" applyNumberFormat="1" applyFont="1" applyFill="1" applyBorder="1" applyAlignment="1" applyProtection="1">
      <alignment horizontal="right" vertical="center"/>
    </xf>
    <xf numFmtId="164" fontId="43" fillId="0" borderId="17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center"/>
    </xf>
    <xf numFmtId="164" fontId="36" fillId="0" borderId="0" xfId="0" applyNumberFormat="1" applyFont="1" applyFill="1" applyBorder="1" applyAlignment="1">
      <alignment vertical="center"/>
    </xf>
    <xf numFmtId="164" fontId="46" fillId="0" borderId="0" xfId="0" applyNumberFormat="1" applyFont="1" applyFill="1" applyBorder="1" applyAlignment="1">
      <alignment vertical="center"/>
    </xf>
    <xf numFmtId="164" fontId="43" fillId="0" borderId="0" xfId="0" applyNumberFormat="1" applyFont="1" applyFill="1" applyBorder="1" applyAlignment="1">
      <alignment horizontal="right" vertical="center"/>
    </xf>
    <xf numFmtId="164" fontId="46" fillId="0" borderId="18" xfId="0" applyNumberFormat="1" applyFont="1" applyFill="1" applyBorder="1" applyAlignment="1">
      <alignment vertical="center"/>
    </xf>
    <xf numFmtId="164" fontId="46" fillId="0" borderId="13" xfId="0" applyNumberFormat="1" applyFont="1" applyFill="1" applyBorder="1" applyAlignment="1">
      <alignment vertical="center"/>
    </xf>
    <xf numFmtId="164" fontId="43" fillId="0" borderId="13" xfId="0" applyNumberFormat="1" applyFont="1" applyFill="1" applyBorder="1" applyAlignment="1">
      <alignment horizontal="right" vertical="center"/>
    </xf>
    <xf numFmtId="0" fontId="36" fillId="0" borderId="0" xfId="41" applyFont="1" applyFill="1" applyBorder="1"/>
    <xf numFmtId="164" fontId="36" fillId="0" borderId="0" xfId="41" applyNumberFormat="1" applyFont="1" applyFill="1" applyBorder="1"/>
    <xf numFmtId="164" fontId="40" fillId="0" borderId="0" xfId="0" applyNumberFormat="1" applyFont="1" applyFill="1" applyBorder="1"/>
    <xf numFmtId="0" fontId="38" fillId="0" borderId="0" xfId="0" applyFont="1" applyFill="1" applyBorder="1" applyAlignment="1">
      <alignment horizontal="right"/>
    </xf>
    <xf numFmtId="168" fontId="48" fillId="0" borderId="0" xfId="0" applyNumberFormat="1" applyFont="1" applyFill="1" applyBorder="1" applyAlignment="1">
      <alignment horizontal="left"/>
    </xf>
    <xf numFmtId="168" fontId="48" fillId="0" borderId="0" xfId="0" applyNumberFormat="1" applyFont="1" applyFill="1" applyBorder="1" applyAlignment="1">
      <alignment horizontal="right"/>
    </xf>
    <xf numFmtId="164" fontId="36" fillId="0" borderId="13" xfId="41" applyNumberFormat="1" applyFont="1" applyFill="1" applyBorder="1"/>
    <xf numFmtId="164" fontId="36" fillId="19" borderId="17" xfId="0" applyNumberFormat="1" applyFont="1" applyFill="1" applyBorder="1"/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/>
    <xf numFmtId="49" fontId="49" fillId="0" borderId="0" xfId="0" applyNumberFormat="1" applyFont="1" applyFill="1" applyBorder="1" applyAlignment="1">
      <alignment horizontal="center" vertical="center"/>
    </xf>
    <xf numFmtId="3" fontId="50" fillId="0" borderId="0" xfId="0" applyNumberFormat="1" applyFont="1" applyFill="1" applyBorder="1" applyAlignment="1">
      <alignment horizontal="center"/>
    </xf>
    <xf numFmtId="49" fontId="50" fillId="0" borderId="0" xfId="0" applyNumberFormat="1" applyFont="1" applyFill="1" applyBorder="1" applyAlignment="1">
      <alignment horizontal="center"/>
    </xf>
    <xf numFmtId="0" fontId="45" fillId="0" borderId="0" xfId="0" applyFont="1" applyFill="1" applyBorder="1"/>
    <xf numFmtId="9" fontId="36" fillId="0" borderId="0" xfId="59" applyFont="1" applyFill="1" applyBorder="1"/>
    <xf numFmtId="3" fontId="36" fillId="0" borderId="18" xfId="0" applyNumberFormat="1" applyFont="1" applyFill="1" applyBorder="1" applyAlignment="1">
      <alignment horizontal="right"/>
    </xf>
    <xf numFmtId="3" fontId="36" fillId="0" borderId="13" xfId="0" applyNumberFormat="1" applyFont="1" applyFill="1" applyBorder="1" applyAlignment="1">
      <alignment horizontal="right"/>
    </xf>
    <xf numFmtId="3" fontId="36" fillId="0" borderId="17" xfId="0" applyNumberFormat="1" applyFont="1" applyFill="1" applyBorder="1" applyAlignment="1">
      <alignment horizontal="right"/>
    </xf>
    <xf numFmtId="0" fontId="36" fillId="18" borderId="20" xfId="41" applyFont="1" applyFill="1" applyBorder="1" applyAlignment="1">
      <alignment horizontal="left" indent="1"/>
    </xf>
    <xf numFmtId="164" fontId="36" fillId="18" borderId="20" xfId="41" applyNumberFormat="1" applyFont="1" applyFill="1" applyBorder="1" applyAlignment="1">
      <alignment horizontal="right"/>
    </xf>
    <xf numFmtId="164" fontId="36" fillId="0" borderId="16" xfId="0" applyNumberFormat="1" applyFont="1" applyFill="1" applyBorder="1"/>
    <xf numFmtId="9" fontId="36" fillId="0" borderId="18" xfId="59" applyFont="1" applyFill="1" applyBorder="1"/>
    <xf numFmtId="9" fontId="36" fillId="0" borderId="11" xfId="59" applyFont="1" applyFill="1" applyBorder="1"/>
    <xf numFmtId="0" fontId="40" fillId="0" borderId="0" xfId="0" applyFont="1" applyFill="1" applyBorder="1" applyAlignment="1">
      <alignment horizontal="right" vertical="center"/>
    </xf>
    <xf numFmtId="49" fontId="40" fillId="0" borderId="0" xfId="0" applyNumberFormat="1" applyFont="1" applyFill="1" applyBorder="1"/>
    <xf numFmtId="49" fontId="39" fillId="0" borderId="0" xfId="0" applyNumberFormat="1" applyFont="1" applyFill="1" applyBorder="1" applyAlignment="1">
      <alignment horizontal="right"/>
    </xf>
    <xf numFmtId="0" fontId="39" fillId="0" borderId="0" xfId="0" applyFont="1" applyFill="1" applyBorder="1"/>
    <xf numFmtId="167" fontId="40" fillId="0" borderId="0" xfId="40" applyNumberFormat="1" applyFont="1" applyFill="1" applyBorder="1" applyAlignment="1">
      <alignment horizontal="center"/>
    </xf>
    <xf numFmtId="0" fontId="51" fillId="0" borderId="0" xfId="0" applyFont="1" applyFill="1" applyBorder="1"/>
    <xf numFmtId="0" fontId="52" fillId="0" borderId="0" xfId="0" applyFont="1" applyFill="1" applyBorder="1" applyAlignment="1">
      <alignment horizontal="right" vertical="top"/>
    </xf>
    <xf numFmtId="9" fontId="40" fillId="0" borderId="0" xfId="59" applyFont="1" applyFill="1" applyBorder="1"/>
    <xf numFmtId="164" fontId="38" fillId="19" borderId="0" xfId="0" applyNumberFormat="1" applyFont="1" applyFill="1" applyBorder="1"/>
    <xf numFmtId="164" fontId="36" fillId="0" borderId="10" xfId="41" applyNumberFormat="1" applyFont="1" applyFill="1" applyBorder="1"/>
    <xf numFmtId="164" fontId="36" fillId="19" borderId="17" xfId="41" applyNumberFormat="1" applyFont="1" applyFill="1" applyBorder="1"/>
    <xf numFmtId="164" fontId="38" fillId="19" borderId="17" xfId="0" applyNumberFormat="1" applyFont="1" applyFill="1" applyBorder="1" applyAlignment="1">
      <alignment horizontal="right" vertical="center"/>
    </xf>
    <xf numFmtId="0" fontId="36" fillId="0" borderId="0" xfId="0" applyFont="1" applyBorder="1"/>
    <xf numFmtId="0" fontId="55" fillId="0" borderId="0" xfId="0" applyFont="1" applyFill="1" applyBorder="1" applyAlignment="1">
      <alignment horizontal="right" vertical="center"/>
    </xf>
    <xf numFmtId="0" fontId="38" fillId="20" borderId="10" xfId="41" applyFont="1" applyFill="1" applyBorder="1" applyAlignment="1">
      <alignment horizontal="center" vertical="center"/>
    </xf>
    <xf numFmtId="0" fontId="32" fillId="0" borderId="0" xfId="0" applyFont="1" applyAlignment="1"/>
    <xf numFmtId="0" fontId="36" fillId="0" borderId="0" xfId="0" applyFont="1" applyAlignment="1"/>
    <xf numFmtId="0" fontId="7" fillId="0" borderId="0" xfId="0" applyFont="1"/>
    <xf numFmtId="164" fontId="36" fillId="0" borderId="0" xfId="0" applyNumberFormat="1" applyFont="1"/>
    <xf numFmtId="164" fontId="36" fillId="0" borderId="17" xfId="0" applyNumberFormat="1" applyFont="1" applyBorder="1"/>
    <xf numFmtId="164" fontId="36" fillId="0" borderId="11" xfId="0" applyNumberFormat="1" applyFont="1" applyBorder="1"/>
    <xf numFmtId="168" fontId="47" fillId="0" borderId="0" xfId="0" applyNumberFormat="1" applyFont="1" applyFill="1" applyBorder="1" applyAlignment="1">
      <alignment horizontal="right"/>
    </xf>
    <xf numFmtId="0" fontId="63" fillId="0" borderId="0" xfId="0" applyFont="1" applyFill="1" applyBorder="1"/>
    <xf numFmtId="49" fontId="64" fillId="0" borderId="0" xfId="0" applyNumberFormat="1" applyFont="1" applyFill="1" applyBorder="1" applyAlignment="1">
      <alignment horizontal="right"/>
    </xf>
    <xf numFmtId="0" fontId="63" fillId="0" borderId="0" xfId="0" applyFont="1"/>
    <xf numFmtId="49" fontId="64" fillId="0" borderId="0" xfId="0" applyNumberFormat="1" applyFont="1" applyAlignment="1">
      <alignment horizontal="right"/>
    </xf>
    <xf numFmtId="0" fontId="36" fillId="0" borderId="0" xfId="0" applyFont="1" applyFill="1" applyBorder="1" applyAlignment="1">
      <alignment vertical="top" wrapText="1"/>
    </xf>
    <xf numFmtId="164" fontId="36" fillId="0" borderId="13" xfId="0" applyNumberFormat="1" applyFont="1" applyFill="1" applyBorder="1" applyAlignment="1"/>
    <xf numFmtId="164" fontId="36" fillId="0" borderId="11" xfId="0" applyNumberFormat="1" applyFont="1" applyFill="1" applyBorder="1" applyAlignment="1"/>
    <xf numFmtId="164" fontId="36" fillId="0" borderId="17" xfId="0" applyNumberFormat="1" applyFont="1" applyFill="1" applyBorder="1" applyAlignment="1"/>
    <xf numFmtId="164" fontId="36" fillId="0" borderId="0" xfId="0" applyNumberFormat="1" applyFont="1" applyFill="1" applyBorder="1" applyAlignment="1"/>
    <xf numFmtId="49" fontId="69" fillId="0" borderId="0" xfId="0" applyNumberFormat="1" applyFont="1" applyFill="1" applyBorder="1" applyAlignment="1">
      <alignment horizontal="right"/>
    </xf>
    <xf numFmtId="164" fontId="36" fillId="18" borderId="11" xfId="41" applyNumberFormat="1" applyFont="1" applyFill="1" applyBorder="1" applyAlignment="1">
      <alignment horizontal="right"/>
    </xf>
    <xf numFmtId="0" fontId="38" fillId="20" borderId="10" xfId="41" applyFont="1" applyFill="1" applyBorder="1" applyAlignment="1">
      <alignment horizontal="right" vertical="center"/>
    </xf>
    <xf numFmtId="0" fontId="38" fillId="19" borderId="17" xfId="41" applyFont="1" applyFill="1" applyBorder="1" applyAlignment="1">
      <alignment wrapText="1"/>
    </xf>
    <xf numFmtId="164" fontId="38" fillId="19" borderId="17" xfId="41" applyNumberFormat="1" applyFont="1" applyFill="1" applyBorder="1" applyAlignment="1">
      <alignment horizontal="right"/>
    </xf>
    <xf numFmtId="164" fontId="38" fillId="19" borderId="18" xfId="41" applyNumberFormat="1" applyFont="1" applyFill="1" applyBorder="1" applyAlignment="1">
      <alignment horizontal="right"/>
    </xf>
    <xf numFmtId="0" fontId="38" fillId="19" borderId="18" xfId="41" applyFont="1" applyFill="1" applyBorder="1" applyAlignment="1">
      <alignment wrapText="1"/>
    </xf>
    <xf numFmtId="0" fontId="75" fillId="20" borderId="10" xfId="41" applyFont="1" applyFill="1" applyBorder="1" applyAlignment="1">
      <alignment horizontal="center" vertical="center"/>
    </xf>
    <xf numFmtId="2" fontId="38" fillId="19" borderId="18" xfId="41" applyNumberFormat="1" applyFont="1" applyFill="1" applyBorder="1" applyAlignment="1">
      <alignment wrapText="1"/>
    </xf>
    <xf numFmtId="164" fontId="38" fillId="19" borderId="18" xfId="41" applyNumberFormat="1" applyFont="1" applyFill="1" applyBorder="1" applyAlignment="1"/>
    <xf numFmtId="0" fontId="38" fillId="19" borderId="17" xfId="41" applyFont="1" applyFill="1" applyBorder="1" applyAlignment="1"/>
    <xf numFmtId="164" fontId="38" fillId="19" borderId="17" xfId="41" applyNumberFormat="1" applyFont="1" applyFill="1" applyBorder="1" applyAlignment="1"/>
    <xf numFmtId="0" fontId="38" fillId="20" borderId="0" xfId="41" applyFont="1" applyFill="1" applyBorder="1" applyAlignment="1">
      <alignment horizontal="right" vertical="top" wrapText="1"/>
    </xf>
    <xf numFmtId="0" fontId="38" fillId="20" borderId="10" xfId="41" applyFont="1" applyFill="1" applyBorder="1" applyAlignment="1">
      <alignment horizontal="right" vertical="top" wrapText="1"/>
    </xf>
    <xf numFmtId="0" fontId="36" fillId="20" borderId="0" xfId="0" applyFont="1" applyFill="1" applyBorder="1" applyAlignment="1">
      <alignment horizontal="right" vertical="center" wrapText="1"/>
    </xf>
    <xf numFmtId="2" fontId="38" fillId="19" borderId="18" xfId="41" applyNumberFormat="1" applyFont="1" applyFill="1" applyBorder="1" applyAlignment="1">
      <alignment horizontal="left" wrapText="1"/>
    </xf>
    <xf numFmtId="0" fontId="38" fillId="20" borderId="0" xfId="0" applyFont="1" applyFill="1" applyBorder="1" applyAlignment="1">
      <alignment horizontal="right" vertical="top" wrapText="1"/>
    </xf>
    <xf numFmtId="0" fontId="38" fillId="19" borderId="17" xfId="0" applyFont="1" applyFill="1" applyBorder="1" applyAlignment="1"/>
    <xf numFmtId="2" fontId="38" fillId="19" borderId="17" xfId="41" applyNumberFormat="1" applyFont="1" applyFill="1" applyBorder="1" applyAlignment="1">
      <alignment vertical="center" wrapText="1"/>
    </xf>
    <xf numFmtId="0" fontId="41" fillId="0" borderId="0" xfId="0" applyFont="1" applyFill="1" applyBorder="1"/>
    <xf numFmtId="0" fontId="36" fillId="20" borderId="10" xfId="0" applyFont="1" applyFill="1" applyBorder="1" applyAlignment="1">
      <alignment horizontal="right" vertical="top" wrapText="1"/>
    </xf>
    <xf numFmtId="0" fontId="38" fillId="19" borderId="17" xfId="0" applyFont="1" applyFill="1" applyBorder="1" applyAlignment="1">
      <alignment horizontal="left"/>
    </xf>
    <xf numFmtId="0" fontId="36" fillId="0" borderId="10" xfId="0" applyFont="1" applyFill="1" applyBorder="1" applyAlignment="1">
      <alignment horizontal="left" vertical="center" indent="1"/>
    </xf>
    <xf numFmtId="0" fontId="36" fillId="20" borderId="10" xfId="0" applyFont="1" applyFill="1" applyBorder="1" applyAlignment="1">
      <alignment horizontal="right" vertical="center" wrapText="1"/>
    </xf>
    <xf numFmtId="0" fontId="36" fillId="0" borderId="17" xfId="0" applyFont="1" applyFill="1" applyBorder="1" applyAlignment="1">
      <alignment horizontal="left" indent="1"/>
    </xf>
    <xf numFmtId="164" fontId="36" fillId="0" borderId="0" xfId="0" applyNumberFormat="1" applyFont="1" applyBorder="1"/>
    <xf numFmtId="0" fontId="36" fillId="20" borderId="0" xfId="0" applyFont="1" applyFill="1"/>
    <xf numFmtId="0" fontId="38" fillId="20" borderId="0" xfId="0" applyFont="1" applyFill="1" applyAlignment="1">
      <alignment horizontal="right" vertical="top" wrapText="1"/>
    </xf>
    <xf numFmtId="0" fontId="36" fillId="20" borderId="10" xfId="0" applyFont="1" applyFill="1" applyBorder="1"/>
    <xf numFmtId="0" fontId="36" fillId="20" borderId="10" xfId="0" applyFont="1" applyFill="1" applyBorder="1" applyAlignment="1">
      <alignment horizontal="right"/>
    </xf>
    <xf numFmtId="0" fontId="38" fillId="19" borderId="17" xfId="0" applyFont="1" applyFill="1" applyBorder="1"/>
    <xf numFmtId="0" fontId="36" fillId="0" borderId="0" xfId="0" applyFont="1" applyAlignment="1">
      <alignment horizontal="left" indent="1"/>
    </xf>
    <xf numFmtId="0" fontId="36" fillId="0" borderId="12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8" fillId="20" borderId="0" xfId="0" applyFont="1" applyFill="1" applyBorder="1" applyAlignment="1">
      <alignment horizontal="center" vertical="center"/>
    </xf>
    <xf numFmtId="0" fontId="38" fillId="20" borderId="0" xfId="0" applyFont="1" applyFill="1" applyBorder="1" applyAlignment="1">
      <alignment horizontal="center" vertical="center" wrapText="1"/>
    </xf>
    <xf numFmtId="0" fontId="38" fillId="20" borderId="0" xfId="0" applyFont="1" applyFill="1" applyBorder="1" applyAlignment="1">
      <alignment horizontal="right" vertical="center"/>
    </xf>
    <xf numFmtId="0" fontId="38" fillId="19" borderId="17" xfId="41" applyFont="1" applyFill="1" applyBorder="1"/>
    <xf numFmtId="0" fontId="36" fillId="0" borderId="0" xfId="41" applyFont="1" applyFill="1" applyBorder="1" applyAlignment="1">
      <alignment horizontal="left" indent="1"/>
    </xf>
    <xf numFmtId="0" fontId="36" fillId="0" borderId="12" xfId="41" applyFont="1" applyFill="1" applyBorder="1" applyAlignment="1">
      <alignment horizontal="left" indent="1"/>
    </xf>
    <xf numFmtId="0" fontId="36" fillId="0" borderId="18" xfId="41" applyFont="1" applyFill="1" applyBorder="1" applyAlignment="1">
      <alignment horizontal="left" indent="1"/>
    </xf>
    <xf numFmtId="0" fontId="38" fillId="20" borderId="0" xfId="0" applyFont="1" applyFill="1" applyBorder="1" applyAlignment="1">
      <alignment horizontal="right" vertical="center" wrapText="1"/>
    </xf>
    <xf numFmtId="0" fontId="38" fillId="19" borderId="17" xfId="0" applyFont="1" applyFill="1" applyBorder="1" applyAlignment="1">
      <alignment vertical="center"/>
    </xf>
    <xf numFmtId="0" fontId="36" fillId="0" borderId="18" xfId="0" applyFont="1" applyFill="1" applyBorder="1" applyAlignment="1">
      <alignment horizontal="left" vertical="center" indent="1"/>
    </xf>
    <xf numFmtId="0" fontId="38" fillId="20" borderId="0" xfId="0" applyFont="1" applyFill="1" applyBorder="1" applyAlignment="1">
      <alignment vertical="center"/>
    </xf>
    <xf numFmtId="0" fontId="38" fillId="19" borderId="17" xfId="0" applyFont="1" applyFill="1" applyBorder="1" applyAlignment="1">
      <alignment vertical="center" wrapText="1"/>
    </xf>
    <xf numFmtId="164" fontId="36" fillId="0" borderId="11" xfId="41" applyNumberFormat="1" applyFont="1" applyFill="1" applyBorder="1"/>
    <xf numFmtId="0" fontId="38" fillId="20" borderId="0" xfId="41" applyFont="1" applyFill="1" applyBorder="1" applyAlignment="1">
      <alignment vertical="center"/>
    </xf>
    <xf numFmtId="49" fontId="38" fillId="20" borderId="0" xfId="41" applyNumberFormat="1" applyFont="1" applyFill="1" applyBorder="1" applyAlignment="1">
      <alignment horizontal="right" vertical="center"/>
    </xf>
    <xf numFmtId="0" fontId="36" fillId="19" borderId="17" xfId="41" applyFont="1" applyFill="1" applyBorder="1" applyAlignment="1">
      <alignment horizontal="left"/>
    </xf>
    <xf numFmtId="0" fontId="36" fillId="0" borderId="10" xfId="41" applyFont="1" applyFill="1" applyBorder="1" applyAlignment="1">
      <alignment horizontal="left" indent="1"/>
    </xf>
    <xf numFmtId="0" fontId="36" fillId="0" borderId="17" xfId="41" applyFont="1" applyFill="1" applyBorder="1" applyAlignment="1">
      <alignment horizontal="left" indent="1"/>
    </xf>
    <xf numFmtId="164" fontId="38" fillId="19" borderId="25" xfId="0" applyNumberFormat="1" applyFont="1" applyFill="1" applyBorder="1"/>
    <xf numFmtId="167" fontId="36" fillId="0" borderId="16" xfId="40" applyNumberFormat="1" applyFont="1" applyFill="1" applyBorder="1" applyAlignment="1"/>
    <xf numFmtId="167" fontId="36" fillId="0" borderId="12" xfId="40" applyNumberFormat="1" applyFont="1" applyFill="1" applyBorder="1" applyAlignment="1"/>
    <xf numFmtId="167" fontId="36" fillId="0" borderId="17" xfId="40" applyNumberFormat="1" applyFont="1" applyFill="1" applyBorder="1" applyAlignment="1"/>
    <xf numFmtId="0" fontId="38" fillId="20" borderId="0" xfId="0" applyFont="1" applyFill="1" applyBorder="1"/>
    <xf numFmtId="0" fontId="38" fillId="20" borderId="0" xfId="0" applyFont="1" applyFill="1" applyBorder="1" applyAlignment="1">
      <alignment vertical="center" wrapText="1"/>
    </xf>
    <xf numFmtId="9" fontId="38" fillId="19" borderId="17" xfId="59" applyFont="1" applyFill="1" applyBorder="1"/>
    <xf numFmtId="167" fontId="36" fillId="0" borderId="16" xfId="40" applyNumberFormat="1" applyFont="1" applyFill="1" applyBorder="1" applyAlignment="1">
      <alignment horizontal="right"/>
    </xf>
    <xf numFmtId="167" fontId="36" fillId="0" borderId="12" xfId="40" applyNumberFormat="1" applyFont="1" applyFill="1" applyBorder="1" applyAlignment="1">
      <alignment horizontal="right"/>
    </xf>
    <xf numFmtId="167" fontId="36" fillId="0" borderId="17" xfId="40" applyNumberFormat="1" applyFont="1" applyFill="1" applyBorder="1" applyAlignment="1">
      <alignment horizontal="right"/>
    </xf>
    <xf numFmtId="0" fontId="38" fillId="20" borderId="0" xfId="0" applyFont="1" applyFill="1" applyBorder="1" applyAlignment="1">
      <alignment horizontal="right" vertical="center" wrapText="1"/>
    </xf>
    <xf numFmtId="0" fontId="36" fillId="20" borderId="0" xfId="0" applyFont="1" applyFill="1" applyBorder="1"/>
    <xf numFmtId="164" fontId="36" fillId="0" borderId="13" xfId="0" applyNumberFormat="1" applyFont="1" applyFill="1" applyBorder="1" applyAlignment="1"/>
    <xf numFmtId="164" fontId="36" fillId="0" borderId="17" xfId="0" applyNumberFormat="1" applyFont="1" applyFill="1" applyBorder="1" applyAlignment="1"/>
    <xf numFmtId="164" fontId="36" fillId="0" borderId="0" xfId="0" applyNumberFormat="1" applyFont="1" applyFill="1" applyBorder="1" applyAlignment="1"/>
    <xf numFmtId="164" fontId="36" fillId="0" borderId="0" xfId="0" applyNumberFormat="1" applyFont="1" applyFill="1" applyBorder="1" applyAlignment="1">
      <alignment horizontal="right" vertical="center"/>
    </xf>
    <xf numFmtId="164" fontId="36" fillId="0" borderId="13" xfId="0" applyNumberFormat="1" applyFont="1" applyFill="1" applyBorder="1" applyAlignment="1">
      <alignment horizontal="right" vertical="center"/>
    </xf>
    <xf numFmtId="164" fontId="36" fillId="0" borderId="0" xfId="0" applyNumberFormat="1" applyFont="1" applyFill="1" applyBorder="1" applyAlignment="1"/>
    <xf numFmtId="164" fontId="36" fillId="0" borderId="13" xfId="0" applyNumberFormat="1" applyFont="1" applyFill="1" applyBorder="1" applyAlignment="1"/>
    <xf numFmtId="3" fontId="36" fillId="0" borderId="11" xfId="0" applyNumberFormat="1" applyFont="1" applyFill="1" applyBorder="1" applyAlignment="1">
      <alignment horizontal="right"/>
    </xf>
    <xf numFmtId="0" fontId="38" fillId="20" borderId="0" xfId="0" applyFont="1" applyFill="1"/>
    <xf numFmtId="0" fontId="36" fillId="0" borderId="25" xfId="0" applyFont="1" applyBorder="1" applyAlignment="1">
      <alignment horizontal="left" indent="1"/>
    </xf>
    <xf numFmtId="3" fontId="36" fillId="0" borderId="13" xfId="0" applyNumberFormat="1" applyFont="1" applyBorder="1"/>
    <xf numFmtId="3" fontId="36" fillId="0" borderId="11" xfId="0" applyNumberFormat="1" applyFont="1" applyBorder="1"/>
    <xf numFmtId="0" fontId="38" fillId="20" borderId="10" xfId="0" applyFont="1" applyFill="1" applyBorder="1"/>
    <xf numFmtId="3" fontId="36" fillId="0" borderId="25" xfId="0" applyNumberFormat="1" applyFont="1" applyBorder="1"/>
    <xf numFmtId="3" fontId="38" fillId="19" borderId="17" xfId="0" applyNumberFormat="1" applyFont="1" applyFill="1" applyBorder="1"/>
    <xf numFmtId="3" fontId="36" fillId="0" borderId="10" xfId="0" applyNumberFormat="1" applyFont="1" applyBorder="1"/>
    <xf numFmtId="0" fontId="36" fillId="0" borderId="21" xfId="0" applyFont="1" applyBorder="1"/>
    <xf numFmtId="3" fontId="36" fillId="0" borderId="27" xfId="0" applyNumberFormat="1" applyFont="1" applyBorder="1"/>
    <xf numFmtId="3" fontId="36" fillId="0" borderId="28" xfId="0" applyNumberFormat="1" applyFont="1" applyBorder="1"/>
    <xf numFmtId="0" fontId="36" fillId="0" borderId="10" xfId="0" applyFont="1" applyBorder="1" applyAlignment="1">
      <alignment horizontal="left" indent="1"/>
    </xf>
    <xf numFmtId="0" fontId="38" fillId="0" borderId="0" xfId="0" applyFont="1" applyFill="1" applyBorder="1"/>
    <xf numFmtId="3" fontId="38" fillId="0" borderId="0" xfId="0" applyNumberFormat="1" applyFont="1" applyFill="1" applyBorder="1"/>
    <xf numFmtId="3" fontId="36" fillId="0" borderId="0" xfId="0" applyNumberFormat="1" applyFont="1" applyFill="1" applyBorder="1"/>
    <xf numFmtId="3" fontId="36" fillId="0" borderId="25" xfId="0" applyNumberFormat="1" applyFont="1" applyFill="1" applyBorder="1"/>
    <xf numFmtId="0" fontId="36" fillId="0" borderId="25" xfId="0" applyFont="1" applyFill="1" applyBorder="1" applyAlignment="1">
      <alignment horizontal="left" indent="1"/>
    </xf>
    <xf numFmtId="3" fontId="36" fillId="0" borderId="10" xfId="0" applyNumberFormat="1" applyFont="1" applyBorder="1" applyAlignment="1">
      <alignment vertical="top"/>
    </xf>
    <xf numFmtId="0" fontId="36" fillId="0" borderId="13" xfId="89" applyFont="1" applyFill="1" applyBorder="1"/>
    <xf numFmtId="164" fontId="36" fillId="0" borderId="13" xfId="89" applyNumberFormat="1" applyFont="1" applyFill="1" applyBorder="1"/>
    <xf numFmtId="164" fontId="36" fillId="0" borderId="11" xfId="89" applyNumberFormat="1" applyFont="1" applyFill="1" applyBorder="1" applyAlignment="1">
      <alignment horizontal="right"/>
    </xf>
    <xf numFmtId="164" fontId="36" fillId="0" borderId="11" xfId="89" applyNumberFormat="1" applyFont="1" applyFill="1" applyBorder="1"/>
    <xf numFmtId="0" fontId="36" fillId="0" borderId="12" xfId="89" applyFont="1" applyFill="1" applyBorder="1"/>
    <xf numFmtId="0" fontId="36" fillId="0" borderId="18" xfId="89" applyFont="1" applyFill="1" applyBorder="1"/>
    <xf numFmtId="164" fontId="36" fillId="0" borderId="18" xfId="89" applyNumberFormat="1" applyFont="1" applyFill="1" applyBorder="1"/>
    <xf numFmtId="0" fontId="36" fillId="0" borderId="25" xfId="89" applyFont="1" applyFill="1" applyBorder="1"/>
    <xf numFmtId="164" fontId="36" fillId="0" borderId="25" xfId="89" applyNumberFormat="1" applyFont="1" applyFill="1" applyBorder="1"/>
    <xf numFmtId="0" fontId="36" fillId="0" borderId="16" xfId="89" applyFont="1" applyFill="1" applyBorder="1"/>
    <xf numFmtId="164" fontId="36" fillId="0" borderId="16" xfId="89" applyNumberFormat="1" applyFont="1" applyFill="1" applyBorder="1"/>
    <xf numFmtId="0" fontId="36" fillId="0" borderId="17" xfId="89" applyFont="1" applyFill="1" applyBorder="1"/>
    <xf numFmtId="164" fontId="36" fillId="0" borderId="17" xfId="89" applyNumberFormat="1" applyFont="1" applyFill="1" applyBorder="1"/>
    <xf numFmtId="0" fontId="36" fillId="0" borderId="10" xfId="89" applyFont="1" applyFill="1" applyBorder="1"/>
    <xf numFmtId="164" fontId="36" fillId="0" borderId="10" xfId="89" applyNumberFormat="1" applyFont="1" applyFill="1" applyBorder="1"/>
    <xf numFmtId="0" fontId="40" fillId="0" borderId="0" xfId="0" applyFont="1"/>
    <xf numFmtId="3" fontId="40" fillId="0" borderId="0" xfId="0" applyNumberFormat="1" applyFont="1" applyFill="1" applyBorder="1"/>
    <xf numFmtId="49" fontId="64" fillId="0" borderId="0" xfId="0" applyNumberFormat="1" applyFont="1" applyFill="1" applyAlignment="1">
      <alignment horizontal="left" vertical="center"/>
    </xf>
    <xf numFmtId="49" fontId="64" fillId="0" borderId="0" xfId="0" applyNumberFormat="1" applyFont="1" applyFill="1" applyAlignment="1">
      <alignment horizontal="right" vertical="center"/>
    </xf>
    <xf numFmtId="0" fontId="42" fillId="20" borderId="0" xfId="0" applyFont="1" applyFill="1" applyBorder="1"/>
    <xf numFmtId="0" fontId="38" fillId="20" borderId="0" xfId="0" applyFont="1" applyFill="1" applyBorder="1" applyAlignment="1"/>
    <xf numFmtId="3" fontId="36" fillId="0" borderId="0" xfId="0" applyNumberFormat="1" applyFont="1" applyFill="1" applyBorder="1" applyAlignment="1">
      <alignment horizontal="right"/>
    </xf>
    <xf numFmtId="3" fontId="36" fillId="0" borderId="13" xfId="0" applyNumberFormat="1" applyFont="1" applyFill="1" applyBorder="1"/>
    <xf numFmtId="3" fontId="36" fillId="0" borderId="17" xfId="0" applyNumberFormat="1" applyFont="1" applyFill="1" applyBorder="1"/>
    <xf numFmtId="10" fontId="38" fillId="19" borderId="17" xfId="0" applyNumberFormat="1" applyFont="1" applyFill="1" applyBorder="1"/>
    <xf numFmtId="0" fontId="38" fillId="20" borderId="0" xfId="40" applyFont="1" applyFill="1" applyBorder="1" applyAlignment="1"/>
    <xf numFmtId="0" fontId="36" fillId="0" borderId="0" xfId="40" applyFont="1" applyFill="1" applyBorder="1"/>
    <xf numFmtId="3" fontId="36" fillId="0" borderId="11" xfId="40" applyNumberFormat="1" applyFont="1" applyFill="1" applyBorder="1" applyAlignment="1"/>
    <xf numFmtId="3" fontId="36" fillId="0" borderId="13" xfId="40" applyNumberFormat="1" applyFont="1" applyFill="1" applyBorder="1" applyAlignment="1"/>
    <xf numFmtId="170" fontId="38" fillId="20" borderId="0" xfId="40" applyNumberFormat="1" applyFont="1" applyFill="1" applyBorder="1" applyAlignment="1"/>
    <xf numFmtId="170" fontId="38" fillId="20" borderId="0" xfId="0" applyNumberFormat="1" applyFont="1" applyFill="1" applyAlignment="1">
      <alignment wrapText="1"/>
    </xf>
    <xf numFmtId="170" fontId="38" fillId="20" borderId="0" xfId="40" applyNumberFormat="1" applyFont="1" applyFill="1" applyBorder="1" applyAlignment="1">
      <alignment wrapText="1"/>
    </xf>
    <xf numFmtId="0" fontId="36" fillId="0" borderId="0" xfId="0" applyFont="1" applyFill="1"/>
    <xf numFmtId="169" fontId="36" fillId="0" borderId="17" xfId="40" applyNumberFormat="1" applyFont="1" applyFill="1" applyBorder="1"/>
    <xf numFmtId="169" fontId="36" fillId="0" borderId="11" xfId="40" applyNumberFormat="1" applyFont="1" applyFill="1" applyBorder="1"/>
    <xf numFmtId="169" fontId="36" fillId="0" borderId="13" xfId="40" applyNumberFormat="1" applyFont="1" applyFill="1" applyBorder="1"/>
    <xf numFmtId="169" fontId="36" fillId="0" borderId="0" xfId="40" applyNumberFormat="1" applyFont="1" applyFill="1" applyBorder="1"/>
    <xf numFmtId="3" fontId="36" fillId="0" borderId="0" xfId="40" applyNumberFormat="1" applyFont="1" applyFill="1" applyBorder="1" applyAlignment="1"/>
    <xf numFmtId="167" fontId="36" fillId="0" borderId="0" xfId="40" applyNumberFormat="1" applyFont="1" applyFill="1" applyBorder="1" applyAlignment="1"/>
    <xf numFmtId="3" fontId="36" fillId="0" borderId="18" xfId="40" applyNumberFormat="1" applyFont="1" applyFill="1" applyBorder="1" applyAlignment="1"/>
    <xf numFmtId="167" fontId="36" fillId="0" borderId="18" xfId="40" applyNumberFormat="1" applyFont="1" applyFill="1" applyBorder="1" applyAlignment="1"/>
    <xf numFmtId="3" fontId="36" fillId="0" borderId="13" xfId="0" applyNumberFormat="1" applyFont="1" applyBorder="1" applyAlignment="1">
      <alignment vertical="top"/>
    </xf>
    <xf numFmtId="171" fontId="38" fillId="20" borderId="0" xfId="40" applyNumberFormat="1" applyFont="1" applyFill="1" applyBorder="1" applyAlignment="1">
      <alignment wrapText="1"/>
    </xf>
    <xf numFmtId="171" fontId="38" fillId="20" borderId="0" xfId="0" applyNumberFormat="1" applyFont="1" applyFill="1" applyAlignment="1">
      <alignment wrapText="1"/>
    </xf>
    <xf numFmtId="171" fontId="38" fillId="20" borderId="0" xfId="40" applyNumberFormat="1" applyFont="1" applyFill="1" applyBorder="1" applyAlignment="1"/>
    <xf numFmtId="0" fontId="38" fillId="20" borderId="0" xfId="60" applyFont="1" applyFill="1" applyBorder="1" applyAlignment="1">
      <alignment horizontal="right"/>
    </xf>
    <xf numFmtId="0" fontId="44" fillId="20" borderId="0" xfId="0" applyFont="1" applyFill="1" applyBorder="1" applyAlignment="1">
      <alignment horizontal="right"/>
    </xf>
    <xf numFmtId="3" fontId="44" fillId="19" borderId="17" xfId="0" applyNumberFormat="1" applyFont="1" applyFill="1" applyBorder="1" applyAlignment="1"/>
    <xf numFmtId="0" fontId="36" fillId="19" borderId="25" xfId="60" applyFont="1" applyFill="1" applyBorder="1" applyAlignment="1">
      <alignment horizontal="left" vertical="center" indent="1"/>
    </xf>
    <xf numFmtId="3" fontId="43" fillId="19" borderId="25" xfId="60" applyNumberFormat="1" applyFont="1" applyFill="1" applyBorder="1" applyAlignment="1"/>
    <xf numFmtId="3" fontId="43" fillId="19" borderId="25" xfId="0" applyNumberFormat="1" applyFont="1" applyFill="1" applyBorder="1" applyAlignment="1"/>
    <xf numFmtId="0" fontId="43" fillId="0" borderId="0" xfId="60" applyFont="1" applyFill="1" applyBorder="1" applyAlignment="1">
      <alignment vertical="center" wrapText="1"/>
    </xf>
    <xf numFmtId="3" fontId="43" fillId="0" borderId="0" xfId="60" applyNumberFormat="1" applyFont="1" applyFill="1" applyBorder="1" applyAlignment="1"/>
    <xf numFmtId="3" fontId="36" fillId="0" borderId="0" xfId="60" applyNumberFormat="1" applyFont="1" applyFill="1" applyBorder="1" applyAlignment="1"/>
    <xf numFmtId="3" fontId="43" fillId="0" borderId="0" xfId="60" applyNumberFormat="1" applyFont="1" applyFill="1" applyBorder="1" applyAlignment="1" applyProtection="1">
      <protection locked="0"/>
    </xf>
    <xf numFmtId="3" fontId="43" fillId="0" borderId="0" xfId="0" applyNumberFormat="1" applyFont="1" applyFill="1" applyBorder="1" applyAlignment="1"/>
    <xf numFmtId="0" fontId="43" fillId="0" borderId="12" xfId="60" applyFont="1" applyFill="1" applyBorder="1" applyAlignment="1">
      <alignment vertical="center" wrapText="1"/>
    </xf>
    <xf numFmtId="3" fontId="43" fillId="0" borderId="13" xfId="60" applyNumberFormat="1" applyFont="1" applyFill="1" applyBorder="1" applyAlignment="1"/>
    <xf numFmtId="3" fontId="36" fillId="0" borderId="13" xfId="60" applyNumberFormat="1" applyFont="1" applyFill="1" applyBorder="1" applyAlignment="1"/>
    <xf numFmtId="3" fontId="43" fillId="0" borderId="13" xfId="60" applyNumberFormat="1" applyFont="1" applyFill="1" applyBorder="1" applyAlignment="1" applyProtection="1">
      <protection locked="0"/>
    </xf>
    <xf numFmtId="3" fontId="43" fillId="0" borderId="11" xfId="0" applyNumberFormat="1" applyFont="1" applyFill="1" applyBorder="1" applyAlignment="1"/>
    <xf numFmtId="3" fontId="43" fillId="19" borderId="25" xfId="60" applyNumberFormat="1" applyFont="1" applyFill="1" applyBorder="1" applyAlignment="1" applyProtection="1">
      <protection locked="0"/>
    </xf>
    <xf numFmtId="0" fontId="36" fillId="19" borderId="17" xfId="60" applyFont="1" applyFill="1" applyBorder="1" applyAlignment="1">
      <alignment horizontal="left" vertical="center" indent="1"/>
    </xf>
    <xf numFmtId="3" fontId="43" fillId="19" borderId="17" xfId="60" applyNumberFormat="1" applyFont="1" applyFill="1" applyBorder="1" applyAlignment="1" applyProtection="1">
      <protection locked="0"/>
    </xf>
    <xf numFmtId="3" fontId="36" fillId="19" borderId="17" xfId="60" applyNumberFormat="1" applyFont="1" applyFill="1" applyBorder="1" applyAlignment="1"/>
    <xf numFmtId="3" fontId="43" fillId="19" borderId="17" xfId="0" applyNumberFormat="1" applyFont="1" applyFill="1" applyBorder="1" applyAlignment="1"/>
    <xf numFmtId="0" fontId="38" fillId="20" borderId="0" xfId="92" applyFont="1" applyFill="1" applyBorder="1" applyAlignment="1">
      <alignment horizontal="right"/>
    </xf>
    <xf numFmtId="3" fontId="44" fillId="19" borderId="16" xfId="92" applyNumberFormat="1" applyFont="1" applyFill="1" applyBorder="1" applyAlignment="1"/>
    <xf numFmtId="3" fontId="43" fillId="19" borderId="25" xfId="92" applyNumberFormat="1" applyFont="1" applyFill="1" applyBorder="1" applyAlignment="1"/>
    <xf numFmtId="0" fontId="43" fillId="0" borderId="0" xfId="0" applyFont="1" applyAlignment="1"/>
    <xf numFmtId="3" fontId="43" fillId="0" borderId="0" xfId="92" applyNumberFormat="1" applyFont="1" applyFill="1" applyBorder="1" applyAlignment="1"/>
    <xf numFmtId="0" fontId="43" fillId="0" borderId="13" xfId="0" applyFont="1" applyBorder="1" applyAlignment="1"/>
    <xf numFmtId="3" fontId="43" fillId="0" borderId="0" xfId="92" applyNumberFormat="1" applyFont="1" applyFill="1" applyBorder="1" applyAlignment="1" applyProtection="1">
      <protection locked="0"/>
    </xf>
    <xf numFmtId="3" fontId="36" fillId="0" borderId="0" xfId="92" applyNumberFormat="1" applyFont="1" applyFill="1" applyBorder="1" applyAlignment="1"/>
    <xf numFmtId="3" fontId="43" fillId="19" borderId="25" xfId="92" applyNumberFormat="1" applyFont="1" applyFill="1" applyBorder="1" applyAlignment="1" applyProtection="1">
      <protection locked="0"/>
    </xf>
    <xf numFmtId="3" fontId="43" fillId="0" borderId="13" xfId="92" applyNumberFormat="1" applyFont="1" applyFill="1" applyBorder="1" applyAlignment="1" applyProtection="1">
      <protection locked="0"/>
    </xf>
    <xf numFmtId="3" fontId="36" fillId="0" borderId="13" xfId="92" applyNumberFormat="1" applyFont="1" applyFill="1" applyBorder="1" applyAlignment="1"/>
    <xf numFmtId="3" fontId="36" fillId="19" borderId="17" xfId="92" applyNumberFormat="1" applyFont="1" applyFill="1" applyBorder="1" applyAlignment="1"/>
    <xf numFmtId="3" fontId="43" fillId="0" borderId="0" xfId="0" applyNumberFormat="1" applyFont="1" applyAlignment="1"/>
    <xf numFmtId="3" fontId="43" fillId="0" borderId="13" xfId="0" applyNumberFormat="1" applyFont="1" applyBorder="1" applyAlignment="1"/>
    <xf numFmtId="0" fontId="38" fillId="20" borderId="0" xfId="0" applyFont="1" applyFill="1" applyBorder="1" applyAlignment="1">
      <alignment horizontal="right" vertical="top" wrapText="1"/>
    </xf>
    <xf numFmtId="0" fontId="63" fillId="0" borderId="0" xfId="60" applyFont="1" applyFill="1" applyBorder="1"/>
    <xf numFmtId="0" fontId="36" fillId="0" borderId="0" xfId="60" applyFont="1" applyFill="1" applyBorder="1"/>
    <xf numFmtId="0" fontId="77" fillId="19" borderId="17" xfId="60" applyFont="1" applyFill="1" applyBorder="1" applyAlignment="1">
      <alignment vertical="center"/>
    </xf>
    <xf numFmtId="49" fontId="64" fillId="0" borderId="0" xfId="60" applyNumberFormat="1" applyFont="1" applyFill="1" applyBorder="1" applyAlignment="1">
      <alignment horizontal="right"/>
    </xf>
    <xf numFmtId="0" fontId="81" fillId="0" borderId="0" xfId="60" applyFont="1" applyFill="1" applyBorder="1" applyAlignment="1">
      <alignment horizontal="left" vertical="center" indent="1"/>
    </xf>
    <xf numFmtId="0" fontId="81" fillId="0" borderId="12" xfId="60" applyFont="1" applyFill="1" applyBorder="1" applyAlignment="1">
      <alignment horizontal="left" vertical="center" indent="1"/>
    </xf>
    <xf numFmtId="0" fontId="81" fillId="0" borderId="17" xfId="60" applyFont="1" applyFill="1" applyBorder="1" applyAlignment="1">
      <alignment horizontal="left" vertical="center" wrapText="1" indent="1"/>
    </xf>
    <xf numFmtId="0" fontId="77" fillId="20" borderId="0" xfId="60" applyFont="1" applyFill="1" applyBorder="1" applyAlignment="1">
      <alignment vertical="top"/>
    </xf>
    <xf numFmtId="0" fontId="78" fillId="20" borderId="0" xfId="60" applyFont="1" applyFill="1" applyBorder="1" applyAlignment="1">
      <alignment horizontal="right" vertical="top" wrapText="1"/>
    </xf>
    <xf numFmtId="0" fontId="82" fillId="0" borderId="0" xfId="60" applyFont="1"/>
    <xf numFmtId="2" fontId="81" fillId="0" borderId="13" xfId="60" applyNumberFormat="1" applyFont="1" applyFill="1" applyBorder="1" applyAlignment="1">
      <alignment horizontal="right" vertical="center"/>
    </xf>
    <xf numFmtId="2" fontId="81" fillId="0" borderId="11" xfId="60" applyNumberFormat="1" applyFont="1" applyFill="1" applyBorder="1" applyAlignment="1">
      <alignment horizontal="right" vertical="center"/>
    </xf>
    <xf numFmtId="0" fontId="79" fillId="0" borderId="20" xfId="60" applyFont="1" applyFill="1" applyBorder="1" applyAlignment="1">
      <alignment vertical="center"/>
    </xf>
    <xf numFmtId="0" fontId="79" fillId="0" borderId="11" xfId="60" applyFont="1" applyFill="1" applyBorder="1" applyAlignment="1">
      <alignment vertical="center"/>
    </xf>
    <xf numFmtId="0" fontId="38" fillId="20" borderId="10" xfId="60" applyFont="1" applyFill="1" applyBorder="1" applyAlignment="1">
      <alignment horizontal="right"/>
    </xf>
    <xf numFmtId="164" fontId="43" fillId="19" borderId="17" xfId="60" applyNumberFormat="1" applyFont="1" applyFill="1" applyBorder="1" applyAlignment="1" applyProtection="1">
      <alignment vertical="center"/>
      <protection locked="0"/>
    </xf>
    <xf numFmtId="0" fontId="36" fillId="19" borderId="17" xfId="60" applyFont="1" applyFill="1" applyBorder="1" applyAlignment="1">
      <alignment horizontal="left" indent="1"/>
    </xf>
    <xf numFmtId="3" fontId="43" fillId="19" borderId="17" xfId="92" applyNumberFormat="1" applyFont="1" applyFill="1" applyBorder="1" applyAlignment="1" applyProtection="1"/>
    <xf numFmtId="164" fontId="43" fillId="19" borderId="17" xfId="92" applyNumberFormat="1" applyFont="1" applyFill="1" applyBorder="1" applyAlignment="1" applyProtection="1"/>
    <xf numFmtId="3" fontId="44" fillId="19" borderId="17" xfId="60" applyNumberFormat="1" applyFont="1" applyFill="1" applyBorder="1" applyAlignment="1" applyProtection="1"/>
    <xf numFmtId="0" fontId="36" fillId="19" borderId="25" xfId="60" applyFont="1" applyFill="1" applyBorder="1" applyAlignment="1">
      <alignment horizontal="left" vertical="center"/>
    </xf>
    <xf numFmtId="0" fontId="43" fillId="0" borderId="0" xfId="60" applyFont="1" applyFill="1" applyBorder="1" applyAlignment="1">
      <alignment vertical="center"/>
    </xf>
    <xf numFmtId="0" fontId="36" fillId="0" borderId="20" xfId="0" applyFont="1" applyBorder="1" applyAlignment="1"/>
    <xf numFmtId="0" fontId="43" fillId="0" borderId="12" xfId="60" applyFont="1" applyFill="1" applyBorder="1" applyAlignment="1">
      <alignment vertical="center"/>
    </xf>
    <xf numFmtId="0" fontId="38" fillId="0" borderId="0" xfId="0" applyFont="1" applyFill="1"/>
    <xf numFmtId="0" fontId="42" fillId="0" borderId="0" xfId="0" applyFont="1" applyFill="1"/>
    <xf numFmtId="164" fontId="36" fillId="0" borderId="13" xfId="89" applyNumberFormat="1" applyFont="1" applyFill="1" applyBorder="1" applyAlignment="1">
      <alignment horizontal="right"/>
    </xf>
    <xf numFmtId="164" fontId="36" fillId="0" borderId="17" xfId="89" applyNumberFormat="1" applyFont="1" applyFill="1" applyBorder="1" applyAlignment="1">
      <alignment horizontal="right"/>
    </xf>
    <xf numFmtId="0" fontId="34" fillId="0" borderId="20" xfId="0" applyFont="1" applyFill="1" applyBorder="1" applyAlignment="1">
      <alignment horizontal="left" vertical="center"/>
    </xf>
    <xf numFmtId="0" fontId="34" fillId="0" borderId="20" xfId="0" applyFont="1" applyFill="1" applyBorder="1"/>
    <xf numFmtId="0" fontId="34" fillId="0" borderId="20" xfId="0" applyFont="1" applyFill="1" applyBorder="1" applyAlignment="1">
      <alignment horizontal="left" vertical="center" indent="1"/>
    </xf>
    <xf numFmtId="0" fontId="34" fillId="0" borderId="20" xfId="0" applyFont="1" applyFill="1" applyBorder="1" applyAlignment="1">
      <alignment horizontal="right" vertical="center" indent="1"/>
    </xf>
    <xf numFmtId="0" fontId="36" fillId="0" borderId="0" xfId="0" applyFont="1" applyFill="1" applyBorder="1" applyAlignment="1">
      <alignment horizontal="left" indent="1"/>
    </xf>
    <xf numFmtId="0" fontId="36" fillId="0" borderId="12" xfId="0" applyFont="1" applyFill="1" applyBorder="1" applyAlignment="1">
      <alignment horizontal="left" indent="1"/>
    </xf>
    <xf numFmtId="0" fontId="84" fillId="0" borderId="0" xfId="0" applyFont="1" applyFill="1" applyBorder="1"/>
    <xf numFmtId="169" fontId="38" fillId="19" borderId="17" xfId="40" applyNumberFormat="1" applyFont="1" applyFill="1" applyBorder="1"/>
    <xf numFmtId="0" fontId="36" fillId="0" borderId="0" xfId="40" applyFont="1" applyFill="1" applyBorder="1" applyAlignment="1">
      <alignment horizontal="left" indent="1"/>
    </xf>
    <xf numFmtId="0" fontId="36" fillId="0" borderId="12" xfId="40" applyFont="1" applyFill="1" applyBorder="1" applyAlignment="1">
      <alignment horizontal="left" indent="1"/>
    </xf>
    <xf numFmtId="0" fontId="36" fillId="0" borderId="17" xfId="40" applyFont="1" applyFill="1" applyBorder="1" applyAlignment="1">
      <alignment horizontal="left" indent="1"/>
    </xf>
    <xf numFmtId="0" fontId="36" fillId="0" borderId="25" xfId="0" applyFont="1" applyFill="1" applyBorder="1"/>
    <xf numFmtId="164" fontId="36" fillId="0" borderId="11" xfId="0" applyNumberFormat="1" applyFont="1" applyBorder="1" applyAlignment="1"/>
    <xf numFmtId="0" fontId="38" fillId="20" borderId="10" xfId="89" applyFont="1" applyFill="1" applyBorder="1" applyAlignment="1">
      <alignment horizontal="center"/>
    </xf>
    <xf numFmtId="0" fontId="38" fillId="20" borderId="10" xfId="89" applyFont="1" applyFill="1" applyBorder="1" applyAlignment="1"/>
    <xf numFmtId="0" fontId="38" fillId="19" borderId="17" xfId="89" applyFont="1" applyFill="1" applyBorder="1" applyAlignment="1"/>
    <xf numFmtId="164" fontId="38" fillId="19" borderId="17" xfId="89" applyNumberFormat="1" applyFont="1" applyFill="1" applyBorder="1" applyAlignment="1"/>
    <xf numFmtId="164" fontId="36" fillId="0" borderId="18" xfId="0" applyNumberFormat="1" applyFont="1" applyBorder="1" applyAlignment="1"/>
    <xf numFmtId="0" fontId="36" fillId="0" borderId="0" xfId="89" applyFont="1" applyFill="1" applyBorder="1" applyAlignment="1">
      <alignment horizontal="left" indent="1"/>
    </xf>
    <xf numFmtId="0" fontId="36" fillId="0" borderId="12" xfId="89" applyFont="1" applyFill="1" applyBorder="1" applyAlignment="1">
      <alignment horizontal="left" indent="1"/>
    </xf>
    <xf numFmtId="0" fontId="36" fillId="0" borderId="17" xfId="89" applyFont="1" applyFill="1" applyBorder="1" applyAlignment="1">
      <alignment horizontal="left" indent="1"/>
    </xf>
    <xf numFmtId="3" fontId="36" fillId="0" borderId="11" xfId="0" applyNumberFormat="1" applyFont="1" applyBorder="1" applyAlignment="1">
      <alignment vertical="top"/>
    </xf>
    <xf numFmtId="164" fontId="36" fillId="0" borderId="18" xfId="89" applyNumberFormat="1" applyFont="1" applyFill="1" applyBorder="1" applyAlignment="1">
      <alignment horizontal="right"/>
    </xf>
    <xf numFmtId="164" fontId="36" fillId="18" borderId="10" xfId="89" applyNumberFormat="1" applyFont="1" applyFill="1" applyBorder="1"/>
    <xf numFmtId="164" fontId="36" fillId="18" borderId="13" xfId="89" applyNumberFormat="1" applyFont="1" applyFill="1" applyBorder="1"/>
    <xf numFmtId="164" fontId="36" fillId="18" borderId="11" xfId="89" applyNumberFormat="1" applyFont="1" applyFill="1" applyBorder="1"/>
    <xf numFmtId="164" fontId="36" fillId="18" borderId="18" xfId="89" applyNumberFormat="1" applyFont="1" applyFill="1" applyBorder="1"/>
    <xf numFmtId="0" fontId="36" fillId="0" borderId="0" xfId="0" applyFont="1" applyFill="1" applyBorder="1" applyAlignment="1">
      <alignment horizontal="left" indent="1"/>
    </xf>
    <xf numFmtId="0" fontId="36" fillId="0" borderId="12" xfId="0" applyFont="1" applyFill="1" applyBorder="1" applyAlignment="1">
      <alignment horizontal="left" indent="1"/>
    </xf>
    <xf numFmtId="0" fontId="38" fillId="19" borderId="0" xfId="0" applyFont="1" applyFill="1" applyBorder="1" applyAlignment="1">
      <alignment horizontal="left" vertical="center"/>
    </xf>
    <xf numFmtId="0" fontId="36" fillId="19" borderId="17" xfId="0" applyFont="1" applyFill="1" applyBorder="1" applyAlignment="1">
      <alignment horizontal="left" vertical="center"/>
    </xf>
    <xf numFmtId="0" fontId="38" fillId="19" borderId="25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0" fontId="7" fillId="0" borderId="0" xfId="0" applyFont="1" applyFill="1"/>
    <xf numFmtId="0" fontId="34" fillId="0" borderId="0" xfId="0" applyFont="1" applyFill="1" applyBorder="1" applyAlignment="1"/>
    <xf numFmtId="0" fontId="58" fillId="0" borderId="0" xfId="0" applyFont="1" applyFill="1" applyBorder="1" applyAlignment="1">
      <alignment horizontal="center" vertical="center"/>
    </xf>
    <xf numFmtId="49" fontId="61" fillId="0" borderId="0" xfId="0" applyNumberFormat="1" applyFont="1" applyFill="1" applyBorder="1" applyAlignment="1">
      <alignment vertical="center"/>
    </xf>
    <xf numFmtId="0" fontId="54" fillId="0" borderId="0" xfId="0" applyFont="1" applyFill="1" applyBorder="1"/>
    <xf numFmtId="0" fontId="57" fillId="0" borderId="0" xfId="0" applyFont="1" applyFill="1" applyBorder="1" applyAlignment="1"/>
    <xf numFmtId="0" fontId="34" fillId="0" borderId="0" xfId="0" applyFont="1" applyFill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 vertical="center" indent="1"/>
    </xf>
    <xf numFmtId="0" fontId="55" fillId="0" borderId="0" xfId="0" applyFont="1" applyFill="1" applyBorder="1"/>
    <xf numFmtId="0" fontId="55" fillId="0" borderId="0" xfId="0" applyFont="1" applyFill="1" applyBorder="1" applyAlignment="1">
      <alignment horizontal="left" vertical="center" indent="1"/>
    </xf>
    <xf numFmtId="0" fontId="0" fillId="0" borderId="0" xfId="0" applyFill="1"/>
    <xf numFmtId="49" fontId="62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horizontal="right"/>
    </xf>
    <xf numFmtId="0" fontId="53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right" vertical="center"/>
    </xf>
    <xf numFmtId="0" fontId="38" fillId="0" borderId="0" xfId="0" applyFont="1" applyFill="1" applyAlignment="1"/>
    <xf numFmtId="0" fontId="63" fillId="0" borderId="0" xfId="0" applyFont="1" applyFill="1" applyAlignment="1">
      <alignment horizontal="left" vertical="center"/>
    </xf>
    <xf numFmtId="0" fontId="34" fillId="0" borderId="0" xfId="0" applyFont="1" applyFill="1"/>
    <xf numFmtId="0" fontId="34" fillId="0" borderId="0" xfId="0" applyFont="1" applyFill="1" applyAlignment="1">
      <alignment horizontal="right"/>
    </xf>
    <xf numFmtId="49" fontId="57" fillId="0" borderId="10" xfId="0" applyNumberFormat="1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left" vertical="center"/>
    </xf>
    <xf numFmtId="0" fontId="34" fillId="0" borderId="10" xfId="0" applyFont="1" applyFill="1" applyBorder="1"/>
    <xf numFmtId="0" fontId="34" fillId="0" borderId="10" xfId="0" applyFont="1" applyFill="1" applyBorder="1" applyAlignment="1">
      <alignment horizontal="right"/>
    </xf>
    <xf numFmtId="0" fontId="34" fillId="0" borderId="10" xfId="0" applyFont="1" applyFill="1" applyBorder="1" applyAlignment="1">
      <alignment horizontal="left" vertical="center" indent="1"/>
    </xf>
    <xf numFmtId="0" fontId="57" fillId="0" borderId="10" xfId="0" applyFont="1" applyFill="1" applyBorder="1" applyAlignment="1"/>
    <xf numFmtId="0" fontId="34" fillId="0" borderId="10" xfId="0" applyFont="1" applyFill="1" applyBorder="1" applyAlignment="1">
      <alignment horizontal="right" vertical="center" indent="1"/>
    </xf>
    <xf numFmtId="0" fontId="58" fillId="0" borderId="20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right"/>
    </xf>
    <xf numFmtId="0" fontId="57" fillId="0" borderId="20" xfId="0" applyFont="1" applyFill="1" applyBorder="1" applyAlignment="1"/>
    <xf numFmtId="49" fontId="57" fillId="0" borderId="20" xfId="0" applyNumberFormat="1" applyFont="1" applyFill="1" applyBorder="1" applyAlignment="1">
      <alignment horizontal="left" vertical="center"/>
    </xf>
    <xf numFmtId="0" fontId="72" fillId="0" borderId="20" xfId="0" applyFont="1" applyFill="1" applyBorder="1"/>
    <xf numFmtId="0" fontId="63" fillId="0" borderId="0" xfId="0" applyFont="1" applyFill="1" applyAlignment="1">
      <alignment horizontal="left" vertical="top"/>
    </xf>
    <xf numFmtId="0" fontId="67" fillId="0" borderId="0" xfId="0" applyFont="1" applyFill="1"/>
    <xf numFmtId="49" fontId="83" fillId="0" borderId="0" xfId="0" applyNumberFormat="1" applyFont="1" applyFill="1" applyAlignment="1">
      <alignment vertical="center"/>
    </xf>
    <xf numFmtId="0" fontId="65" fillId="0" borderId="0" xfId="0" applyFont="1" applyFill="1"/>
    <xf numFmtId="0" fontId="42" fillId="0" borderId="0" xfId="0" applyFont="1" applyFill="1" applyAlignment="1">
      <alignment vertical="top"/>
    </xf>
    <xf numFmtId="0" fontId="36" fillId="0" borderId="0" xfId="0" applyFont="1" applyFill="1" applyAlignment="1"/>
    <xf numFmtId="0" fontId="65" fillId="0" borderId="0" xfId="0" applyFont="1" applyFill="1" applyAlignment="1"/>
    <xf numFmtId="0" fontId="36" fillId="0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41" fillId="0" borderId="0" xfId="0" applyFont="1" applyFill="1" applyBorder="1" applyAlignment="1">
      <alignment vertical="top"/>
    </xf>
    <xf numFmtId="0" fontId="37" fillId="0" borderId="0" xfId="41" applyFont="1" applyFill="1" applyBorder="1"/>
    <xf numFmtId="0" fontId="31" fillId="0" borderId="0" xfId="0" applyFont="1" applyFill="1"/>
    <xf numFmtId="0" fontId="32" fillId="0" borderId="0" xfId="0" applyFont="1" applyFill="1"/>
    <xf numFmtId="0" fontId="66" fillId="0" borderId="0" xfId="0" applyFont="1" applyFill="1" applyBorder="1"/>
    <xf numFmtId="0" fontId="68" fillId="0" borderId="0" xfId="0" applyFont="1" applyFill="1"/>
    <xf numFmtId="0" fontId="36" fillId="0" borderId="0" xfId="41" applyFont="1" applyFill="1" applyBorder="1" applyAlignment="1"/>
    <xf numFmtId="165" fontId="36" fillId="0" borderId="0" xfId="41" applyNumberFormat="1" applyFont="1" applyFill="1" applyBorder="1" applyAlignment="1">
      <alignment horizontal="right"/>
    </xf>
    <xf numFmtId="0" fontId="34" fillId="0" borderId="0" xfId="41" applyFont="1" applyFill="1" applyBorder="1"/>
    <xf numFmtId="0" fontId="41" fillId="0" borderId="0" xfId="41" applyFont="1" applyFill="1" applyBorder="1" applyAlignment="1"/>
    <xf numFmtId="0" fontId="56" fillId="0" borderId="0" xfId="41" applyFont="1" applyFill="1" applyBorder="1"/>
    <xf numFmtId="164" fontId="56" fillId="0" borderId="0" xfId="41" applyNumberFormat="1" applyFont="1" applyFill="1" applyBorder="1"/>
    <xf numFmtId="0" fontId="34" fillId="0" borderId="0" xfId="41" applyNumberFormat="1" applyFont="1" applyFill="1" applyBorder="1"/>
    <xf numFmtId="0" fontId="36" fillId="0" borderId="25" xfId="41" applyFont="1" applyFill="1" applyBorder="1" applyAlignment="1">
      <alignment horizontal="left" indent="1"/>
    </xf>
    <xf numFmtId="164" fontId="36" fillId="0" borderId="25" xfId="41" applyNumberFormat="1" applyFont="1" applyFill="1" applyBorder="1"/>
    <xf numFmtId="0" fontId="36" fillId="0" borderId="20" xfId="41" applyFont="1" applyFill="1" applyBorder="1" applyAlignment="1">
      <alignment horizontal="left" indent="1"/>
    </xf>
    <xf numFmtId="164" fontId="36" fillId="0" borderId="20" xfId="41" applyNumberFormat="1" applyFont="1" applyFill="1" applyBorder="1"/>
    <xf numFmtId="0" fontId="36" fillId="0" borderId="21" xfId="41" applyFont="1" applyFill="1" applyBorder="1" applyAlignment="1">
      <alignment horizontal="left" indent="1"/>
    </xf>
    <xf numFmtId="164" fontId="36" fillId="0" borderId="27" xfId="41" applyNumberFormat="1" applyFont="1" applyFill="1" applyBorder="1"/>
    <xf numFmtId="164" fontId="36" fillId="0" borderId="28" xfId="41" applyNumberFormat="1" applyFont="1" applyFill="1" applyBorder="1"/>
    <xf numFmtId="164" fontId="36" fillId="0" borderId="25" xfId="41" applyNumberFormat="1" applyFont="1" applyFill="1" applyBorder="1" applyAlignment="1">
      <alignment horizontal="right"/>
    </xf>
    <xf numFmtId="164" fontId="36" fillId="0" borderId="13" xfId="41" applyNumberFormat="1" applyFont="1" applyFill="1" applyBorder="1" applyAlignment="1">
      <alignment horizontal="right"/>
    </xf>
    <xf numFmtId="164" fontId="36" fillId="0" borderId="11" xfId="41" applyNumberFormat="1" applyFont="1" applyFill="1" applyBorder="1" applyAlignment="1">
      <alignment horizontal="right"/>
    </xf>
    <xf numFmtId="164" fontId="38" fillId="0" borderId="10" xfId="41" applyNumberFormat="1" applyFont="1" applyFill="1" applyBorder="1"/>
    <xf numFmtId="0" fontId="40" fillId="0" borderId="0" xfId="0" applyFont="1" applyFill="1"/>
    <xf numFmtId="0" fontId="39" fillId="0" borderId="0" xfId="0" applyFont="1" applyFill="1"/>
    <xf numFmtId="0" fontId="63" fillId="0" borderId="0" xfId="0" applyFont="1" applyFill="1"/>
    <xf numFmtId="164" fontId="36" fillId="0" borderId="25" xfId="0" applyNumberFormat="1" applyFont="1" applyFill="1" applyBorder="1"/>
    <xf numFmtId="164" fontId="36" fillId="0" borderId="28" xfId="0" applyNumberFormat="1" applyFont="1" applyFill="1" applyBorder="1" applyAlignment="1">
      <alignment vertical="center"/>
    </xf>
    <xf numFmtId="164" fontId="36" fillId="0" borderId="13" xfId="0" applyNumberFormat="1" applyFont="1" applyFill="1" applyBorder="1" applyAlignment="1">
      <alignment vertical="center"/>
    </xf>
    <xf numFmtId="164" fontId="36" fillId="0" borderId="11" xfId="0" applyNumberFormat="1" applyFont="1" applyFill="1" applyBorder="1" applyAlignment="1">
      <alignment vertical="center"/>
    </xf>
    <xf numFmtId="164" fontId="36" fillId="0" borderId="19" xfId="41" applyNumberFormat="1" applyFont="1" applyFill="1" applyBorder="1"/>
    <xf numFmtId="164" fontId="36" fillId="0" borderId="22" xfId="41" applyNumberFormat="1" applyFont="1" applyFill="1" applyBorder="1"/>
    <xf numFmtId="164" fontId="36" fillId="0" borderId="18" xfId="41" applyNumberFormat="1" applyFont="1" applyFill="1" applyBorder="1" applyAlignment="1">
      <alignment horizontal="right"/>
    </xf>
    <xf numFmtId="164" fontId="36" fillId="0" borderId="27" xfId="0" applyNumberFormat="1" applyFont="1" applyFill="1" applyBorder="1" applyAlignment="1">
      <alignment vertical="center"/>
    </xf>
    <xf numFmtId="0" fontId="36" fillId="0" borderId="12" xfId="0" applyFont="1" applyFill="1" applyBorder="1" applyAlignment="1">
      <alignment horizontal="left" indent="1"/>
    </xf>
    <xf numFmtId="0" fontId="36" fillId="18" borderId="25" xfId="41" applyFont="1" applyFill="1" applyBorder="1" applyAlignment="1">
      <alignment horizontal="left" indent="1"/>
    </xf>
    <xf numFmtId="0" fontId="38" fillId="19" borderId="17" xfId="0" applyFont="1" applyFill="1" applyBorder="1" applyAlignment="1">
      <alignment horizontal="left"/>
    </xf>
    <xf numFmtId="0" fontId="38" fillId="20" borderId="0" xfId="0" applyFont="1" applyFill="1" applyBorder="1" applyAlignment="1">
      <alignment horizontal="right" vertical="top" wrapText="1"/>
    </xf>
    <xf numFmtId="0" fontId="36" fillId="0" borderId="0" xfId="0" applyFont="1" applyFill="1" applyBorder="1" applyAlignment="1">
      <alignment horizontal="left" indent="1"/>
    </xf>
    <xf numFmtId="0" fontId="36" fillId="0" borderId="12" xfId="0" applyFont="1" applyFill="1" applyBorder="1" applyAlignment="1">
      <alignment horizontal="left" indent="1"/>
    </xf>
    <xf numFmtId="164" fontId="36" fillId="18" borderId="17" xfId="41" applyNumberFormat="1" applyFont="1" applyFill="1" applyBorder="1"/>
    <xf numFmtId="0" fontId="63" fillId="0" borderId="0" xfId="0" applyFont="1" applyFill="1" applyBorder="1" applyAlignment="1"/>
    <xf numFmtId="172" fontId="36" fillId="0" borderId="0" xfId="0" applyNumberFormat="1" applyFont="1" applyFill="1" applyBorder="1"/>
    <xf numFmtId="0" fontId="41" fillId="0" borderId="19" xfId="0" applyFont="1" applyFill="1" applyBorder="1" applyAlignment="1">
      <alignment horizontal="right" vertical="top"/>
    </xf>
    <xf numFmtId="0" fontId="36" fillId="0" borderId="12" xfId="0" applyFont="1" applyFill="1" applyBorder="1" applyAlignment="1">
      <alignment horizontal="left" indent="1"/>
    </xf>
    <xf numFmtId="164" fontId="36" fillId="0" borderId="18" xfId="41" applyNumberFormat="1" applyFont="1" applyFill="1" applyBorder="1"/>
    <xf numFmtId="4" fontId="36" fillId="0" borderId="0" xfId="0" applyNumberFormat="1" applyFont="1" applyFill="1" applyBorder="1" applyAlignment="1"/>
    <xf numFmtId="4" fontId="36" fillId="0" borderId="13" xfId="0" applyNumberFormat="1" applyFont="1" applyFill="1" applyBorder="1" applyAlignment="1"/>
    <xf numFmtId="4" fontId="36" fillId="0" borderId="18" xfId="0" applyNumberFormat="1" applyFont="1" applyFill="1" applyBorder="1" applyAlignment="1"/>
    <xf numFmtId="0" fontId="41" fillId="0" borderId="19" xfId="0" applyFont="1" applyFill="1" applyBorder="1" applyAlignment="1">
      <alignment vertical="top"/>
    </xf>
    <xf numFmtId="0" fontId="56" fillId="0" borderId="0" xfId="0" applyFont="1"/>
    <xf numFmtId="0" fontId="40" fillId="0" borderId="0" xfId="0" applyFont="1" applyFill="1" applyBorder="1" applyAlignment="1">
      <alignment wrapText="1"/>
    </xf>
    <xf numFmtId="49" fontId="57" fillId="0" borderId="20" xfId="0" applyNumberFormat="1" applyFont="1" applyFill="1" applyBorder="1" applyAlignment="1">
      <alignment horizontal="left" vertical="center" indent="2"/>
    </xf>
    <xf numFmtId="49" fontId="57" fillId="0" borderId="10" xfId="0" applyNumberFormat="1" applyFont="1" applyFill="1" applyBorder="1" applyAlignment="1">
      <alignment horizontal="left" vertical="center" indent="2"/>
    </xf>
    <xf numFmtId="164" fontId="36" fillId="0" borderId="15" xfId="0" applyNumberFormat="1" applyFont="1" applyFill="1" applyBorder="1" applyAlignment="1">
      <alignment vertical="center"/>
    </xf>
    <xf numFmtId="0" fontId="41" fillId="0" borderId="0" xfId="0" applyFont="1"/>
    <xf numFmtId="0" fontId="57" fillId="0" borderId="10" xfId="0" applyFont="1" applyFill="1" applyBorder="1" applyAlignment="1">
      <alignment horizontal="left" vertical="center"/>
    </xf>
    <xf numFmtId="0" fontId="38" fillId="20" borderId="10" xfId="41" applyFont="1" applyFill="1" applyBorder="1" applyAlignment="1">
      <alignment horizontal="right"/>
    </xf>
    <xf numFmtId="0" fontId="41" fillId="0" borderId="0" xfId="0" applyFont="1" applyAlignment="1">
      <alignment vertical="top"/>
    </xf>
    <xf numFmtId="0" fontId="41" fillId="0" borderId="0" xfId="0" applyFont="1" applyAlignment="1"/>
    <xf numFmtId="0" fontId="41" fillId="0" borderId="0" xfId="0" applyFont="1" applyAlignment="1">
      <alignment horizontal="right"/>
    </xf>
    <xf numFmtId="164" fontId="36" fillId="18" borderId="15" xfId="41" applyNumberFormat="1" applyFont="1" applyFill="1" applyBorder="1" applyAlignment="1">
      <alignment horizontal="right"/>
    </xf>
    <xf numFmtId="164" fontId="36" fillId="18" borderId="18" xfId="41" applyNumberFormat="1" applyFont="1" applyFill="1" applyBorder="1"/>
    <xf numFmtId="164" fontId="36" fillId="18" borderId="25" xfId="41" applyNumberFormat="1" applyFont="1" applyFill="1" applyBorder="1"/>
    <xf numFmtId="164" fontId="36" fillId="18" borderId="10" xfId="41" applyNumberFormat="1" applyFont="1" applyFill="1" applyBorder="1" applyAlignment="1"/>
    <xf numFmtId="164" fontId="36" fillId="18" borderId="15" xfId="41" applyNumberFormat="1" applyFont="1" applyFill="1" applyBorder="1" applyAlignment="1"/>
    <xf numFmtId="0" fontId="39" fillId="0" borderId="0" xfId="41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right" vertical="top" wrapText="1"/>
    </xf>
    <xf numFmtId="0" fontId="36" fillId="0" borderId="12" xfId="0" applyFont="1" applyFill="1" applyBorder="1" applyAlignment="1">
      <alignment horizontal="left" indent="1"/>
    </xf>
    <xf numFmtId="0" fontId="38" fillId="0" borderId="0" xfId="0" quotePrefix="1" applyFont="1" applyFill="1" applyBorder="1"/>
    <xf numFmtId="0" fontId="39" fillId="0" borderId="0" xfId="0" applyFont="1" applyFill="1" applyBorder="1" applyAlignment="1">
      <alignment vertical="top" wrapText="1"/>
    </xf>
    <xf numFmtId="0" fontId="36" fillId="0" borderId="12" xfId="0" applyFont="1" applyFill="1" applyBorder="1" applyAlignment="1">
      <alignment horizontal="left" indent="1"/>
    </xf>
    <xf numFmtId="2" fontId="38" fillId="19" borderId="18" xfId="41" applyNumberFormat="1" applyFont="1" applyFill="1" applyBorder="1" applyAlignment="1"/>
    <xf numFmtId="3" fontId="36" fillId="0" borderId="11" xfId="0" applyNumberFormat="1" applyFont="1" applyFill="1" applyBorder="1"/>
    <xf numFmtId="0" fontId="36" fillId="0" borderId="12" xfId="0" applyFont="1" applyFill="1" applyBorder="1" applyAlignment="1">
      <alignment horizontal="left" indent="1"/>
    </xf>
    <xf numFmtId="0" fontId="38" fillId="19" borderId="18" xfId="0" applyFont="1" applyFill="1" applyBorder="1"/>
    <xf numFmtId="3" fontId="38" fillId="19" borderId="18" xfId="0" applyNumberFormat="1" applyFont="1" applyFill="1" applyBorder="1"/>
    <xf numFmtId="0" fontId="36" fillId="0" borderId="20" xfId="0" applyFont="1" applyFill="1" applyBorder="1" applyAlignment="1">
      <alignment horizontal="left" indent="1"/>
    </xf>
    <xf numFmtId="3" fontId="36" fillId="0" borderId="20" xfId="0" applyNumberFormat="1" applyFont="1" applyFill="1" applyBorder="1"/>
    <xf numFmtId="3" fontId="44" fillId="19" borderId="17" xfId="92" applyNumberFormat="1" applyFont="1" applyFill="1" applyBorder="1" applyAlignment="1"/>
    <xf numFmtId="3" fontId="43" fillId="0" borderId="17" xfId="60" applyNumberFormat="1" applyFont="1" applyFill="1" applyBorder="1" applyAlignment="1" applyProtection="1">
      <protection locked="0"/>
    </xf>
    <xf numFmtId="3" fontId="36" fillId="0" borderId="17" xfId="60" applyNumberFormat="1" applyFont="1" applyFill="1" applyBorder="1" applyAlignment="1"/>
    <xf numFmtId="3" fontId="43" fillId="0" borderId="17" xfId="0" applyNumberFormat="1" applyFont="1" applyFill="1" applyBorder="1" applyAlignment="1"/>
    <xf numFmtId="3" fontId="43" fillId="0" borderId="17" xfId="92" applyNumberFormat="1" applyFont="1" applyFill="1" applyBorder="1" applyAlignment="1" applyProtection="1">
      <protection locked="0"/>
    </xf>
    <xf numFmtId="3" fontId="36" fillId="0" borderId="17" xfId="92" applyNumberFormat="1" applyFont="1" applyFill="1" applyBorder="1" applyAlignment="1"/>
    <xf numFmtId="0" fontId="36" fillId="0" borderId="0" xfId="0" applyFont="1" applyBorder="1" applyAlignment="1"/>
    <xf numFmtId="0" fontId="38" fillId="20" borderId="23" xfId="0" applyFont="1" applyFill="1" applyBorder="1" applyAlignment="1">
      <alignment horizontal="right" vertical="top" wrapText="1"/>
    </xf>
    <xf numFmtId="0" fontId="36" fillId="20" borderId="24" xfId="0" applyFont="1" applyFill="1" applyBorder="1" applyAlignment="1">
      <alignment horizontal="right"/>
    </xf>
    <xf numFmtId="0" fontId="36" fillId="19" borderId="17" xfId="0" applyFont="1" applyFill="1" applyBorder="1"/>
    <xf numFmtId="0" fontId="38" fillId="20" borderId="0" xfId="92" applyFont="1" applyFill="1" applyBorder="1" applyAlignment="1" applyProtection="1">
      <alignment horizontal="right"/>
    </xf>
    <xf numFmtId="0" fontId="44" fillId="20" borderId="0" xfId="0" applyFont="1" applyFill="1" applyBorder="1" applyAlignment="1" applyProtection="1">
      <alignment horizontal="right"/>
    </xf>
    <xf numFmtId="3" fontId="44" fillId="19" borderId="17" xfId="92" applyNumberFormat="1" applyFont="1" applyFill="1" applyBorder="1" applyAlignment="1" applyProtection="1"/>
    <xf numFmtId="0" fontId="43" fillId="0" borderId="0" xfId="0" applyFont="1" applyAlignment="1" applyProtection="1"/>
    <xf numFmtId="3" fontId="43" fillId="0" borderId="0" xfId="0" applyNumberFormat="1" applyFont="1" applyAlignment="1" applyProtection="1"/>
    <xf numFmtId="0" fontId="43" fillId="0" borderId="13" xfId="0" applyFont="1" applyBorder="1" applyAlignment="1" applyProtection="1"/>
    <xf numFmtId="3" fontId="43" fillId="0" borderId="13" xfId="0" applyNumberFormat="1" applyFont="1" applyBorder="1" applyAlignment="1" applyProtection="1"/>
    <xf numFmtId="0" fontId="43" fillId="0" borderId="17" xfId="0" applyFont="1" applyBorder="1" applyAlignment="1" applyProtection="1"/>
    <xf numFmtId="3" fontId="43" fillId="0" borderId="17" xfId="0" applyNumberFormat="1" applyFont="1" applyBorder="1" applyAlignment="1" applyProtection="1"/>
    <xf numFmtId="3" fontId="43" fillId="0" borderId="29" xfId="0" applyNumberFormat="1" applyFont="1" applyBorder="1" applyAlignment="1" applyProtection="1"/>
    <xf numFmtId="0" fontId="38" fillId="20" borderId="0" xfId="0" applyFont="1" applyFill="1" applyBorder="1" applyAlignment="1">
      <alignment horizontal="right" vertical="top" wrapText="1"/>
    </xf>
    <xf numFmtId="164" fontId="38" fillId="19" borderId="30" xfId="0" applyNumberFormat="1" applyFont="1" applyFill="1" applyBorder="1"/>
    <xf numFmtId="0" fontId="36" fillId="0" borderId="0" xfId="0" applyNumberFormat="1" applyFont="1" applyFill="1" applyBorder="1"/>
    <xf numFmtId="0" fontId="38" fillId="20" borderId="0" xfId="40" applyFont="1" applyFill="1" applyBorder="1" applyAlignment="1">
      <alignment horizontal="center"/>
    </xf>
    <xf numFmtId="0" fontId="40" fillId="0" borderId="0" xfId="0" applyFont="1" applyFill="1" applyBorder="1" applyAlignment="1">
      <alignment horizontal="left"/>
    </xf>
    <xf numFmtId="0" fontId="38" fillId="20" borderId="10" xfId="89" applyFont="1" applyFill="1" applyBorder="1" applyAlignment="1">
      <alignment horizontal="right"/>
    </xf>
    <xf numFmtId="0" fontId="38" fillId="2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indent="1"/>
    </xf>
    <xf numFmtId="0" fontId="36" fillId="0" borderId="12" xfId="0" applyFont="1" applyFill="1" applyBorder="1" applyAlignment="1">
      <alignment horizontal="left" indent="1"/>
    </xf>
    <xf numFmtId="4" fontId="36" fillId="0" borderId="13" xfId="89" applyNumberFormat="1" applyFont="1" applyFill="1" applyBorder="1"/>
    <xf numFmtId="4" fontId="36" fillId="0" borderId="17" xfId="89" applyNumberFormat="1" applyFont="1" applyFill="1" applyBorder="1"/>
    <xf numFmtId="0" fontId="87" fillId="0" borderId="0" xfId="0" applyFont="1" applyFill="1"/>
    <xf numFmtId="0" fontId="36" fillId="0" borderId="0" xfId="89" applyFont="1" applyFill="1" applyBorder="1"/>
    <xf numFmtId="164" fontId="36" fillId="18" borderId="0" xfId="89" applyNumberFormat="1" applyFont="1" applyFill="1" applyBorder="1"/>
    <xf numFmtId="0" fontId="40" fillId="0" borderId="0" xfId="89" applyFont="1" applyFill="1" applyBorder="1"/>
    <xf numFmtId="164" fontId="40" fillId="18" borderId="0" xfId="89" applyNumberFormat="1" applyFont="1" applyFill="1" applyBorder="1"/>
    <xf numFmtId="0" fontId="36" fillId="0" borderId="10" xfId="89" applyFont="1" applyFill="1" applyBorder="1" applyAlignment="1">
      <alignment horizontal="left"/>
    </xf>
    <xf numFmtId="3" fontId="36" fillId="18" borderId="10" xfId="89" applyNumberFormat="1" applyFont="1" applyFill="1" applyBorder="1"/>
    <xf numFmtId="173" fontId="36" fillId="0" borderId="13" xfId="59" applyNumberFormat="1" applyFont="1" applyFill="1" applyBorder="1" applyAlignment="1"/>
    <xf numFmtId="0" fontId="40" fillId="0" borderId="0" xfId="0" applyFont="1" applyFill="1" applyBorder="1" applyAlignment="1">
      <alignment horizontal="right"/>
    </xf>
    <xf numFmtId="2" fontId="40" fillId="0" borderId="0" xfId="0" applyNumberFormat="1" applyFont="1" applyFill="1" applyBorder="1" applyAlignment="1"/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/>
    <xf numFmtId="4" fontId="40" fillId="0" borderId="0" xfId="0" applyNumberFormat="1" applyFont="1" applyFill="1" applyBorder="1"/>
    <xf numFmtId="173" fontId="40" fillId="0" borderId="0" xfId="59" applyNumberFormat="1" applyFont="1" applyFill="1" applyBorder="1" applyAlignment="1"/>
    <xf numFmtId="168" fontId="39" fillId="0" borderId="0" xfId="0" applyNumberFormat="1" applyFont="1" applyFill="1" applyBorder="1" applyAlignment="1">
      <alignment horizontal="right"/>
    </xf>
    <xf numFmtId="173" fontId="40" fillId="0" borderId="0" xfId="0" applyNumberFormat="1" applyFont="1" applyFill="1" applyBorder="1"/>
    <xf numFmtId="173" fontId="40" fillId="18" borderId="0" xfId="59" applyNumberFormat="1" applyFont="1" applyFill="1" applyBorder="1"/>
    <xf numFmtId="0" fontId="36" fillId="0" borderId="0" xfId="0" applyFont="1" applyFill="1" applyBorder="1" applyAlignment="1">
      <alignment horizontal="left" indent="1"/>
    </xf>
    <xf numFmtId="173" fontId="36" fillId="0" borderId="20" xfId="59" applyNumberFormat="1" applyFont="1" applyFill="1" applyBorder="1" applyAlignment="1"/>
    <xf numFmtId="173" fontId="36" fillId="0" borderId="11" xfId="59" applyNumberFormat="1" applyFont="1" applyFill="1" applyBorder="1" applyAlignment="1"/>
    <xf numFmtId="0" fontId="36" fillId="0" borderId="11" xfId="89" applyFont="1" applyFill="1" applyBorder="1"/>
    <xf numFmtId="4" fontId="36" fillId="0" borderId="15" xfId="89" applyNumberFormat="1" applyFont="1" applyFill="1" applyBorder="1"/>
    <xf numFmtId="4" fontId="36" fillId="0" borderId="10" xfId="89" applyNumberFormat="1" applyFont="1" applyFill="1" applyBorder="1"/>
    <xf numFmtId="3" fontId="36" fillId="0" borderId="0" xfId="0" applyNumberFormat="1" applyFont="1" applyFill="1"/>
    <xf numFmtId="0" fontId="77" fillId="20" borderId="10" xfId="60" applyFont="1" applyFill="1" applyBorder="1" applyAlignment="1">
      <alignment vertical="top"/>
    </xf>
    <xf numFmtId="0" fontId="79" fillId="0" borderId="17" xfId="60" applyFont="1" applyFill="1" applyBorder="1" applyAlignment="1">
      <alignment vertical="top"/>
    </xf>
    <xf numFmtId="0" fontId="79" fillId="0" borderId="20" xfId="60" applyFont="1" applyFill="1" applyBorder="1" applyAlignment="1">
      <alignment vertical="top"/>
    </xf>
    <xf numFmtId="0" fontId="38" fillId="19" borderId="18" xfId="89" applyFont="1" applyFill="1" applyBorder="1" applyAlignment="1">
      <alignment horizontal="left"/>
    </xf>
    <xf numFmtId="173" fontId="38" fillId="19" borderId="18" xfId="59" applyNumberFormat="1" applyFont="1" applyFill="1" applyBorder="1"/>
    <xf numFmtId="0" fontId="36" fillId="18" borderId="12" xfId="41" applyFont="1" applyFill="1" applyBorder="1" applyAlignment="1">
      <alignment horizontal="left"/>
    </xf>
    <xf numFmtId="3" fontId="36" fillId="18" borderId="13" xfId="41" applyNumberFormat="1" applyFont="1" applyFill="1" applyBorder="1"/>
    <xf numFmtId="3" fontId="36" fillId="18" borderId="11" xfId="41" applyNumberFormat="1" applyFont="1" applyFill="1" applyBorder="1"/>
    <xf numFmtId="3" fontId="40" fillId="0" borderId="0" xfId="0" applyNumberFormat="1" applyFont="1"/>
    <xf numFmtId="1" fontId="79" fillId="0" borderId="11" xfId="60" applyNumberFormat="1" applyFont="1" applyFill="1" applyBorder="1" applyAlignment="1">
      <alignment vertical="center"/>
    </xf>
    <xf numFmtId="1" fontId="79" fillId="0" borderId="17" xfId="60" applyNumberFormat="1" applyFont="1" applyFill="1" applyBorder="1" applyAlignment="1">
      <alignment vertical="center"/>
    </xf>
    <xf numFmtId="0" fontId="77" fillId="19" borderId="18" xfId="60" applyFont="1" applyFill="1" applyBorder="1" applyAlignment="1">
      <alignment vertical="center"/>
    </xf>
    <xf numFmtId="0" fontId="81" fillId="0" borderId="20" xfId="60" applyFont="1" applyFill="1" applyBorder="1" applyAlignment="1">
      <alignment horizontal="left" vertical="center" wrapText="1" indent="1"/>
    </xf>
    <xf numFmtId="2" fontId="77" fillId="19" borderId="17" xfId="60" applyNumberFormat="1" applyFont="1" applyFill="1" applyBorder="1" applyAlignment="1">
      <alignment horizontal="right" vertical="center"/>
    </xf>
    <xf numFmtId="2" fontId="81" fillId="0" borderId="0" xfId="60" applyNumberFormat="1" applyFont="1" applyFill="1" applyBorder="1" applyAlignment="1">
      <alignment horizontal="right" vertical="center"/>
    </xf>
    <xf numFmtId="2" fontId="81" fillId="0" borderId="20" xfId="60" applyNumberFormat="1" applyFont="1" applyFill="1" applyBorder="1" applyAlignment="1">
      <alignment horizontal="right" vertical="center" wrapText="1"/>
    </xf>
    <xf numFmtId="2" fontId="77" fillId="19" borderId="18" xfId="60" applyNumberFormat="1" applyFont="1" applyFill="1" applyBorder="1" applyAlignment="1">
      <alignment horizontal="right" vertical="center"/>
    </xf>
    <xf numFmtId="2" fontId="81" fillId="0" borderId="17" xfId="60" applyNumberFormat="1" applyFont="1" applyFill="1" applyBorder="1" applyAlignment="1">
      <alignment horizontal="right" vertical="center" wrapText="1"/>
    </xf>
    <xf numFmtId="0" fontId="40" fillId="0" borderId="0" xfId="89" applyFont="1" applyFill="1" applyBorder="1" applyAlignment="1">
      <alignment horizontal="left" indent="1"/>
    </xf>
    <xf numFmtId="164" fontId="40" fillId="0" borderId="0" xfId="0" applyNumberFormat="1" applyFont="1" applyFill="1" applyBorder="1" applyAlignment="1" applyProtection="1">
      <alignment horizontal="right" vertical="center"/>
    </xf>
    <xf numFmtId="3" fontId="40" fillId="0" borderId="0" xfId="0" applyNumberFormat="1" applyFont="1" applyFill="1"/>
    <xf numFmtId="164" fontId="40" fillId="0" borderId="0" xfId="0" applyNumberFormat="1" applyFont="1" applyFill="1"/>
    <xf numFmtId="164" fontId="36" fillId="18" borderId="20" xfId="89" applyNumberFormat="1" applyFont="1" applyFill="1" applyBorder="1"/>
    <xf numFmtId="0" fontId="36" fillId="0" borderId="12" xfId="89" applyFont="1" applyFill="1" applyBorder="1" applyAlignment="1">
      <alignment horizontal="left"/>
    </xf>
    <xf numFmtId="0" fontId="36" fillId="19" borderId="18" xfId="41" applyFont="1" applyFill="1" applyBorder="1" applyAlignment="1">
      <alignment wrapText="1"/>
    </xf>
    <xf numFmtId="164" fontId="36" fillId="19" borderId="18" xfId="41" applyNumberFormat="1" applyFont="1" applyFill="1" applyBorder="1" applyAlignment="1"/>
    <xf numFmtId="164" fontId="43" fillId="0" borderId="10" xfId="0" applyNumberFormat="1" applyFont="1" applyFill="1" applyBorder="1" applyAlignment="1" applyProtection="1">
      <alignment horizontal="right" vertical="center"/>
    </xf>
    <xf numFmtId="0" fontId="38" fillId="20" borderId="10" xfId="0" applyFont="1" applyFill="1" applyBorder="1" applyAlignment="1">
      <alignment vertical="center"/>
    </xf>
    <xf numFmtId="0" fontId="38" fillId="20" borderId="10" xfId="0" applyFont="1" applyFill="1" applyBorder="1" applyAlignment="1">
      <alignment horizontal="right" vertical="top" wrapText="1"/>
    </xf>
    <xf numFmtId="0" fontId="36" fillId="0" borderId="20" xfId="89" applyFont="1" applyFill="1" applyBorder="1" applyAlignment="1">
      <alignment horizontal="left"/>
    </xf>
    <xf numFmtId="164" fontId="36" fillId="0" borderId="20" xfId="89" applyNumberFormat="1" applyFont="1" applyFill="1" applyBorder="1"/>
    <xf numFmtId="0" fontId="38" fillId="19" borderId="18" xfId="0" applyFont="1" applyFill="1" applyBorder="1" applyAlignment="1">
      <alignment vertical="center"/>
    </xf>
    <xf numFmtId="173" fontId="38" fillId="19" borderId="18" xfId="59" applyNumberFormat="1" applyFont="1" applyFill="1" applyBorder="1" applyAlignment="1"/>
    <xf numFmtId="164" fontId="36" fillId="0" borderId="20" xfId="0" applyNumberFormat="1" applyFont="1" applyFill="1" applyBorder="1" applyAlignment="1"/>
    <xf numFmtId="173" fontId="36" fillId="0" borderId="17" xfId="59" applyNumberFormat="1" applyFont="1" applyFill="1" applyBorder="1" applyAlignment="1"/>
    <xf numFmtId="0" fontId="1" fillId="0" borderId="0" xfId="137"/>
    <xf numFmtId="0" fontId="88" fillId="0" borderId="0" xfId="137" applyFont="1"/>
    <xf numFmtId="0" fontId="89" fillId="0" borderId="0" xfId="137" applyFont="1" applyAlignment="1">
      <alignment horizontal="right"/>
    </xf>
    <xf numFmtId="0" fontId="44" fillId="0" borderId="0" xfId="137" applyFont="1" applyBorder="1" applyAlignment="1"/>
    <xf numFmtId="0" fontId="43" fillId="0" borderId="0" xfId="137" applyFont="1"/>
    <xf numFmtId="0" fontId="44" fillId="20" borderId="0" xfId="137" applyFont="1" applyFill="1" applyBorder="1" applyAlignment="1">
      <alignment horizontal="right" vertical="top" wrapText="1"/>
    </xf>
    <xf numFmtId="0" fontId="43" fillId="20" borderId="10" xfId="137" applyFont="1" applyFill="1" applyBorder="1" applyAlignment="1">
      <alignment horizontal="right" vertical="top" wrapText="1"/>
    </xf>
    <xf numFmtId="0" fontId="44" fillId="19" borderId="18" xfId="137" applyFont="1" applyFill="1" applyBorder="1"/>
    <xf numFmtId="3" fontId="44" fillId="19" borderId="18" xfId="137" applyNumberFormat="1" applyFont="1" applyFill="1" applyBorder="1"/>
    <xf numFmtId="0" fontId="43" fillId="0" borderId="0" xfId="137" applyFont="1" applyFill="1" applyBorder="1" applyAlignment="1">
      <alignment horizontal="left" indent="1"/>
    </xf>
    <xf numFmtId="3" fontId="43" fillId="0" borderId="0" xfId="137" applyNumberFormat="1" applyFont="1" applyFill="1" applyBorder="1"/>
    <xf numFmtId="3" fontId="43" fillId="0" borderId="0" xfId="137" applyNumberFormat="1" applyFont="1" applyFill="1" applyBorder="1" applyAlignment="1">
      <alignment horizontal="right"/>
    </xf>
    <xf numFmtId="3" fontId="43" fillId="0" borderId="0" xfId="137" applyNumberFormat="1" applyFont="1" applyFill="1"/>
    <xf numFmtId="0" fontId="43" fillId="0" borderId="12" xfId="137" applyFont="1" applyFill="1" applyBorder="1" applyAlignment="1">
      <alignment horizontal="left" indent="1"/>
    </xf>
    <xf numFmtId="3" fontId="43" fillId="0" borderId="13" xfId="137" applyNumberFormat="1" applyFont="1" applyFill="1" applyBorder="1"/>
    <xf numFmtId="3" fontId="43" fillId="0" borderId="13" xfId="137" applyNumberFormat="1" applyFont="1" applyFill="1" applyBorder="1" applyAlignment="1">
      <alignment horizontal="right"/>
    </xf>
    <xf numFmtId="3" fontId="43" fillId="0" borderId="11" xfId="137" applyNumberFormat="1" applyFont="1" applyFill="1" applyBorder="1"/>
    <xf numFmtId="3" fontId="43" fillId="0" borderId="11" xfId="137" applyNumberFormat="1" applyFont="1" applyFill="1" applyBorder="1" applyAlignment="1">
      <alignment horizontal="right"/>
    </xf>
    <xf numFmtId="0" fontId="43" fillId="0" borderId="20" xfId="137" applyFont="1" applyFill="1" applyBorder="1" applyAlignment="1">
      <alignment horizontal="left" indent="1"/>
    </xf>
    <xf numFmtId="3" fontId="43" fillId="0" borderId="20" xfId="137" applyNumberFormat="1" applyFont="1" applyFill="1" applyBorder="1"/>
    <xf numFmtId="3" fontId="43" fillId="0" borderId="20" xfId="137" applyNumberFormat="1" applyFont="1" applyFill="1" applyBorder="1" applyAlignment="1">
      <alignment horizontal="right"/>
    </xf>
    <xf numFmtId="3" fontId="43" fillId="0" borderId="0" xfId="137" applyNumberFormat="1" applyFont="1" applyFill="1" applyBorder="1" applyAlignment="1">
      <alignment horizontal="left" indent="1"/>
    </xf>
    <xf numFmtId="3" fontId="43" fillId="0" borderId="12" xfId="137" applyNumberFormat="1" applyFont="1" applyFill="1" applyBorder="1" applyAlignment="1">
      <alignment horizontal="left" indent="1"/>
    </xf>
    <xf numFmtId="3" fontId="43" fillId="0" borderId="18" xfId="137" applyNumberFormat="1" applyFont="1" applyFill="1" applyBorder="1" applyAlignment="1">
      <alignment horizontal="left" indent="1"/>
    </xf>
    <xf numFmtId="3" fontId="43" fillId="0" borderId="18" xfId="137" applyNumberFormat="1" applyFont="1" applyFill="1" applyBorder="1"/>
    <xf numFmtId="0" fontId="44" fillId="20" borderId="10" xfId="137" applyFont="1" applyFill="1" applyBorder="1" applyAlignment="1">
      <alignment vertical="center"/>
    </xf>
    <xf numFmtId="0" fontId="44" fillId="19" borderId="17" xfId="137" applyFont="1" applyFill="1" applyBorder="1"/>
    <xf numFmtId="3" fontId="44" fillId="19" borderId="17" xfId="137" applyNumberFormat="1" applyFont="1" applyFill="1" applyBorder="1"/>
    <xf numFmtId="0" fontId="43" fillId="0" borderId="0" xfId="137" applyFont="1" applyBorder="1"/>
    <xf numFmtId="3" fontId="89" fillId="0" borderId="0" xfId="137" applyNumberFormat="1" applyFont="1" applyFill="1" applyBorder="1" applyAlignment="1">
      <alignment horizontal="justify" wrapText="1"/>
    </xf>
    <xf numFmtId="49" fontId="39" fillId="0" borderId="0" xfId="0" applyNumberFormat="1" applyFont="1" applyFill="1" applyBorder="1" applyAlignment="1">
      <alignment vertical="center"/>
    </xf>
    <xf numFmtId="0" fontId="38" fillId="19" borderId="17" xfId="41" applyFont="1" applyFill="1" applyBorder="1" applyAlignment="1">
      <alignment horizontal="left"/>
    </xf>
    <xf numFmtId="0" fontId="38" fillId="19" borderId="18" xfId="41" applyFont="1" applyFill="1" applyBorder="1" applyAlignment="1">
      <alignment horizontal="left"/>
    </xf>
    <xf numFmtId="164" fontId="38" fillId="19" borderId="18" xfId="0" applyNumberFormat="1" applyFont="1" applyFill="1" applyBorder="1"/>
    <xf numFmtId="164" fontId="38" fillId="19" borderId="20" xfId="0" applyNumberFormat="1" applyFont="1" applyFill="1" applyBorder="1"/>
    <xf numFmtId="168" fontId="38" fillId="0" borderId="0" xfId="0" applyNumberFormat="1" applyFont="1" applyFill="1" applyBorder="1" applyAlignment="1"/>
    <xf numFmtId="0" fontId="38" fillId="19" borderId="17" xfId="40" applyFont="1" applyFill="1" applyBorder="1" applyAlignment="1">
      <alignment horizontal="left"/>
    </xf>
    <xf numFmtId="0" fontId="36" fillId="0" borderId="25" xfId="89" applyFont="1" applyFill="1" applyBorder="1" applyAlignment="1">
      <alignment horizontal="left" indent="1"/>
    </xf>
    <xf numFmtId="164" fontId="36" fillId="0" borderId="25" xfId="89" applyNumberFormat="1" applyFont="1" applyFill="1" applyBorder="1" applyAlignment="1">
      <alignment horizontal="right"/>
    </xf>
    <xf numFmtId="164" fontId="36" fillId="0" borderId="25" xfId="0" applyNumberFormat="1" applyFont="1" applyBorder="1" applyAlignment="1"/>
    <xf numFmtId="0" fontId="59" fillId="0" borderId="0" xfId="0" applyFont="1" applyFill="1" applyBorder="1" applyAlignment="1">
      <alignment horizontal="center"/>
    </xf>
    <xf numFmtId="49" fontId="60" fillId="0" borderId="0" xfId="0" applyNumberFormat="1" applyFont="1" applyFill="1" applyBorder="1" applyAlignment="1">
      <alignment horizontal="center" vertical="center"/>
    </xf>
    <xf numFmtId="49" fontId="85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horizontal="justify" vertical="top" wrapText="1"/>
    </xf>
    <xf numFmtId="0" fontId="42" fillId="0" borderId="0" xfId="0" applyFont="1" applyFill="1" applyAlignment="1">
      <alignment vertical="top" wrapText="1"/>
    </xf>
    <xf numFmtId="0" fontId="34" fillId="0" borderId="0" xfId="0" applyFont="1" applyFill="1" applyBorder="1" applyAlignment="1">
      <alignment horizontal="justify" vertical="top" wrapText="1"/>
    </xf>
    <xf numFmtId="0" fontId="38" fillId="0" borderId="0" xfId="89" applyFont="1" applyFill="1" applyBorder="1" applyAlignment="1">
      <alignment horizontal="center" vertical="center" wrapText="1"/>
    </xf>
    <xf numFmtId="0" fontId="38" fillId="0" borderId="18" xfId="89" applyFont="1" applyFill="1" applyBorder="1" applyAlignment="1">
      <alignment horizontal="center" vertical="center" wrapText="1"/>
    </xf>
    <xf numFmtId="0" fontId="38" fillId="20" borderId="10" xfId="89" applyFont="1" applyFill="1" applyBorder="1" applyAlignment="1">
      <alignment horizontal="right"/>
    </xf>
    <xf numFmtId="0" fontId="38" fillId="0" borderId="10" xfId="89" applyFont="1" applyFill="1" applyBorder="1" applyAlignment="1">
      <alignment horizontal="center" vertical="center" wrapText="1"/>
    </xf>
    <xf numFmtId="0" fontId="38" fillId="0" borderId="12" xfId="89" applyFont="1" applyFill="1" applyBorder="1" applyAlignment="1">
      <alignment horizontal="center" vertical="center" wrapText="1"/>
    </xf>
    <xf numFmtId="0" fontId="38" fillId="0" borderId="16" xfId="89" applyFont="1" applyFill="1" applyBorder="1" applyAlignment="1">
      <alignment horizontal="center" vertical="center" wrapText="1"/>
    </xf>
    <xf numFmtId="0" fontId="38" fillId="0" borderId="25" xfId="89" applyFont="1" applyFill="1" applyBorder="1" applyAlignment="1">
      <alignment horizontal="center" vertical="center" wrapText="1"/>
    </xf>
    <xf numFmtId="0" fontId="38" fillId="0" borderId="17" xfId="89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9" fillId="20" borderId="0" xfId="0" applyFont="1" applyFill="1" applyBorder="1" applyAlignment="1">
      <alignment horizontal="center" vertical="center" wrapText="1"/>
    </xf>
    <xf numFmtId="0" fontId="38" fillId="2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center" indent="1"/>
    </xf>
    <xf numFmtId="0" fontId="36" fillId="0" borderId="12" xfId="0" applyFont="1" applyFill="1" applyBorder="1" applyAlignment="1">
      <alignment horizontal="left" vertical="center" indent="1"/>
    </xf>
    <xf numFmtId="0" fontId="36" fillId="0" borderId="13" xfId="0" applyFont="1" applyFill="1" applyBorder="1" applyAlignment="1">
      <alignment horizontal="left" vertical="center" indent="1"/>
    </xf>
    <xf numFmtId="0" fontId="36" fillId="0" borderId="18" xfId="0" applyFont="1" applyFill="1" applyBorder="1" applyAlignment="1">
      <alignment horizontal="left" vertical="center" indent="1"/>
    </xf>
    <xf numFmtId="0" fontId="38" fillId="19" borderId="17" xfId="0" applyFont="1" applyFill="1" applyBorder="1" applyAlignment="1"/>
    <xf numFmtId="0" fontId="38" fillId="20" borderId="10" xfId="0" applyFont="1" applyFill="1" applyBorder="1" applyAlignment="1">
      <alignment horizontal="center" vertical="center" wrapText="1"/>
    </xf>
    <xf numFmtId="0" fontId="38" fillId="20" borderId="26" xfId="0" applyFont="1" applyFill="1" applyBorder="1" applyAlignment="1">
      <alignment horizontal="center"/>
    </xf>
    <xf numFmtId="0" fontId="38" fillId="20" borderId="24" xfId="0" applyFont="1" applyFill="1" applyBorder="1" applyAlignment="1">
      <alignment horizontal="center"/>
    </xf>
    <xf numFmtId="0" fontId="38" fillId="20" borderId="10" xfId="0" applyFont="1" applyFill="1" applyBorder="1" applyAlignment="1">
      <alignment horizontal="center"/>
    </xf>
    <xf numFmtId="0" fontId="38" fillId="20" borderId="0" xfId="0" applyFont="1" applyFill="1" applyBorder="1" applyAlignment="1">
      <alignment horizontal="right" vertical="center" wrapText="1"/>
    </xf>
    <xf numFmtId="0" fontId="41" fillId="0" borderId="19" xfId="0" applyFont="1" applyFill="1" applyBorder="1" applyAlignment="1">
      <alignment horizontal="right" vertical="top"/>
    </xf>
    <xf numFmtId="168" fontId="48" fillId="0" borderId="0" xfId="0" applyNumberFormat="1" applyFont="1" applyFill="1" applyBorder="1" applyAlignment="1">
      <alignment horizontal="center"/>
    </xf>
    <xf numFmtId="168" fontId="47" fillId="0" borderId="0" xfId="0" applyNumberFormat="1" applyFont="1" applyFill="1" applyBorder="1" applyAlignment="1">
      <alignment horizontal="center"/>
    </xf>
    <xf numFmtId="168" fontId="47" fillId="0" borderId="0" xfId="0" applyNumberFormat="1" applyFont="1" applyFill="1" applyBorder="1" applyAlignment="1">
      <alignment horizontal="right"/>
    </xf>
    <xf numFmtId="168" fontId="38" fillId="0" borderId="0" xfId="0" applyNumberFormat="1" applyFont="1" applyFill="1" applyBorder="1" applyAlignment="1">
      <alignment horizontal="left"/>
    </xf>
    <xf numFmtId="168" fontId="48" fillId="0" borderId="0" xfId="0" applyNumberFormat="1" applyFont="1" applyFill="1" applyBorder="1" applyAlignment="1">
      <alignment horizontal="left" indent="5"/>
    </xf>
    <xf numFmtId="0" fontId="38" fillId="19" borderId="0" xfId="41" applyFont="1" applyFill="1" applyBorder="1" applyAlignment="1">
      <alignment vertical="center" wrapText="1"/>
    </xf>
    <xf numFmtId="0" fontId="38" fillId="19" borderId="18" xfId="41" applyFont="1" applyFill="1" applyBorder="1" applyAlignment="1">
      <alignment vertical="center" wrapText="1"/>
    </xf>
    <xf numFmtId="0" fontId="38" fillId="19" borderId="17" xfId="0" applyFont="1" applyFill="1" applyBorder="1" applyAlignment="1">
      <alignment horizontal="left"/>
    </xf>
    <xf numFmtId="0" fontId="36" fillId="0" borderId="18" xfId="0" applyFont="1" applyFill="1" applyBorder="1" applyAlignment="1">
      <alignment horizontal="left" indent="1"/>
    </xf>
    <xf numFmtId="0" fontId="38" fillId="20" borderId="0" xfId="0" applyFont="1" applyFill="1" applyBorder="1" applyAlignment="1">
      <alignment horizontal="right" vertical="top" wrapText="1"/>
    </xf>
    <xf numFmtId="0" fontId="36" fillId="0" borderId="0" xfId="0" applyFont="1" applyFill="1" applyBorder="1" applyAlignment="1">
      <alignment horizontal="left" indent="1"/>
    </xf>
    <xf numFmtId="0" fontId="36" fillId="0" borderId="12" xfId="0" applyFont="1" applyFill="1" applyBorder="1" applyAlignment="1">
      <alignment horizontal="left" indent="1"/>
    </xf>
    <xf numFmtId="0" fontId="36" fillId="0" borderId="13" xfId="0" applyFont="1" applyFill="1" applyBorder="1" applyAlignment="1">
      <alignment horizontal="left" indent="1"/>
    </xf>
    <xf numFmtId="0" fontId="36" fillId="0" borderId="0" xfId="0" applyFont="1" applyFill="1" applyBorder="1" applyAlignment="1"/>
    <xf numFmtId="0" fontId="36" fillId="0" borderId="12" xfId="0" applyFont="1" applyFill="1" applyBorder="1" applyAlignment="1"/>
    <xf numFmtId="0" fontId="36" fillId="0" borderId="13" xfId="0" applyFont="1" applyFill="1" applyBorder="1" applyAlignment="1"/>
    <xf numFmtId="0" fontId="36" fillId="0" borderId="17" xfId="0" applyFont="1" applyFill="1" applyBorder="1" applyAlignment="1"/>
    <xf numFmtId="0" fontId="38" fillId="20" borderId="10" xfId="0" applyFont="1" applyFill="1" applyBorder="1" applyAlignment="1">
      <alignment horizontal="center" vertical="center"/>
    </xf>
    <xf numFmtId="0" fontId="44" fillId="20" borderId="0" xfId="92" applyFont="1" applyFill="1" applyBorder="1" applyAlignment="1">
      <alignment horizontal="center" vertical="center"/>
    </xf>
    <xf numFmtId="0" fontId="44" fillId="19" borderId="17" xfId="60" applyFont="1" applyFill="1" applyBorder="1" applyAlignment="1">
      <alignment vertical="center" wrapText="1"/>
    </xf>
    <xf numFmtId="0" fontId="44" fillId="20" borderId="0" xfId="60" applyFont="1" applyFill="1" applyBorder="1" applyAlignment="1">
      <alignment horizontal="right" vertical="center" wrapText="1"/>
    </xf>
    <xf numFmtId="0" fontId="44" fillId="20" borderId="10" xfId="60" applyFont="1" applyFill="1" applyBorder="1" applyAlignment="1">
      <alignment horizontal="right" vertical="center" wrapText="1"/>
    </xf>
    <xf numFmtId="0" fontId="44" fillId="19" borderId="17" xfId="60" applyFont="1" applyFill="1" applyBorder="1" applyAlignment="1">
      <alignment vertical="center"/>
    </xf>
    <xf numFmtId="0" fontId="44" fillId="20" borderId="0" xfId="60" applyFont="1" applyFill="1" applyBorder="1" applyAlignment="1" applyProtection="1">
      <alignment horizontal="center" vertical="center" wrapText="1"/>
    </xf>
    <xf numFmtId="0" fontId="44" fillId="20" borderId="0" xfId="60" applyFont="1" applyFill="1" applyBorder="1" applyAlignment="1" applyProtection="1">
      <alignment horizontal="right" vertical="center" wrapText="1"/>
    </xf>
    <xf numFmtId="0" fontId="44" fillId="20" borderId="10" xfId="60" applyFont="1" applyFill="1" applyBorder="1" applyAlignment="1" applyProtection="1">
      <alignment horizontal="right" vertical="center" wrapText="1"/>
    </xf>
    <xf numFmtId="0" fontId="44" fillId="20" borderId="0" xfId="60" applyFont="1" applyFill="1" applyBorder="1" applyAlignment="1">
      <alignment horizontal="center" vertical="center"/>
    </xf>
    <xf numFmtId="0" fontId="36" fillId="0" borderId="25" xfId="0" applyFont="1" applyBorder="1" applyAlignment="1">
      <alignment horizontal="left" indent="1"/>
    </xf>
    <xf numFmtId="0" fontId="36" fillId="0" borderId="20" xfId="0" applyFont="1" applyBorder="1" applyAlignment="1">
      <alignment horizontal="left" indent="1"/>
    </xf>
    <xf numFmtId="0" fontId="36" fillId="0" borderId="12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44" fillId="19" borderId="17" xfId="60" applyFont="1" applyFill="1" applyBorder="1" applyAlignment="1" applyProtection="1">
      <alignment vertical="center" wrapText="1"/>
    </xf>
    <xf numFmtId="0" fontId="43" fillId="0" borderId="25" xfId="60" applyFont="1" applyFill="1" applyBorder="1" applyAlignment="1" applyProtection="1">
      <alignment horizontal="left" vertical="center" wrapText="1" indent="1"/>
    </xf>
    <xf numFmtId="0" fontId="43" fillId="0" borderId="20" xfId="60" applyFont="1" applyFill="1" applyBorder="1" applyAlignment="1" applyProtection="1">
      <alignment horizontal="left" vertical="center" wrapText="1" indent="1"/>
    </xf>
    <xf numFmtId="0" fontId="43" fillId="0" borderId="12" xfId="60" applyFont="1" applyFill="1" applyBorder="1" applyAlignment="1" applyProtection="1">
      <alignment horizontal="left" vertical="center" wrapText="1" indent="1"/>
    </xf>
    <xf numFmtId="0" fontId="43" fillId="0" borderId="17" xfId="60" applyFont="1" applyFill="1" applyBorder="1" applyAlignment="1" applyProtection="1">
      <alignment horizontal="left" vertical="center" wrapText="1" indent="1"/>
    </xf>
    <xf numFmtId="0" fontId="80" fillId="0" borderId="0" xfId="60" applyFont="1" applyAlignment="1">
      <alignment horizontal="left" wrapText="1"/>
    </xf>
    <xf numFmtId="0" fontId="44" fillId="0" borderId="0" xfId="137" applyFont="1" applyBorder="1" applyAlignment="1">
      <alignment horizontal="center"/>
    </xf>
    <xf numFmtId="3" fontId="89" fillId="0" borderId="0" xfId="137" applyNumberFormat="1" applyFont="1" applyFill="1" applyBorder="1" applyAlignment="1">
      <alignment horizontal="justify" wrapText="1"/>
    </xf>
    <xf numFmtId="0" fontId="40" fillId="0" borderId="0" xfId="0" applyFont="1" applyFill="1" applyBorder="1" applyAlignment="1">
      <alignment horizontal="left"/>
    </xf>
    <xf numFmtId="22" fontId="39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</cellXfs>
  <cellStyles count="1486">
    <cellStyle name="$l0 %" xfId="138"/>
    <cellStyle name="$l0 % 2" xfId="139"/>
    <cellStyle name="$l0 % 2 2" xfId="140"/>
    <cellStyle name="$l0 % 2 3" xfId="141"/>
    <cellStyle name="$l0 % 2 4" xfId="142"/>
    <cellStyle name="$l0 % 2 5" xfId="143"/>
    <cellStyle name="$l0 % 2 6" xfId="144"/>
    <cellStyle name="$l0 % 2 7" xfId="145"/>
    <cellStyle name="$l0 % 3" xfId="146"/>
    <cellStyle name="$l0 % 3 2" xfId="147"/>
    <cellStyle name="$l0 % 3 3" xfId="148"/>
    <cellStyle name="$l0 % 3 4" xfId="149"/>
    <cellStyle name="$l0 % 3 5" xfId="150"/>
    <cellStyle name="$l0 % 3 6" xfId="151"/>
    <cellStyle name="$l0 % 3 7" xfId="152"/>
    <cellStyle name="$l0 % 4" xfId="153"/>
    <cellStyle name="$l0 % 5" xfId="154"/>
    <cellStyle name="$l0 % 6" xfId="155"/>
    <cellStyle name="$l0 % 7" xfId="156"/>
    <cellStyle name="$l0 % 8" xfId="157"/>
    <cellStyle name="$l0 % 9" xfId="158"/>
    <cellStyle name="$l0 Dec" xfId="159"/>
    <cellStyle name="$l0 Dec 2" xfId="160"/>
    <cellStyle name="$l0 Dec 2 2" xfId="161"/>
    <cellStyle name="$l0 Dec 2 3" xfId="162"/>
    <cellStyle name="$l0 Dec 2 4" xfId="163"/>
    <cellStyle name="$l0 Dec 2 5" xfId="164"/>
    <cellStyle name="$l0 Dec 2 6" xfId="165"/>
    <cellStyle name="$l0 Dec 2 7" xfId="166"/>
    <cellStyle name="$l0 Dec 3" xfId="167"/>
    <cellStyle name="$l0 Dec 3 2" xfId="168"/>
    <cellStyle name="$l0 Dec 3 3" xfId="169"/>
    <cellStyle name="$l0 Dec 3 4" xfId="170"/>
    <cellStyle name="$l0 Dec 3 5" xfId="171"/>
    <cellStyle name="$l0 Dec 3 6" xfId="172"/>
    <cellStyle name="$l0 Dec 3 7" xfId="173"/>
    <cellStyle name="$l0 Dec 4" xfId="174"/>
    <cellStyle name="$l0 Dec 5" xfId="175"/>
    <cellStyle name="$l0 Dec 6" xfId="176"/>
    <cellStyle name="$l0 Dec 7" xfId="177"/>
    <cellStyle name="$l0 Dec 8" xfId="178"/>
    <cellStyle name="$l0 Dec 9" xfId="179"/>
    <cellStyle name="$l0 No" xfId="180"/>
    <cellStyle name="$l0 No 2" xfId="181"/>
    <cellStyle name="$l0 No 2 2" xfId="182"/>
    <cellStyle name="$l0 No 2 3" xfId="183"/>
    <cellStyle name="$l0 No 2 4" xfId="184"/>
    <cellStyle name="$l0 No 2 5" xfId="185"/>
    <cellStyle name="$l0 No 2 6" xfId="186"/>
    <cellStyle name="$l0 No 2 7" xfId="187"/>
    <cellStyle name="$l0 No 3" xfId="188"/>
    <cellStyle name="$l0 No 3 2" xfId="189"/>
    <cellStyle name="$l0 No 3 3" xfId="190"/>
    <cellStyle name="$l0 No 3 4" xfId="191"/>
    <cellStyle name="$l0 No 3 5" xfId="192"/>
    <cellStyle name="$l0 No 3 6" xfId="193"/>
    <cellStyle name="$l0 No 3 7" xfId="194"/>
    <cellStyle name="$l0 No 4" xfId="195"/>
    <cellStyle name="$l0 No 5" xfId="196"/>
    <cellStyle name="$l0 No 6" xfId="197"/>
    <cellStyle name="$l0 No 7" xfId="198"/>
    <cellStyle name="$l0 No 8" xfId="199"/>
    <cellStyle name="$l0 No 9" xfId="200"/>
    <cellStyle name="$l0 Row" xfId="201"/>
    <cellStyle name="$l1 %" xfId="202"/>
    <cellStyle name="$l1 % 2" xfId="203"/>
    <cellStyle name="$l1 % 2 2" xfId="204"/>
    <cellStyle name="$l1 % 2 3" xfId="205"/>
    <cellStyle name="$l1 % 2 4" xfId="206"/>
    <cellStyle name="$l1 % 2 5" xfId="207"/>
    <cellStyle name="$l1 % 2 6" xfId="208"/>
    <cellStyle name="$l1 % 2 7" xfId="209"/>
    <cellStyle name="$l1 % 3" xfId="210"/>
    <cellStyle name="$l1 % 3 2" xfId="211"/>
    <cellStyle name="$l1 % 3 3" xfId="212"/>
    <cellStyle name="$l1 % 3 4" xfId="213"/>
    <cellStyle name="$l1 % 3 5" xfId="214"/>
    <cellStyle name="$l1 % 3 6" xfId="215"/>
    <cellStyle name="$l1 % 3 7" xfId="216"/>
    <cellStyle name="$l1 % 4" xfId="217"/>
    <cellStyle name="$l1 % 5" xfId="218"/>
    <cellStyle name="$l1 % 6" xfId="219"/>
    <cellStyle name="$l1 % 7" xfId="220"/>
    <cellStyle name="$l1 % 8" xfId="221"/>
    <cellStyle name="$l1 % 9" xfId="222"/>
    <cellStyle name="$l1 No" xfId="223"/>
    <cellStyle name="$l1 No 2" xfId="224"/>
    <cellStyle name="$l1 No 2 2" xfId="225"/>
    <cellStyle name="$l1 No 2 3" xfId="226"/>
    <cellStyle name="$l1 No 2 4" xfId="227"/>
    <cellStyle name="$l1 No 2 5" xfId="228"/>
    <cellStyle name="$l1 No 2 6" xfId="229"/>
    <cellStyle name="$l1 No 2 7" xfId="230"/>
    <cellStyle name="$l1 No 3" xfId="231"/>
    <cellStyle name="$l1 No 3 2" xfId="232"/>
    <cellStyle name="$l1 No 3 3" xfId="233"/>
    <cellStyle name="$l1 No 3 4" xfId="234"/>
    <cellStyle name="$l1 No 3 5" xfId="235"/>
    <cellStyle name="$l1 No 3 6" xfId="236"/>
    <cellStyle name="$l1 No 3 7" xfId="237"/>
    <cellStyle name="$l1 No 4" xfId="238"/>
    <cellStyle name="$l1 No 5" xfId="239"/>
    <cellStyle name="$l1 No 6" xfId="240"/>
    <cellStyle name="$l1 No 7" xfId="241"/>
    <cellStyle name="$l1 No 8" xfId="242"/>
    <cellStyle name="$l1 No 9" xfId="243"/>
    <cellStyle name="$l1 Row" xfId="244"/>
    <cellStyle name="$l2 %" xfId="245"/>
    <cellStyle name="$l2 % 2" xfId="246"/>
    <cellStyle name="$l2 % 2 2" xfId="247"/>
    <cellStyle name="$l2 % 2 3" xfId="248"/>
    <cellStyle name="$l2 % 2 4" xfId="249"/>
    <cellStyle name="$l2 % 2 5" xfId="250"/>
    <cellStyle name="$l2 % 2 6" xfId="251"/>
    <cellStyle name="$l2 % 2 7" xfId="252"/>
    <cellStyle name="$l2 % 3" xfId="253"/>
    <cellStyle name="$l2 % 3 2" xfId="254"/>
    <cellStyle name="$l2 % 3 3" xfId="255"/>
    <cellStyle name="$l2 % 3 4" xfId="256"/>
    <cellStyle name="$l2 % 3 5" xfId="257"/>
    <cellStyle name="$l2 % 3 6" xfId="258"/>
    <cellStyle name="$l2 % 3 7" xfId="259"/>
    <cellStyle name="$l2 % 4" xfId="260"/>
    <cellStyle name="$l2 % 5" xfId="261"/>
    <cellStyle name="$l2 % 6" xfId="262"/>
    <cellStyle name="$l2 % 7" xfId="263"/>
    <cellStyle name="$l2 % 8" xfId="264"/>
    <cellStyle name="$l2 % 9" xfId="265"/>
    <cellStyle name="$l2 No" xfId="266"/>
    <cellStyle name="$l2 No 2" xfId="267"/>
    <cellStyle name="$l2 No 2 2" xfId="268"/>
    <cellStyle name="$l2 No 2 3" xfId="269"/>
    <cellStyle name="$l2 No 2 4" xfId="270"/>
    <cellStyle name="$l2 No 2 5" xfId="271"/>
    <cellStyle name="$l2 No 2 6" xfId="272"/>
    <cellStyle name="$l2 No 2 7" xfId="273"/>
    <cellStyle name="$l2 No 3" xfId="274"/>
    <cellStyle name="$l2 No 3 2" xfId="275"/>
    <cellStyle name="$l2 No 3 3" xfId="276"/>
    <cellStyle name="$l2 No 3 4" xfId="277"/>
    <cellStyle name="$l2 No 3 5" xfId="278"/>
    <cellStyle name="$l2 No 3 6" xfId="279"/>
    <cellStyle name="$l2 No 3 7" xfId="280"/>
    <cellStyle name="$l2 No 4" xfId="281"/>
    <cellStyle name="$l2 No 5" xfId="282"/>
    <cellStyle name="$l2 No 6" xfId="283"/>
    <cellStyle name="$l2 No 7" xfId="284"/>
    <cellStyle name="$l2 No 8" xfId="285"/>
    <cellStyle name="$l2 No 9" xfId="286"/>
    <cellStyle name="$l2 Row" xfId="287"/>
    <cellStyle name="$l2 Row 10" xfId="288"/>
    <cellStyle name="$l2 Row 11" xfId="289"/>
    <cellStyle name="$l2 Row 2" xfId="290"/>
    <cellStyle name="$l2 Row 2 2" xfId="291"/>
    <cellStyle name="$l2 Row 2 3" xfId="292"/>
    <cellStyle name="$l2 Row 2 4" xfId="293"/>
    <cellStyle name="$l2 Row 2 5" xfId="294"/>
    <cellStyle name="$l2 Row 2 6" xfId="295"/>
    <cellStyle name="$l2 Row 2 7" xfId="296"/>
    <cellStyle name="$l2 Row 2 8" xfId="297"/>
    <cellStyle name="$l2 Row 3" xfId="298"/>
    <cellStyle name="$l2 Row 3 2" xfId="299"/>
    <cellStyle name="$l2 Row 3 3" xfId="300"/>
    <cellStyle name="$l2 Row 3 4" xfId="301"/>
    <cellStyle name="$l2 Row 3 5" xfId="302"/>
    <cellStyle name="$l2 Row 3 6" xfId="303"/>
    <cellStyle name="$l2 Row 3 7" xfId="304"/>
    <cellStyle name="$l2 Row 3 8" xfId="305"/>
    <cellStyle name="$l2 Row 4" xfId="306"/>
    <cellStyle name="$l2 Row 5" xfId="307"/>
    <cellStyle name="$l2 Row 6" xfId="308"/>
    <cellStyle name="$l2 Row 7" xfId="309"/>
    <cellStyle name="$l2 Row 8" xfId="310"/>
    <cellStyle name="$l2 Row 9" xfId="311"/>
    <cellStyle name="$u0 %" xfId="312"/>
    <cellStyle name="$u0 % 2" xfId="313"/>
    <cellStyle name="$u0 % 2 2" xfId="314"/>
    <cellStyle name="$u0 % 2 3" xfId="315"/>
    <cellStyle name="$u0 % 2 4" xfId="316"/>
    <cellStyle name="$u0 % 2 5" xfId="317"/>
    <cellStyle name="$u0 % 2 6" xfId="318"/>
    <cellStyle name="$u0 % 2 7" xfId="319"/>
    <cellStyle name="$u0 % 3" xfId="320"/>
    <cellStyle name="$u0 % 3 2" xfId="321"/>
    <cellStyle name="$u0 % 3 3" xfId="322"/>
    <cellStyle name="$u0 % 3 4" xfId="323"/>
    <cellStyle name="$u0 % 3 5" xfId="324"/>
    <cellStyle name="$u0 % 3 6" xfId="325"/>
    <cellStyle name="$u0 % 3 7" xfId="326"/>
    <cellStyle name="$u0 % 4" xfId="327"/>
    <cellStyle name="$u0 % 5" xfId="328"/>
    <cellStyle name="$u0 % 6" xfId="329"/>
    <cellStyle name="$u0 % 7" xfId="330"/>
    <cellStyle name="$u0 % 8" xfId="331"/>
    <cellStyle name="$u0 % 9" xfId="332"/>
    <cellStyle name="$u0 No" xfId="333"/>
    <cellStyle name="$u0 No 2" xfId="334"/>
    <cellStyle name="$u0 No 2 2" xfId="335"/>
    <cellStyle name="$u0 No 2 3" xfId="336"/>
    <cellStyle name="$u0 No 2 4" xfId="337"/>
    <cellStyle name="$u0 No 2 5" xfId="338"/>
    <cellStyle name="$u0 No 2 6" xfId="339"/>
    <cellStyle name="$u0 No 2 7" xfId="340"/>
    <cellStyle name="$u0 No 3" xfId="341"/>
    <cellStyle name="$u0 No 3 2" xfId="342"/>
    <cellStyle name="$u0 No 3 3" xfId="343"/>
    <cellStyle name="$u0 No 3 4" xfId="344"/>
    <cellStyle name="$u0 No 3 5" xfId="345"/>
    <cellStyle name="$u0 No 3 6" xfId="346"/>
    <cellStyle name="$u0 No 3 7" xfId="347"/>
    <cellStyle name="$u0 No 4" xfId="348"/>
    <cellStyle name="$u0 No 5" xfId="349"/>
    <cellStyle name="$u0 No 6" xfId="350"/>
    <cellStyle name="$u0 No 7" xfId="351"/>
    <cellStyle name="$u0 No 8" xfId="352"/>
    <cellStyle name="$u0 No 9" xfId="353"/>
    <cellStyle name="[StdExit()]" xfId="354"/>
    <cellStyle name="_List1" xfId="355"/>
    <cellStyle name="’E‰Ý [0.00]_Region Orders (2)" xfId="356"/>
    <cellStyle name="’E‰Ý_Region Orders (2)" xfId="357"/>
    <cellStyle name="•WŹ€_Pacific Region P&amp;L" xfId="358"/>
    <cellStyle name="•WŹ_Pacific Region P&amp;L" xfId="359"/>
    <cellStyle name="20 % – Zvýraznění1" xfId="1" builtinId="30" customBuiltin="1"/>
    <cellStyle name="20 % – Zvýraznění1 2" xfId="94"/>
    <cellStyle name="20 % – Zvýraznění2" xfId="2" builtinId="34" customBuiltin="1"/>
    <cellStyle name="20 % – Zvýraznění2 2" xfId="95"/>
    <cellStyle name="20 % – Zvýraznění3" xfId="3" builtinId="38" customBuiltin="1"/>
    <cellStyle name="20 % – Zvýraznění3 2" xfId="96"/>
    <cellStyle name="20 % – Zvýraznění4" xfId="4" builtinId="42" customBuiltin="1"/>
    <cellStyle name="20 % – Zvýraznění4 2" xfId="97"/>
    <cellStyle name="20 % – Zvýraznění5" xfId="5" builtinId="46" customBuiltin="1"/>
    <cellStyle name="20 % – Zvýraznění5 2" xfId="98"/>
    <cellStyle name="20 % – Zvýraznění6" xfId="6" builtinId="50" customBuiltin="1"/>
    <cellStyle name="20 % – Zvýraznění6 2" xfId="99"/>
    <cellStyle name="40 % – Zvýraznění1" xfId="7" builtinId="31" customBuiltin="1"/>
    <cellStyle name="40 % – Zvýraznění1 2" xfId="100"/>
    <cellStyle name="40 % – Zvýraznění2" xfId="8" builtinId="35" customBuiltin="1"/>
    <cellStyle name="40 % – Zvýraznění2 2" xfId="101"/>
    <cellStyle name="40 % – Zvýraznění3" xfId="9" builtinId="39" customBuiltin="1"/>
    <cellStyle name="40 % – Zvýraznění3 2" xfId="102"/>
    <cellStyle name="40 % – Zvýraznění4" xfId="10" builtinId="43" customBuiltin="1"/>
    <cellStyle name="40 % – Zvýraznění4 2" xfId="103"/>
    <cellStyle name="40 % – Zvýraznění5" xfId="11" builtinId="47" customBuiltin="1"/>
    <cellStyle name="40 % – Zvýraznění5 2" xfId="104"/>
    <cellStyle name="40 % – Zvýraznění6" xfId="12" builtinId="51" customBuiltin="1"/>
    <cellStyle name="40 % – Zvýraznění6 2" xfId="105"/>
    <cellStyle name="60 % – Zvýraznění1" xfId="13" builtinId="32" customBuiltin="1"/>
    <cellStyle name="60 % – Zvýraznění1 2" xfId="106"/>
    <cellStyle name="60 % – Zvýraznění2" xfId="14" builtinId="36" customBuiltin="1"/>
    <cellStyle name="60 % – Zvýraznění2 2" xfId="107"/>
    <cellStyle name="60 % – Zvýraznění3" xfId="15" builtinId="40" customBuiltin="1"/>
    <cellStyle name="60 % – Zvýraznění3 2" xfId="108"/>
    <cellStyle name="60 % – Zvýraznění4" xfId="16" builtinId="44" customBuiltin="1"/>
    <cellStyle name="60 % – Zvýraznění4 2" xfId="109"/>
    <cellStyle name="60 % – Zvýraznění5" xfId="17" builtinId="48" customBuiltin="1"/>
    <cellStyle name="60 % – Zvýraznění5 2" xfId="110"/>
    <cellStyle name="60 % – Zvýraznění6" xfId="18" builtinId="52" customBuiltin="1"/>
    <cellStyle name="60 % – Zvýraznění6 2" xfId="111"/>
    <cellStyle name="Accent1 - 20%" xfId="360"/>
    <cellStyle name="Accent1 - 40%" xfId="361"/>
    <cellStyle name="Accent1 - 60%" xfId="362"/>
    <cellStyle name="Accent2 - 20%" xfId="363"/>
    <cellStyle name="Accent2 - 40%" xfId="364"/>
    <cellStyle name="Accent2 - 60%" xfId="365"/>
    <cellStyle name="Accent3 - 20%" xfId="366"/>
    <cellStyle name="Accent3 - 40%" xfId="367"/>
    <cellStyle name="Accent3 - 60%" xfId="368"/>
    <cellStyle name="Accent4 - 20%" xfId="369"/>
    <cellStyle name="Accent4 - 40%" xfId="370"/>
    <cellStyle name="Accent4 - 60%" xfId="371"/>
    <cellStyle name="Accent5 - 20%" xfId="372"/>
    <cellStyle name="Accent5 - 40%" xfId="373"/>
    <cellStyle name="Accent5 - 60%" xfId="374"/>
    <cellStyle name="Accent6 - 20%" xfId="375"/>
    <cellStyle name="Accent6 - 40%" xfId="376"/>
    <cellStyle name="Accent6 - 60%" xfId="377"/>
    <cellStyle name="AdminStyle" xfId="378"/>
    <cellStyle name="AdminStyle 2" xfId="379"/>
    <cellStyle name="AdminStyle 2 2" xfId="380"/>
    <cellStyle name="AdminStyle 2 3" xfId="381"/>
    <cellStyle name="AdminStyle 2 4" xfId="382"/>
    <cellStyle name="AdminStyle 2 5" xfId="383"/>
    <cellStyle name="AdminStyle 2 6" xfId="384"/>
    <cellStyle name="AdminStyle 2 7" xfId="385"/>
    <cellStyle name="AdminStyle 3" xfId="386"/>
    <cellStyle name="AdminStyle 3 2" xfId="387"/>
    <cellStyle name="AdminStyle 3 3" xfId="388"/>
    <cellStyle name="AdminStyle 3 4" xfId="389"/>
    <cellStyle name="AdminStyle 3 5" xfId="390"/>
    <cellStyle name="AdminStyle 3 6" xfId="391"/>
    <cellStyle name="AdminStyle 3 7" xfId="392"/>
    <cellStyle name="AdminStyle 4" xfId="393"/>
    <cellStyle name="AdminStyle 5" xfId="394"/>
    <cellStyle name="AdminStyle 6" xfId="395"/>
    <cellStyle name="AdminStyle 7" xfId="396"/>
    <cellStyle name="AdminStyle 8" xfId="397"/>
    <cellStyle name="AdminStyle 9" xfId="398"/>
    <cellStyle name="args.style" xfId="399"/>
    <cellStyle name="args.style 2" xfId="400"/>
    <cellStyle name="args.style 3" xfId="401"/>
    <cellStyle name="args.style_110310_Výkazy CEPS 10_13062011" xfId="402"/>
    <cellStyle name="Calc Currency (0)" xfId="403"/>
    <cellStyle name="Calc Currency (0) 2" xfId="404"/>
    <cellStyle name="Calc Currency (0) 3" xfId="405"/>
    <cellStyle name="Calc Currency (0)_110310_Výkazy CEPS 10_13062011" xfId="406"/>
    <cellStyle name="cárkyd" xfId="407"/>
    <cellStyle name="cary" xfId="408"/>
    <cellStyle name="cary 2" xfId="409"/>
    <cellStyle name="CELKEM" xfId="19"/>
    <cellStyle name="CELKEM 2" xfId="20"/>
    <cellStyle name="Celkem 2 10" xfId="410"/>
    <cellStyle name="CELKEM 2 2" xfId="62"/>
    <cellStyle name="Celkem 2 2 2" xfId="411"/>
    <cellStyle name="Celkem 2 2 3" xfId="412"/>
    <cellStyle name="Celkem 2 2 4" xfId="413"/>
    <cellStyle name="Celkem 2 2 5" xfId="414"/>
    <cellStyle name="Celkem 2 2 6" xfId="415"/>
    <cellStyle name="Celkem 2 2 7" xfId="416"/>
    <cellStyle name="Celkem 2 2 8" xfId="417"/>
    <cellStyle name="Celkem 2 2 9" xfId="418"/>
    <cellStyle name="CELKEM 2 3" xfId="61"/>
    <cellStyle name="Celkem 2 4" xfId="419"/>
    <cellStyle name="Celkem 2 5" xfId="420"/>
    <cellStyle name="Celkem 2 6" xfId="421"/>
    <cellStyle name="Celkem 2 7" xfId="422"/>
    <cellStyle name="Celkem 2 8" xfId="423"/>
    <cellStyle name="Celkem 2 9" xfId="424"/>
    <cellStyle name="CELKEM 3" xfId="112"/>
    <cellStyle name="ColLevel_1_BE (2)" xfId="425"/>
    <cellStyle name="Comma [0]_!!!GO" xfId="426"/>
    <cellStyle name="Comma_!!!GO" xfId="427"/>
    <cellStyle name="Copied" xfId="428"/>
    <cellStyle name="Copied 2" xfId="429"/>
    <cellStyle name="Copied 3" xfId="430"/>
    <cellStyle name="Copied_110310_Výkazy CEPS 10_13062011" xfId="431"/>
    <cellStyle name="COST1" xfId="432"/>
    <cellStyle name="COST1 2" xfId="433"/>
    <cellStyle name="COST1 3" xfId="434"/>
    <cellStyle name="COST1_110310_Výkazy CEPS 10_13062011" xfId="435"/>
    <cellStyle name="Currency [0]_!!!GO" xfId="436"/>
    <cellStyle name="Currency_!!!GO" xfId="437"/>
    <cellStyle name="ČÁRKA 2" xfId="21"/>
    <cellStyle name="ČÁRKA 2 2" xfId="64"/>
    <cellStyle name="ČÁRKA 2 3" xfId="63"/>
    <cellStyle name="Date" xfId="438"/>
    <cellStyle name="Date 2" xfId="439"/>
    <cellStyle name="Date 3" xfId="440"/>
    <cellStyle name="Date_110310_Výkazy CEPS 10_13062011" xfId="441"/>
    <cellStyle name="DATUM" xfId="22"/>
    <cellStyle name="DATUM 2" xfId="23"/>
    <cellStyle name="DATUM 2 2" xfId="66"/>
    <cellStyle name="DATUM 2 3" xfId="65"/>
    <cellStyle name="Emphasis 1" xfId="442"/>
    <cellStyle name="Emphasis 2" xfId="443"/>
    <cellStyle name="Emphasis 3" xfId="444"/>
    <cellStyle name="Entered" xfId="445"/>
    <cellStyle name="Entered 2" xfId="446"/>
    <cellStyle name="Entered 3" xfId="447"/>
    <cellStyle name="Entered_110310_Výkazy CEPS 10_13062011" xfId="448"/>
    <cellStyle name="Grey" xfId="449"/>
    <cellStyle name="Header1" xfId="450"/>
    <cellStyle name="Header2" xfId="451"/>
    <cellStyle name="Header2 2" xfId="452"/>
    <cellStyle name="Header2 2 2" xfId="453"/>
    <cellStyle name="Header2 2 3" xfId="454"/>
    <cellStyle name="Header2 2 4" xfId="455"/>
    <cellStyle name="Header2 2 5" xfId="456"/>
    <cellStyle name="Header2 2 6" xfId="457"/>
    <cellStyle name="Header2 2 7" xfId="458"/>
    <cellStyle name="Header2 2 8" xfId="459"/>
    <cellStyle name="Header2 3" xfId="460"/>
    <cellStyle name="Header2 3 2" xfId="461"/>
    <cellStyle name="Header2 3 3" xfId="462"/>
    <cellStyle name="Header2 3 4" xfId="463"/>
    <cellStyle name="Header2 3 5" xfId="464"/>
    <cellStyle name="Header2 3 6" xfId="465"/>
    <cellStyle name="Header2 3 7" xfId="466"/>
    <cellStyle name="Header2 3 8" xfId="467"/>
    <cellStyle name="Chybně" xfId="24" builtinId="27" customBuiltin="1"/>
    <cellStyle name="Chybně 2" xfId="113"/>
    <cellStyle name="Input [yellow]" xfId="468"/>
    <cellStyle name="Input [yellow] 2" xfId="469"/>
    <cellStyle name="Input [yellow] 2 10" xfId="470"/>
    <cellStyle name="Input [yellow] 2 2" xfId="471"/>
    <cellStyle name="Input [yellow] 2 3" xfId="472"/>
    <cellStyle name="Input [yellow] 2 4" xfId="473"/>
    <cellStyle name="Input [yellow] 2 5" xfId="474"/>
    <cellStyle name="Input [yellow] 2 6" xfId="475"/>
    <cellStyle name="Input [yellow] 2 7" xfId="476"/>
    <cellStyle name="Input [yellow] 2 8" xfId="477"/>
    <cellStyle name="Input [yellow] 2 9" xfId="478"/>
    <cellStyle name="Input [yellow] 3" xfId="479"/>
    <cellStyle name="Input [yellow] 3 10" xfId="480"/>
    <cellStyle name="Input [yellow] 3 2" xfId="481"/>
    <cellStyle name="Input [yellow] 3 3" xfId="482"/>
    <cellStyle name="Input [yellow] 3 4" xfId="483"/>
    <cellStyle name="Input [yellow] 3 5" xfId="484"/>
    <cellStyle name="Input [yellow] 3 6" xfId="485"/>
    <cellStyle name="Input [yellow] 3 7" xfId="486"/>
    <cellStyle name="Input [yellow] 3 8" xfId="487"/>
    <cellStyle name="Input [yellow] 3 9" xfId="488"/>
    <cellStyle name="Input Cells" xfId="489"/>
    <cellStyle name="Input Cells 2" xfId="490"/>
    <cellStyle name="Input Cells 3" xfId="491"/>
    <cellStyle name="Input Cells_110310_Výkazy CEPS 10_13062011" xfId="492"/>
    <cellStyle name="Kontrolní buňka" xfId="25" builtinId="23" customBuiltin="1"/>
    <cellStyle name="Kontrolní buňka 2" xfId="114"/>
    <cellStyle name="Linked Cells" xfId="493"/>
    <cellStyle name="Linked Cells 2" xfId="494"/>
    <cellStyle name="Linked Cells 3" xfId="495"/>
    <cellStyle name="Linked Cells_110310_Výkazy CEPS 10_13062011" xfId="496"/>
    <cellStyle name="MĚNA 2" xfId="26"/>
    <cellStyle name="MĚNA 2 2" xfId="68"/>
    <cellStyle name="MĚNA 2 3" xfId="67"/>
    <cellStyle name="Milliers [0]_!!!GO" xfId="497"/>
    <cellStyle name="Milliers_!!!GO" xfId="498"/>
    <cellStyle name="Monétaire [0]_!!!GO" xfId="499"/>
    <cellStyle name="Monétaire_!!!GO" xfId="500"/>
    <cellStyle name="Nadpis 1" xfId="27" builtinId="16" customBuiltin="1"/>
    <cellStyle name="Nadpis 1 2" xfId="115"/>
    <cellStyle name="Nadpis 2" xfId="28" builtinId="17" customBuiltin="1"/>
    <cellStyle name="Nadpis 2 2" xfId="116"/>
    <cellStyle name="Nadpis 3" xfId="29" builtinId="18" customBuiltin="1"/>
    <cellStyle name="Nadpis 3 2" xfId="117"/>
    <cellStyle name="Nadpis 4" xfId="30" builtinId="19" customBuiltin="1"/>
    <cellStyle name="Nadpis 4 2" xfId="118"/>
    <cellStyle name="Nadpis malý" xfId="31"/>
    <cellStyle name="NADPIS1" xfId="32"/>
    <cellStyle name="NADPIS1 2" xfId="33"/>
    <cellStyle name="NADPIS1 2 2" xfId="70"/>
    <cellStyle name="NADPIS1 2 3" xfId="69"/>
    <cellStyle name="NADPIS2" xfId="34"/>
    <cellStyle name="NADPIS2 2" xfId="35"/>
    <cellStyle name="NADPIS2 2 2" xfId="72"/>
    <cellStyle name="NADPIS2 2 3" xfId="71"/>
    <cellStyle name="Název" xfId="36" builtinId="15" customBuiltin="1"/>
    <cellStyle name="Název 2" xfId="119"/>
    <cellStyle name="Neutrální" xfId="37" builtinId="28" customBuiltin="1"/>
    <cellStyle name="Neutrální 2" xfId="120"/>
    <cellStyle name="Neutrální 3" xfId="501"/>
    <cellStyle name="New Times Roman" xfId="502"/>
    <cellStyle name="New Times Roman 2" xfId="503"/>
    <cellStyle name="New Times Roman 3" xfId="504"/>
    <cellStyle name="New Times Roman_110310_Výkazy CEPS 10_13062011" xfId="505"/>
    <cellStyle name="Normal - Style1" xfId="506"/>
    <cellStyle name="Normal - Style1 2" xfId="507"/>
    <cellStyle name="Normal - Style1 3" xfId="508"/>
    <cellStyle name="Normal - Style1_110310_Výkazy CEPS 10_13062011" xfId="509"/>
    <cellStyle name="normal 2" xfId="510"/>
    <cellStyle name="Normal_!!!GO" xfId="511"/>
    <cellStyle name="Normální" xfId="0" builtinId="0"/>
    <cellStyle name="Normální 10" xfId="73"/>
    <cellStyle name="Normální 11" xfId="74"/>
    <cellStyle name="Normální 11 2" xfId="88"/>
    <cellStyle name="Normální 11 3" xfId="90"/>
    <cellStyle name="Normální 11 4" xfId="91"/>
    <cellStyle name="Normální 11 5" xfId="121"/>
    <cellStyle name="Normální 12" xfId="60"/>
    <cellStyle name="Normální 13" xfId="92"/>
    <cellStyle name="Normální 14" xfId="93"/>
    <cellStyle name="Normální 15" xfId="137"/>
    <cellStyle name="normální 2" xfId="38"/>
    <cellStyle name="Normální 2 2" xfId="75"/>
    <cellStyle name="normální 2 2 2" xfId="512"/>
    <cellStyle name="normální 2 3" xfId="76"/>
    <cellStyle name="normální 2 4" xfId="136"/>
    <cellStyle name="normální 2_120301 Výkazy PDS 11" xfId="513"/>
    <cellStyle name="Normální 3" xfId="39"/>
    <cellStyle name="Normální 3 2" xfId="77"/>
    <cellStyle name="normální 3 3" xfId="514"/>
    <cellStyle name="Normální 4" xfId="78"/>
    <cellStyle name="Normální 4 2" xfId="515"/>
    <cellStyle name="Normální 4 2 2" xfId="516"/>
    <cellStyle name="Normální 5" xfId="79"/>
    <cellStyle name="Normální 5 2" xfId="517"/>
    <cellStyle name="Normální 6" xfId="80"/>
    <cellStyle name="Normální 6 2" xfId="518"/>
    <cellStyle name="Normální 7" xfId="81"/>
    <cellStyle name="Normální 8" xfId="82"/>
    <cellStyle name="Normální 9" xfId="83"/>
    <cellStyle name="Normální 9 2" xfId="519"/>
    <cellStyle name="normální_0006 Roční zpráva 2010_003" xfId="40"/>
    <cellStyle name="normální_2010 10. 26. výstupy_do srpna 2010" xfId="89"/>
    <cellStyle name="normální_meszpr 12_2011-draft pro úpravy" xfId="41"/>
    <cellStyle name="O…‹aO‚e [0.00]_Region Orders (2)" xfId="520"/>
    <cellStyle name="O…‹aO‚e_Region Orders (2)" xfId="521"/>
    <cellStyle name="per.style" xfId="522"/>
    <cellStyle name="per.style 2" xfId="523"/>
    <cellStyle name="per.style 3" xfId="524"/>
    <cellStyle name="per.style_110310_Výkazy CEPS 10_13062011" xfId="525"/>
    <cellStyle name="Percent [2]" xfId="526"/>
    <cellStyle name="Percent [2] 2" xfId="527"/>
    <cellStyle name="Percent [2] 3" xfId="528"/>
    <cellStyle name="PEVNÝ" xfId="42"/>
    <cellStyle name="PEVNÝ 2" xfId="43"/>
    <cellStyle name="PEVNÝ 2 2" xfId="85"/>
    <cellStyle name="PEVNÝ 2 3" xfId="84"/>
    <cellStyle name="Poznámka" xfId="44" builtinId="10" customBuiltin="1"/>
    <cellStyle name="Poznámka 2" xfId="122"/>
    <cellStyle name="Poznámka 2 10" xfId="529"/>
    <cellStyle name="Poznámka 2 11" xfId="530"/>
    <cellStyle name="Poznámka 2 12" xfId="531"/>
    <cellStyle name="Poznámka 2 2" xfId="532"/>
    <cellStyle name="Poznámka 2 2 10" xfId="533"/>
    <cellStyle name="Poznámka 2 2 2" xfId="534"/>
    <cellStyle name="Poznámka 2 2 3" xfId="535"/>
    <cellStyle name="Poznámka 2 2 4" xfId="536"/>
    <cellStyle name="Poznámka 2 2 5" xfId="537"/>
    <cellStyle name="Poznámka 2 2 6" xfId="538"/>
    <cellStyle name="Poznámka 2 2 7" xfId="539"/>
    <cellStyle name="Poznámka 2 2 8" xfId="540"/>
    <cellStyle name="Poznámka 2 2 9" xfId="541"/>
    <cellStyle name="Poznámka 2 3" xfId="542"/>
    <cellStyle name="Poznámka 2 3 10" xfId="543"/>
    <cellStyle name="Poznámka 2 3 2" xfId="544"/>
    <cellStyle name="Poznámka 2 3 3" xfId="545"/>
    <cellStyle name="Poznámka 2 3 4" xfId="546"/>
    <cellStyle name="Poznámka 2 3 5" xfId="547"/>
    <cellStyle name="Poznámka 2 3 6" xfId="548"/>
    <cellStyle name="Poznámka 2 3 7" xfId="549"/>
    <cellStyle name="Poznámka 2 3 8" xfId="550"/>
    <cellStyle name="Poznámka 2 3 9" xfId="551"/>
    <cellStyle name="Poznámka 2 4" xfId="552"/>
    <cellStyle name="Poznámka 2 5" xfId="553"/>
    <cellStyle name="Poznámka 2 6" xfId="554"/>
    <cellStyle name="Poznámka 2 7" xfId="555"/>
    <cellStyle name="Poznámka 2 8" xfId="556"/>
    <cellStyle name="Poznámka 2 9" xfId="557"/>
    <cellStyle name="pricing" xfId="558"/>
    <cellStyle name="pricing 2" xfId="559"/>
    <cellStyle name="procent 2" xfId="560"/>
    <cellStyle name="procent 2 2" xfId="561"/>
    <cellStyle name="Procenta" xfId="59" builtinId="5"/>
    <cellStyle name="PROCENTA 2" xfId="45"/>
    <cellStyle name="PROCENTA 2 2" xfId="87"/>
    <cellStyle name="PROCENTA 2 3" xfId="86"/>
    <cellStyle name="Propojená buňka" xfId="46" builtinId="24" customBuiltin="1"/>
    <cellStyle name="Propojená buňka 2" xfId="123"/>
    <cellStyle name="PSChar" xfId="562"/>
    <cellStyle name="PSChar 2" xfId="563"/>
    <cellStyle name="PSChar 3" xfId="564"/>
    <cellStyle name="RevList" xfId="565"/>
    <cellStyle name="RevList 2" xfId="566"/>
    <cellStyle name="RevList 3" xfId="567"/>
    <cellStyle name="RevList_110310_Výkazy CEPS 10_13062011" xfId="568"/>
    <cellStyle name="RowLevel_1_BE (2)" xfId="569"/>
    <cellStyle name="SAPBEXaggData" xfId="570"/>
    <cellStyle name="SAPBEXaggData 10" xfId="571"/>
    <cellStyle name="SAPBEXaggData 11" xfId="572"/>
    <cellStyle name="SAPBEXaggData 2" xfId="573"/>
    <cellStyle name="SAPBEXaggData 2 10" xfId="574"/>
    <cellStyle name="SAPBEXaggData 2 2" xfId="575"/>
    <cellStyle name="SAPBEXaggData 2 3" xfId="576"/>
    <cellStyle name="SAPBEXaggData 2 4" xfId="577"/>
    <cellStyle name="SAPBEXaggData 2 5" xfId="578"/>
    <cellStyle name="SAPBEXaggData 2 6" xfId="579"/>
    <cellStyle name="SAPBEXaggData 2 7" xfId="580"/>
    <cellStyle name="SAPBEXaggData 2 8" xfId="581"/>
    <cellStyle name="SAPBEXaggData 2 9" xfId="582"/>
    <cellStyle name="SAPBEXaggData 3" xfId="583"/>
    <cellStyle name="SAPBEXaggData 4" xfId="584"/>
    <cellStyle name="SAPBEXaggData 5" xfId="585"/>
    <cellStyle name="SAPBEXaggData 6" xfId="586"/>
    <cellStyle name="SAPBEXaggData 7" xfId="587"/>
    <cellStyle name="SAPBEXaggData 8" xfId="588"/>
    <cellStyle name="SAPBEXaggData 9" xfId="589"/>
    <cellStyle name="SAPBEXaggDataEmph" xfId="590"/>
    <cellStyle name="SAPBEXaggDataEmph 10" xfId="591"/>
    <cellStyle name="SAPBEXaggDataEmph 11" xfId="592"/>
    <cellStyle name="SAPBEXaggDataEmph 2" xfId="593"/>
    <cellStyle name="SAPBEXaggDataEmph 2 10" xfId="594"/>
    <cellStyle name="SAPBEXaggDataEmph 2 2" xfId="595"/>
    <cellStyle name="SAPBEXaggDataEmph 2 3" xfId="596"/>
    <cellStyle name="SAPBEXaggDataEmph 2 4" xfId="597"/>
    <cellStyle name="SAPBEXaggDataEmph 2 5" xfId="598"/>
    <cellStyle name="SAPBEXaggDataEmph 2 6" xfId="599"/>
    <cellStyle name="SAPBEXaggDataEmph 2 7" xfId="600"/>
    <cellStyle name="SAPBEXaggDataEmph 2 8" xfId="601"/>
    <cellStyle name="SAPBEXaggDataEmph 2 9" xfId="602"/>
    <cellStyle name="SAPBEXaggDataEmph 3" xfId="603"/>
    <cellStyle name="SAPBEXaggDataEmph 4" xfId="604"/>
    <cellStyle name="SAPBEXaggDataEmph 5" xfId="605"/>
    <cellStyle name="SAPBEXaggDataEmph 6" xfId="606"/>
    <cellStyle name="SAPBEXaggDataEmph 7" xfId="607"/>
    <cellStyle name="SAPBEXaggDataEmph 8" xfId="608"/>
    <cellStyle name="SAPBEXaggDataEmph 9" xfId="609"/>
    <cellStyle name="SAPBEXaggItem" xfId="610"/>
    <cellStyle name="SAPBEXaggItem 10" xfId="611"/>
    <cellStyle name="SAPBEXaggItem 11" xfId="612"/>
    <cellStyle name="SAPBEXaggItem 2" xfId="613"/>
    <cellStyle name="SAPBEXaggItem 2 10" xfId="614"/>
    <cellStyle name="SAPBEXaggItem 2 2" xfId="615"/>
    <cellStyle name="SAPBEXaggItem 2 3" xfId="616"/>
    <cellStyle name="SAPBEXaggItem 2 4" xfId="617"/>
    <cellStyle name="SAPBEXaggItem 2 5" xfId="618"/>
    <cellStyle name="SAPBEXaggItem 2 6" xfId="619"/>
    <cellStyle name="SAPBEXaggItem 2 7" xfId="620"/>
    <cellStyle name="SAPBEXaggItem 2 8" xfId="621"/>
    <cellStyle name="SAPBEXaggItem 2 9" xfId="622"/>
    <cellStyle name="SAPBEXaggItem 3" xfId="623"/>
    <cellStyle name="SAPBEXaggItem 4" xfId="624"/>
    <cellStyle name="SAPBEXaggItem 5" xfId="625"/>
    <cellStyle name="SAPBEXaggItem 6" xfId="626"/>
    <cellStyle name="SAPBEXaggItem 7" xfId="627"/>
    <cellStyle name="SAPBEXaggItem 8" xfId="628"/>
    <cellStyle name="SAPBEXaggItem 9" xfId="629"/>
    <cellStyle name="SAPBEXaggItemX" xfId="630"/>
    <cellStyle name="SAPBEXaggItemX 10" xfId="631"/>
    <cellStyle name="SAPBEXaggItemX 11" xfId="632"/>
    <cellStyle name="SAPBEXaggItemX 2" xfId="633"/>
    <cellStyle name="SAPBEXaggItemX 2 10" xfId="634"/>
    <cellStyle name="SAPBEXaggItemX 2 2" xfId="635"/>
    <cellStyle name="SAPBEXaggItemX 2 3" xfId="636"/>
    <cellStyle name="SAPBEXaggItemX 2 4" xfId="637"/>
    <cellStyle name="SAPBEXaggItemX 2 5" xfId="638"/>
    <cellStyle name="SAPBEXaggItemX 2 6" xfId="639"/>
    <cellStyle name="SAPBEXaggItemX 2 7" xfId="640"/>
    <cellStyle name="SAPBEXaggItemX 2 8" xfId="641"/>
    <cellStyle name="SAPBEXaggItemX 2 9" xfId="642"/>
    <cellStyle name="SAPBEXaggItemX 3" xfId="643"/>
    <cellStyle name="SAPBEXaggItemX 4" xfId="644"/>
    <cellStyle name="SAPBEXaggItemX 5" xfId="645"/>
    <cellStyle name="SAPBEXaggItemX 6" xfId="646"/>
    <cellStyle name="SAPBEXaggItemX 7" xfId="647"/>
    <cellStyle name="SAPBEXaggItemX 8" xfId="648"/>
    <cellStyle name="SAPBEXaggItemX 9" xfId="649"/>
    <cellStyle name="SAPBEXexcBad7" xfId="650"/>
    <cellStyle name="SAPBEXexcBad7 10" xfId="651"/>
    <cellStyle name="SAPBEXexcBad7 11" xfId="652"/>
    <cellStyle name="SAPBEXexcBad7 2" xfId="653"/>
    <cellStyle name="SAPBEXexcBad7 2 10" xfId="654"/>
    <cellStyle name="SAPBEXexcBad7 2 2" xfId="655"/>
    <cellStyle name="SAPBEXexcBad7 2 3" xfId="656"/>
    <cellStyle name="SAPBEXexcBad7 2 4" xfId="657"/>
    <cellStyle name="SAPBEXexcBad7 2 5" xfId="658"/>
    <cellStyle name="SAPBEXexcBad7 2 6" xfId="659"/>
    <cellStyle name="SAPBEXexcBad7 2 7" xfId="660"/>
    <cellStyle name="SAPBEXexcBad7 2 8" xfId="661"/>
    <cellStyle name="SAPBEXexcBad7 2 9" xfId="662"/>
    <cellStyle name="SAPBEXexcBad7 3" xfId="663"/>
    <cellStyle name="SAPBEXexcBad7 4" xfId="664"/>
    <cellStyle name="SAPBEXexcBad7 5" xfId="665"/>
    <cellStyle name="SAPBEXexcBad7 6" xfId="666"/>
    <cellStyle name="SAPBEXexcBad7 7" xfId="667"/>
    <cellStyle name="SAPBEXexcBad7 8" xfId="668"/>
    <cellStyle name="SAPBEXexcBad7 9" xfId="669"/>
    <cellStyle name="SAPBEXexcBad8" xfId="670"/>
    <cellStyle name="SAPBEXexcBad8 10" xfId="671"/>
    <cellStyle name="SAPBEXexcBad8 11" xfId="672"/>
    <cellStyle name="SAPBEXexcBad8 2" xfId="673"/>
    <cellStyle name="SAPBEXexcBad8 2 10" xfId="674"/>
    <cellStyle name="SAPBEXexcBad8 2 2" xfId="675"/>
    <cellStyle name="SAPBEXexcBad8 2 3" xfId="676"/>
    <cellStyle name="SAPBEXexcBad8 2 4" xfId="677"/>
    <cellStyle name="SAPBEXexcBad8 2 5" xfId="678"/>
    <cellStyle name="SAPBEXexcBad8 2 6" xfId="679"/>
    <cellStyle name="SAPBEXexcBad8 2 7" xfId="680"/>
    <cellStyle name="SAPBEXexcBad8 2 8" xfId="681"/>
    <cellStyle name="SAPBEXexcBad8 2 9" xfId="682"/>
    <cellStyle name="SAPBEXexcBad8 3" xfId="683"/>
    <cellStyle name="SAPBEXexcBad8 4" xfId="684"/>
    <cellStyle name="SAPBEXexcBad8 5" xfId="685"/>
    <cellStyle name="SAPBEXexcBad8 6" xfId="686"/>
    <cellStyle name="SAPBEXexcBad8 7" xfId="687"/>
    <cellStyle name="SAPBEXexcBad8 8" xfId="688"/>
    <cellStyle name="SAPBEXexcBad8 9" xfId="689"/>
    <cellStyle name="SAPBEXexcBad9" xfId="690"/>
    <cellStyle name="SAPBEXexcBad9 10" xfId="691"/>
    <cellStyle name="SAPBEXexcBad9 11" xfId="692"/>
    <cellStyle name="SAPBEXexcBad9 2" xfId="693"/>
    <cellStyle name="SAPBEXexcBad9 2 10" xfId="694"/>
    <cellStyle name="SAPBEXexcBad9 2 2" xfId="695"/>
    <cellStyle name="SAPBEXexcBad9 2 3" xfId="696"/>
    <cellStyle name="SAPBEXexcBad9 2 4" xfId="697"/>
    <cellStyle name="SAPBEXexcBad9 2 5" xfId="698"/>
    <cellStyle name="SAPBEXexcBad9 2 6" xfId="699"/>
    <cellStyle name="SAPBEXexcBad9 2 7" xfId="700"/>
    <cellStyle name="SAPBEXexcBad9 2 8" xfId="701"/>
    <cellStyle name="SAPBEXexcBad9 2 9" xfId="702"/>
    <cellStyle name="SAPBEXexcBad9 3" xfId="703"/>
    <cellStyle name="SAPBEXexcBad9 4" xfId="704"/>
    <cellStyle name="SAPBEXexcBad9 5" xfId="705"/>
    <cellStyle name="SAPBEXexcBad9 6" xfId="706"/>
    <cellStyle name="SAPBEXexcBad9 7" xfId="707"/>
    <cellStyle name="SAPBEXexcBad9 8" xfId="708"/>
    <cellStyle name="SAPBEXexcBad9 9" xfId="709"/>
    <cellStyle name="SAPBEXexcCritical4" xfId="710"/>
    <cellStyle name="SAPBEXexcCritical4 10" xfId="711"/>
    <cellStyle name="SAPBEXexcCritical4 11" xfId="712"/>
    <cellStyle name="SAPBEXexcCritical4 2" xfId="713"/>
    <cellStyle name="SAPBEXexcCritical4 2 10" xfId="714"/>
    <cellStyle name="SAPBEXexcCritical4 2 2" xfId="715"/>
    <cellStyle name="SAPBEXexcCritical4 2 3" xfId="716"/>
    <cellStyle name="SAPBEXexcCritical4 2 4" xfId="717"/>
    <cellStyle name="SAPBEXexcCritical4 2 5" xfId="718"/>
    <cellStyle name="SAPBEXexcCritical4 2 6" xfId="719"/>
    <cellStyle name="SAPBEXexcCritical4 2 7" xfId="720"/>
    <cellStyle name="SAPBEXexcCritical4 2 8" xfId="721"/>
    <cellStyle name="SAPBEXexcCritical4 2 9" xfId="722"/>
    <cellStyle name="SAPBEXexcCritical4 3" xfId="723"/>
    <cellStyle name="SAPBEXexcCritical4 4" xfId="724"/>
    <cellStyle name="SAPBEXexcCritical4 5" xfId="725"/>
    <cellStyle name="SAPBEXexcCritical4 6" xfId="726"/>
    <cellStyle name="SAPBEXexcCritical4 7" xfId="727"/>
    <cellStyle name="SAPBEXexcCritical4 8" xfId="728"/>
    <cellStyle name="SAPBEXexcCritical4 9" xfId="729"/>
    <cellStyle name="SAPBEXexcCritical5" xfId="730"/>
    <cellStyle name="SAPBEXexcCritical5 10" xfId="731"/>
    <cellStyle name="SAPBEXexcCritical5 11" xfId="732"/>
    <cellStyle name="SAPBEXexcCritical5 2" xfId="733"/>
    <cellStyle name="SAPBEXexcCritical5 2 10" xfId="734"/>
    <cellStyle name="SAPBEXexcCritical5 2 2" xfId="735"/>
    <cellStyle name="SAPBEXexcCritical5 2 3" xfId="736"/>
    <cellStyle name="SAPBEXexcCritical5 2 4" xfId="737"/>
    <cellStyle name="SAPBEXexcCritical5 2 5" xfId="738"/>
    <cellStyle name="SAPBEXexcCritical5 2 6" xfId="739"/>
    <cellStyle name="SAPBEXexcCritical5 2 7" xfId="740"/>
    <cellStyle name="SAPBEXexcCritical5 2 8" xfId="741"/>
    <cellStyle name="SAPBEXexcCritical5 2 9" xfId="742"/>
    <cellStyle name="SAPBEXexcCritical5 3" xfId="743"/>
    <cellStyle name="SAPBEXexcCritical5 4" xfId="744"/>
    <cellStyle name="SAPBEXexcCritical5 5" xfId="745"/>
    <cellStyle name="SAPBEXexcCritical5 6" xfId="746"/>
    <cellStyle name="SAPBEXexcCritical5 7" xfId="747"/>
    <cellStyle name="SAPBEXexcCritical5 8" xfId="748"/>
    <cellStyle name="SAPBEXexcCritical5 9" xfId="749"/>
    <cellStyle name="SAPBEXexcCritical6" xfId="750"/>
    <cellStyle name="SAPBEXexcCritical6 10" xfId="751"/>
    <cellStyle name="SAPBEXexcCritical6 11" xfId="752"/>
    <cellStyle name="SAPBEXexcCritical6 2" xfId="753"/>
    <cellStyle name="SAPBEXexcCritical6 2 10" xfId="754"/>
    <cellStyle name="SAPBEXexcCritical6 2 2" xfId="755"/>
    <cellStyle name="SAPBEXexcCritical6 2 3" xfId="756"/>
    <cellStyle name="SAPBEXexcCritical6 2 4" xfId="757"/>
    <cellStyle name="SAPBEXexcCritical6 2 5" xfId="758"/>
    <cellStyle name="SAPBEXexcCritical6 2 6" xfId="759"/>
    <cellStyle name="SAPBEXexcCritical6 2 7" xfId="760"/>
    <cellStyle name="SAPBEXexcCritical6 2 8" xfId="761"/>
    <cellStyle name="SAPBEXexcCritical6 2 9" xfId="762"/>
    <cellStyle name="SAPBEXexcCritical6 3" xfId="763"/>
    <cellStyle name="SAPBEXexcCritical6 4" xfId="764"/>
    <cellStyle name="SAPBEXexcCritical6 5" xfId="765"/>
    <cellStyle name="SAPBEXexcCritical6 6" xfId="766"/>
    <cellStyle name="SAPBEXexcCritical6 7" xfId="767"/>
    <cellStyle name="SAPBEXexcCritical6 8" xfId="768"/>
    <cellStyle name="SAPBEXexcCritical6 9" xfId="769"/>
    <cellStyle name="SAPBEXexcGood1" xfId="770"/>
    <cellStyle name="SAPBEXexcGood1 10" xfId="771"/>
    <cellStyle name="SAPBEXexcGood1 11" xfId="772"/>
    <cellStyle name="SAPBEXexcGood1 2" xfId="773"/>
    <cellStyle name="SAPBEXexcGood1 2 10" xfId="774"/>
    <cellStyle name="SAPBEXexcGood1 2 2" xfId="775"/>
    <cellStyle name="SAPBEXexcGood1 2 3" xfId="776"/>
    <cellStyle name="SAPBEXexcGood1 2 4" xfId="777"/>
    <cellStyle name="SAPBEXexcGood1 2 5" xfId="778"/>
    <cellStyle name="SAPBEXexcGood1 2 6" xfId="779"/>
    <cellStyle name="SAPBEXexcGood1 2 7" xfId="780"/>
    <cellStyle name="SAPBEXexcGood1 2 8" xfId="781"/>
    <cellStyle name="SAPBEXexcGood1 2 9" xfId="782"/>
    <cellStyle name="SAPBEXexcGood1 3" xfId="783"/>
    <cellStyle name="SAPBEXexcGood1 4" xfId="784"/>
    <cellStyle name="SAPBEXexcGood1 5" xfId="785"/>
    <cellStyle name="SAPBEXexcGood1 6" xfId="786"/>
    <cellStyle name="SAPBEXexcGood1 7" xfId="787"/>
    <cellStyle name="SAPBEXexcGood1 8" xfId="788"/>
    <cellStyle name="SAPBEXexcGood1 9" xfId="789"/>
    <cellStyle name="SAPBEXexcGood2" xfId="790"/>
    <cellStyle name="SAPBEXexcGood2 10" xfId="791"/>
    <cellStyle name="SAPBEXexcGood2 11" xfId="792"/>
    <cellStyle name="SAPBEXexcGood2 2" xfId="793"/>
    <cellStyle name="SAPBEXexcGood2 2 10" xfId="794"/>
    <cellStyle name="SAPBEXexcGood2 2 2" xfId="795"/>
    <cellStyle name="SAPBEXexcGood2 2 3" xfId="796"/>
    <cellStyle name="SAPBEXexcGood2 2 4" xfId="797"/>
    <cellStyle name="SAPBEXexcGood2 2 5" xfId="798"/>
    <cellStyle name="SAPBEXexcGood2 2 6" xfId="799"/>
    <cellStyle name="SAPBEXexcGood2 2 7" xfId="800"/>
    <cellStyle name="SAPBEXexcGood2 2 8" xfId="801"/>
    <cellStyle name="SAPBEXexcGood2 2 9" xfId="802"/>
    <cellStyle name="SAPBEXexcGood2 3" xfId="803"/>
    <cellStyle name="SAPBEXexcGood2 4" xfId="804"/>
    <cellStyle name="SAPBEXexcGood2 5" xfId="805"/>
    <cellStyle name="SAPBEXexcGood2 6" xfId="806"/>
    <cellStyle name="SAPBEXexcGood2 7" xfId="807"/>
    <cellStyle name="SAPBEXexcGood2 8" xfId="808"/>
    <cellStyle name="SAPBEXexcGood2 9" xfId="809"/>
    <cellStyle name="SAPBEXexcGood3" xfId="810"/>
    <cellStyle name="SAPBEXexcGood3 10" xfId="811"/>
    <cellStyle name="SAPBEXexcGood3 11" xfId="812"/>
    <cellStyle name="SAPBEXexcGood3 2" xfId="813"/>
    <cellStyle name="SAPBEXexcGood3 2 10" xfId="814"/>
    <cellStyle name="SAPBEXexcGood3 2 2" xfId="815"/>
    <cellStyle name="SAPBEXexcGood3 2 3" xfId="816"/>
    <cellStyle name="SAPBEXexcGood3 2 4" xfId="817"/>
    <cellStyle name="SAPBEXexcGood3 2 5" xfId="818"/>
    <cellStyle name="SAPBEXexcGood3 2 6" xfId="819"/>
    <cellStyle name="SAPBEXexcGood3 2 7" xfId="820"/>
    <cellStyle name="SAPBEXexcGood3 2 8" xfId="821"/>
    <cellStyle name="SAPBEXexcGood3 2 9" xfId="822"/>
    <cellStyle name="SAPBEXexcGood3 3" xfId="823"/>
    <cellStyle name="SAPBEXexcGood3 4" xfId="824"/>
    <cellStyle name="SAPBEXexcGood3 5" xfId="825"/>
    <cellStyle name="SAPBEXexcGood3 6" xfId="826"/>
    <cellStyle name="SAPBEXexcGood3 7" xfId="827"/>
    <cellStyle name="SAPBEXexcGood3 8" xfId="828"/>
    <cellStyle name="SAPBEXexcGood3 9" xfId="829"/>
    <cellStyle name="SAPBEXfilterDrill" xfId="830"/>
    <cellStyle name="SAPBEXfilterDrill 10" xfId="831"/>
    <cellStyle name="SAPBEXfilterDrill 11" xfId="832"/>
    <cellStyle name="SAPBEXfilterDrill 2" xfId="833"/>
    <cellStyle name="SAPBEXfilterDrill 2 10" xfId="834"/>
    <cellStyle name="SAPBEXfilterDrill 2 2" xfId="835"/>
    <cellStyle name="SAPBEXfilterDrill 2 3" xfId="836"/>
    <cellStyle name="SAPBEXfilterDrill 2 4" xfId="837"/>
    <cellStyle name="SAPBEXfilterDrill 2 5" xfId="838"/>
    <cellStyle name="SAPBEXfilterDrill 2 6" xfId="839"/>
    <cellStyle name="SAPBEXfilterDrill 2 7" xfId="840"/>
    <cellStyle name="SAPBEXfilterDrill 2 8" xfId="841"/>
    <cellStyle name="SAPBEXfilterDrill 2 9" xfId="842"/>
    <cellStyle name="SAPBEXfilterDrill 3" xfId="843"/>
    <cellStyle name="SAPBEXfilterDrill 4" xfId="844"/>
    <cellStyle name="SAPBEXfilterDrill 5" xfId="845"/>
    <cellStyle name="SAPBEXfilterDrill 6" xfId="846"/>
    <cellStyle name="SAPBEXfilterDrill 7" xfId="847"/>
    <cellStyle name="SAPBEXfilterDrill 8" xfId="848"/>
    <cellStyle name="SAPBEXfilterDrill 9" xfId="849"/>
    <cellStyle name="SAPBEXfilterItem" xfId="850"/>
    <cellStyle name="SAPBEXfilterItem 10" xfId="851"/>
    <cellStyle name="SAPBEXfilterItem 11" xfId="852"/>
    <cellStyle name="SAPBEXfilterItem 2" xfId="853"/>
    <cellStyle name="SAPBEXfilterItem 2 10" xfId="854"/>
    <cellStyle name="SAPBEXfilterItem 2 2" xfId="855"/>
    <cellStyle name="SAPBEXfilterItem 2 3" xfId="856"/>
    <cellStyle name="SAPBEXfilterItem 2 4" xfId="857"/>
    <cellStyle name="SAPBEXfilterItem 2 5" xfId="858"/>
    <cellStyle name="SAPBEXfilterItem 2 6" xfId="859"/>
    <cellStyle name="SAPBEXfilterItem 2 7" xfId="860"/>
    <cellStyle name="SAPBEXfilterItem 2 8" xfId="861"/>
    <cellStyle name="SAPBEXfilterItem 2 9" xfId="862"/>
    <cellStyle name="SAPBEXfilterItem 3" xfId="863"/>
    <cellStyle name="SAPBEXfilterItem 4" xfId="864"/>
    <cellStyle name="SAPBEXfilterItem 5" xfId="865"/>
    <cellStyle name="SAPBEXfilterItem 6" xfId="866"/>
    <cellStyle name="SAPBEXfilterItem 7" xfId="867"/>
    <cellStyle name="SAPBEXfilterItem 8" xfId="868"/>
    <cellStyle name="SAPBEXfilterItem 9" xfId="869"/>
    <cellStyle name="SAPBEXfilterText" xfId="870"/>
    <cellStyle name="SAPBEXfilterText 10" xfId="871"/>
    <cellStyle name="SAPBEXfilterText 11" xfId="872"/>
    <cellStyle name="SAPBEXfilterText 2" xfId="873"/>
    <cellStyle name="SAPBEXfilterText 2 10" xfId="874"/>
    <cellStyle name="SAPBEXfilterText 2 2" xfId="875"/>
    <cellStyle name="SAPBEXfilterText 2 3" xfId="876"/>
    <cellStyle name="SAPBEXfilterText 2 4" xfId="877"/>
    <cellStyle name="SAPBEXfilterText 2 5" xfId="878"/>
    <cellStyle name="SAPBEXfilterText 2 6" xfId="879"/>
    <cellStyle name="SAPBEXfilterText 2 7" xfId="880"/>
    <cellStyle name="SAPBEXfilterText 2 8" xfId="881"/>
    <cellStyle name="SAPBEXfilterText 2 9" xfId="882"/>
    <cellStyle name="SAPBEXfilterText 3" xfId="883"/>
    <cellStyle name="SAPBEXfilterText 4" xfId="884"/>
    <cellStyle name="SAPBEXfilterText 5" xfId="885"/>
    <cellStyle name="SAPBEXfilterText 6" xfId="886"/>
    <cellStyle name="SAPBEXfilterText 7" xfId="887"/>
    <cellStyle name="SAPBEXfilterText 8" xfId="888"/>
    <cellStyle name="SAPBEXfilterText 9" xfId="889"/>
    <cellStyle name="SAPBEXformats" xfId="890"/>
    <cellStyle name="SAPBEXformats 10" xfId="891"/>
    <cellStyle name="SAPBEXformats 11" xfId="892"/>
    <cellStyle name="SAPBEXformats 2" xfId="893"/>
    <cellStyle name="SAPBEXformats 2 10" xfId="894"/>
    <cellStyle name="SAPBEXformats 2 2" xfId="895"/>
    <cellStyle name="SAPBEXformats 2 3" xfId="896"/>
    <cellStyle name="SAPBEXformats 2 4" xfId="897"/>
    <cellStyle name="SAPBEXformats 2 5" xfId="898"/>
    <cellStyle name="SAPBEXformats 2 6" xfId="899"/>
    <cellStyle name="SAPBEXformats 2 7" xfId="900"/>
    <cellStyle name="SAPBEXformats 2 8" xfId="901"/>
    <cellStyle name="SAPBEXformats 2 9" xfId="902"/>
    <cellStyle name="SAPBEXformats 3" xfId="903"/>
    <cellStyle name="SAPBEXformats 4" xfId="904"/>
    <cellStyle name="SAPBEXformats 5" xfId="905"/>
    <cellStyle name="SAPBEXformats 6" xfId="906"/>
    <cellStyle name="SAPBEXformats 7" xfId="907"/>
    <cellStyle name="SAPBEXformats 8" xfId="908"/>
    <cellStyle name="SAPBEXformats 9" xfId="909"/>
    <cellStyle name="SAPBEXheaderItem" xfId="910"/>
    <cellStyle name="SAPBEXheaderItem 10" xfId="911"/>
    <cellStyle name="SAPBEXheaderItem 11" xfId="912"/>
    <cellStyle name="SAPBEXheaderItem 2" xfId="913"/>
    <cellStyle name="SAPBEXheaderItem 2 10" xfId="914"/>
    <cellStyle name="SAPBEXheaderItem 2 2" xfId="915"/>
    <cellStyle name="SAPBEXheaderItem 2 3" xfId="916"/>
    <cellStyle name="SAPBEXheaderItem 2 4" xfId="917"/>
    <cellStyle name="SAPBEXheaderItem 2 5" xfId="918"/>
    <cellStyle name="SAPBEXheaderItem 2 6" xfId="919"/>
    <cellStyle name="SAPBEXheaderItem 2 7" xfId="920"/>
    <cellStyle name="SAPBEXheaderItem 2 8" xfId="921"/>
    <cellStyle name="SAPBEXheaderItem 2 9" xfId="922"/>
    <cellStyle name="SAPBEXheaderItem 3" xfId="923"/>
    <cellStyle name="SAPBEXheaderItem 4" xfId="924"/>
    <cellStyle name="SAPBEXheaderItem 5" xfId="925"/>
    <cellStyle name="SAPBEXheaderItem 6" xfId="926"/>
    <cellStyle name="SAPBEXheaderItem 7" xfId="927"/>
    <cellStyle name="SAPBEXheaderItem 8" xfId="928"/>
    <cellStyle name="SAPBEXheaderItem 9" xfId="929"/>
    <cellStyle name="SAPBEXheaderText" xfId="930"/>
    <cellStyle name="SAPBEXheaderText 10" xfId="931"/>
    <cellStyle name="SAPBEXheaderText 11" xfId="932"/>
    <cellStyle name="SAPBEXheaderText 2" xfId="933"/>
    <cellStyle name="SAPBEXheaderText 2 10" xfId="934"/>
    <cellStyle name="SAPBEXheaderText 2 2" xfId="935"/>
    <cellStyle name="SAPBEXheaderText 2 3" xfId="936"/>
    <cellStyle name="SAPBEXheaderText 2 4" xfId="937"/>
    <cellStyle name="SAPBEXheaderText 2 5" xfId="938"/>
    <cellStyle name="SAPBEXheaderText 2 6" xfId="939"/>
    <cellStyle name="SAPBEXheaderText 2 7" xfId="940"/>
    <cellStyle name="SAPBEXheaderText 2 8" xfId="941"/>
    <cellStyle name="SAPBEXheaderText 2 9" xfId="942"/>
    <cellStyle name="SAPBEXheaderText 3" xfId="943"/>
    <cellStyle name="SAPBEXheaderText 4" xfId="944"/>
    <cellStyle name="SAPBEXheaderText 5" xfId="945"/>
    <cellStyle name="SAPBEXheaderText 6" xfId="946"/>
    <cellStyle name="SAPBEXheaderText 7" xfId="947"/>
    <cellStyle name="SAPBEXheaderText 8" xfId="948"/>
    <cellStyle name="SAPBEXheaderText 9" xfId="949"/>
    <cellStyle name="SAPBEXHLevel0" xfId="950"/>
    <cellStyle name="SAPBEXHLevel0 10" xfId="951"/>
    <cellStyle name="SAPBEXHLevel0 11" xfId="952"/>
    <cellStyle name="SAPBEXHLevel0 2" xfId="953"/>
    <cellStyle name="SAPBEXHLevel0 2 10" xfId="954"/>
    <cellStyle name="SAPBEXHLevel0 2 2" xfId="955"/>
    <cellStyle name="SAPBEXHLevel0 2 3" xfId="956"/>
    <cellStyle name="SAPBEXHLevel0 2 4" xfId="957"/>
    <cellStyle name="SAPBEXHLevel0 2 5" xfId="958"/>
    <cellStyle name="SAPBEXHLevel0 2 6" xfId="959"/>
    <cellStyle name="SAPBEXHLevel0 2 7" xfId="960"/>
    <cellStyle name="SAPBEXHLevel0 2 8" xfId="961"/>
    <cellStyle name="SAPBEXHLevel0 2 9" xfId="962"/>
    <cellStyle name="SAPBEXHLevel0 3" xfId="963"/>
    <cellStyle name="SAPBEXHLevel0 4" xfId="964"/>
    <cellStyle name="SAPBEXHLevel0 5" xfId="965"/>
    <cellStyle name="SAPBEXHLevel0 6" xfId="966"/>
    <cellStyle name="SAPBEXHLevel0 7" xfId="967"/>
    <cellStyle name="SAPBEXHLevel0 8" xfId="968"/>
    <cellStyle name="SAPBEXHLevel0 9" xfId="969"/>
    <cellStyle name="SAPBEXHLevel0X" xfId="970"/>
    <cellStyle name="SAPBEXHLevel0X 10" xfId="971"/>
    <cellStyle name="SAPBEXHLevel0X 11" xfId="972"/>
    <cellStyle name="SAPBEXHLevel0X 2" xfId="973"/>
    <cellStyle name="SAPBEXHLevel0X 2 10" xfId="974"/>
    <cellStyle name="SAPBEXHLevel0X 2 2" xfId="975"/>
    <cellStyle name="SAPBEXHLevel0X 2 3" xfId="976"/>
    <cellStyle name="SAPBEXHLevel0X 2 4" xfId="977"/>
    <cellStyle name="SAPBEXHLevel0X 2 5" xfId="978"/>
    <cellStyle name="SAPBEXHLevel0X 2 6" xfId="979"/>
    <cellStyle name="SAPBEXHLevel0X 2 7" xfId="980"/>
    <cellStyle name="SAPBEXHLevel0X 2 8" xfId="981"/>
    <cellStyle name="SAPBEXHLevel0X 2 9" xfId="982"/>
    <cellStyle name="SAPBEXHLevel0X 3" xfId="983"/>
    <cellStyle name="SAPBEXHLevel0X 4" xfId="984"/>
    <cellStyle name="SAPBEXHLevel0X 5" xfId="985"/>
    <cellStyle name="SAPBEXHLevel0X 6" xfId="986"/>
    <cellStyle name="SAPBEXHLevel0X 7" xfId="987"/>
    <cellStyle name="SAPBEXHLevel0X 8" xfId="988"/>
    <cellStyle name="SAPBEXHLevel0X 9" xfId="989"/>
    <cellStyle name="SAPBEXHLevel1" xfId="990"/>
    <cellStyle name="SAPBEXHLevel1 10" xfId="991"/>
    <cellStyle name="SAPBEXHLevel1 11" xfId="992"/>
    <cellStyle name="SAPBEXHLevel1 2" xfId="993"/>
    <cellStyle name="SAPBEXHLevel1 2 10" xfId="994"/>
    <cellStyle name="SAPBEXHLevel1 2 2" xfId="995"/>
    <cellStyle name="SAPBEXHLevel1 2 3" xfId="996"/>
    <cellStyle name="SAPBEXHLevel1 2 4" xfId="997"/>
    <cellStyle name="SAPBEXHLevel1 2 5" xfId="998"/>
    <cellStyle name="SAPBEXHLevel1 2 6" xfId="999"/>
    <cellStyle name="SAPBEXHLevel1 2 7" xfId="1000"/>
    <cellStyle name="SAPBEXHLevel1 2 8" xfId="1001"/>
    <cellStyle name="SAPBEXHLevel1 2 9" xfId="1002"/>
    <cellStyle name="SAPBEXHLevel1 3" xfId="1003"/>
    <cellStyle name="SAPBEXHLevel1 4" xfId="1004"/>
    <cellStyle name="SAPBEXHLevel1 5" xfId="1005"/>
    <cellStyle name="SAPBEXHLevel1 6" xfId="1006"/>
    <cellStyle name="SAPBEXHLevel1 7" xfId="1007"/>
    <cellStyle name="SAPBEXHLevel1 8" xfId="1008"/>
    <cellStyle name="SAPBEXHLevel1 9" xfId="1009"/>
    <cellStyle name="SAPBEXHLevel1X" xfId="1010"/>
    <cellStyle name="SAPBEXHLevel1X 10" xfId="1011"/>
    <cellStyle name="SAPBEXHLevel1X 11" xfId="1012"/>
    <cellStyle name="SAPBEXHLevel1X 2" xfId="1013"/>
    <cellStyle name="SAPBEXHLevel1X 2 10" xfId="1014"/>
    <cellStyle name="SAPBEXHLevel1X 2 2" xfId="1015"/>
    <cellStyle name="SAPBEXHLevel1X 2 3" xfId="1016"/>
    <cellStyle name="SAPBEXHLevel1X 2 4" xfId="1017"/>
    <cellStyle name="SAPBEXHLevel1X 2 5" xfId="1018"/>
    <cellStyle name="SAPBEXHLevel1X 2 6" xfId="1019"/>
    <cellStyle name="SAPBEXHLevel1X 2 7" xfId="1020"/>
    <cellStyle name="SAPBEXHLevel1X 2 8" xfId="1021"/>
    <cellStyle name="SAPBEXHLevel1X 2 9" xfId="1022"/>
    <cellStyle name="SAPBEXHLevel1X 3" xfId="1023"/>
    <cellStyle name="SAPBEXHLevel1X 4" xfId="1024"/>
    <cellStyle name="SAPBEXHLevel1X 5" xfId="1025"/>
    <cellStyle name="SAPBEXHLevel1X 6" xfId="1026"/>
    <cellStyle name="SAPBEXHLevel1X 7" xfId="1027"/>
    <cellStyle name="SAPBEXHLevel1X 8" xfId="1028"/>
    <cellStyle name="SAPBEXHLevel1X 9" xfId="1029"/>
    <cellStyle name="SAPBEXHLevel2" xfId="1030"/>
    <cellStyle name="SAPBEXHLevel2 10" xfId="1031"/>
    <cellStyle name="SAPBEXHLevel2 11" xfId="1032"/>
    <cellStyle name="SAPBEXHLevel2 2" xfId="1033"/>
    <cellStyle name="SAPBEXHLevel2 2 10" xfId="1034"/>
    <cellStyle name="SAPBEXHLevel2 2 2" xfId="1035"/>
    <cellStyle name="SAPBEXHLevel2 2 3" xfId="1036"/>
    <cellStyle name="SAPBEXHLevel2 2 4" xfId="1037"/>
    <cellStyle name="SAPBEXHLevel2 2 5" xfId="1038"/>
    <cellStyle name="SAPBEXHLevel2 2 6" xfId="1039"/>
    <cellStyle name="SAPBEXHLevel2 2 7" xfId="1040"/>
    <cellStyle name="SAPBEXHLevel2 2 8" xfId="1041"/>
    <cellStyle name="SAPBEXHLevel2 2 9" xfId="1042"/>
    <cellStyle name="SAPBEXHLevel2 3" xfId="1043"/>
    <cellStyle name="SAPBEXHLevel2 4" xfId="1044"/>
    <cellStyle name="SAPBEXHLevel2 5" xfId="1045"/>
    <cellStyle name="SAPBEXHLevel2 6" xfId="1046"/>
    <cellStyle name="SAPBEXHLevel2 7" xfId="1047"/>
    <cellStyle name="SAPBEXHLevel2 8" xfId="1048"/>
    <cellStyle name="SAPBEXHLevel2 9" xfId="1049"/>
    <cellStyle name="SAPBEXHLevel2X" xfId="1050"/>
    <cellStyle name="SAPBEXHLevel2X 10" xfId="1051"/>
    <cellStyle name="SAPBEXHLevel2X 11" xfId="1052"/>
    <cellStyle name="SAPBEXHLevel2X 2" xfId="1053"/>
    <cellStyle name="SAPBEXHLevel2X 2 10" xfId="1054"/>
    <cellStyle name="SAPBEXHLevel2X 2 2" xfId="1055"/>
    <cellStyle name="SAPBEXHLevel2X 2 3" xfId="1056"/>
    <cellStyle name="SAPBEXHLevel2X 2 4" xfId="1057"/>
    <cellStyle name="SAPBEXHLevel2X 2 5" xfId="1058"/>
    <cellStyle name="SAPBEXHLevel2X 2 6" xfId="1059"/>
    <cellStyle name="SAPBEXHLevel2X 2 7" xfId="1060"/>
    <cellStyle name="SAPBEXHLevel2X 2 8" xfId="1061"/>
    <cellStyle name="SAPBEXHLevel2X 2 9" xfId="1062"/>
    <cellStyle name="SAPBEXHLevel2X 3" xfId="1063"/>
    <cellStyle name="SAPBEXHLevel2X 4" xfId="1064"/>
    <cellStyle name="SAPBEXHLevel2X 5" xfId="1065"/>
    <cellStyle name="SAPBEXHLevel2X 6" xfId="1066"/>
    <cellStyle name="SAPBEXHLevel2X 7" xfId="1067"/>
    <cellStyle name="SAPBEXHLevel2X 8" xfId="1068"/>
    <cellStyle name="SAPBEXHLevel2X 9" xfId="1069"/>
    <cellStyle name="SAPBEXHLevel3" xfId="1070"/>
    <cellStyle name="SAPBEXHLevel3 10" xfId="1071"/>
    <cellStyle name="SAPBEXHLevel3 11" xfId="1072"/>
    <cellStyle name="SAPBEXHLevel3 2" xfId="1073"/>
    <cellStyle name="SAPBEXHLevel3 2 10" xfId="1074"/>
    <cellStyle name="SAPBEXHLevel3 2 2" xfId="1075"/>
    <cellStyle name="SAPBEXHLevel3 2 3" xfId="1076"/>
    <cellStyle name="SAPBEXHLevel3 2 4" xfId="1077"/>
    <cellStyle name="SAPBEXHLevel3 2 5" xfId="1078"/>
    <cellStyle name="SAPBEXHLevel3 2 6" xfId="1079"/>
    <cellStyle name="SAPBEXHLevel3 2 7" xfId="1080"/>
    <cellStyle name="SAPBEXHLevel3 2 8" xfId="1081"/>
    <cellStyle name="SAPBEXHLevel3 2 9" xfId="1082"/>
    <cellStyle name="SAPBEXHLevel3 3" xfId="1083"/>
    <cellStyle name="SAPBEXHLevel3 4" xfId="1084"/>
    <cellStyle name="SAPBEXHLevel3 5" xfId="1085"/>
    <cellStyle name="SAPBEXHLevel3 6" xfId="1086"/>
    <cellStyle name="SAPBEXHLevel3 7" xfId="1087"/>
    <cellStyle name="SAPBEXHLevel3 8" xfId="1088"/>
    <cellStyle name="SAPBEXHLevel3 9" xfId="1089"/>
    <cellStyle name="SAPBEXHLevel3X" xfId="1090"/>
    <cellStyle name="SAPBEXHLevel3X 10" xfId="1091"/>
    <cellStyle name="SAPBEXHLevel3X 11" xfId="1092"/>
    <cellStyle name="SAPBEXHLevel3X 2" xfId="1093"/>
    <cellStyle name="SAPBEXHLevel3X 2 10" xfId="1094"/>
    <cellStyle name="SAPBEXHLevel3X 2 2" xfId="1095"/>
    <cellStyle name="SAPBEXHLevel3X 2 3" xfId="1096"/>
    <cellStyle name="SAPBEXHLevel3X 2 4" xfId="1097"/>
    <cellStyle name="SAPBEXHLevel3X 2 5" xfId="1098"/>
    <cellStyle name="SAPBEXHLevel3X 2 6" xfId="1099"/>
    <cellStyle name="SAPBEXHLevel3X 2 7" xfId="1100"/>
    <cellStyle name="SAPBEXHLevel3X 2 8" xfId="1101"/>
    <cellStyle name="SAPBEXHLevel3X 2 9" xfId="1102"/>
    <cellStyle name="SAPBEXHLevel3X 3" xfId="1103"/>
    <cellStyle name="SAPBEXHLevel3X 4" xfId="1104"/>
    <cellStyle name="SAPBEXHLevel3X 5" xfId="1105"/>
    <cellStyle name="SAPBEXHLevel3X 6" xfId="1106"/>
    <cellStyle name="SAPBEXHLevel3X 7" xfId="1107"/>
    <cellStyle name="SAPBEXHLevel3X 8" xfId="1108"/>
    <cellStyle name="SAPBEXHLevel3X 9" xfId="1109"/>
    <cellStyle name="SAPBEXchaText" xfId="1110"/>
    <cellStyle name="SAPBEXchaText 10" xfId="1111"/>
    <cellStyle name="SAPBEXchaText 11" xfId="1112"/>
    <cellStyle name="SAPBEXchaText 12" xfId="1113"/>
    <cellStyle name="SAPBEXchaText 2" xfId="1114"/>
    <cellStyle name="SAPBEXchaText 2 10" xfId="1115"/>
    <cellStyle name="SAPBEXchaText 2 11" xfId="1116"/>
    <cellStyle name="SAPBEXchaText 2 2" xfId="1117"/>
    <cellStyle name="SAPBEXchaText 2 2 10" xfId="1118"/>
    <cellStyle name="SAPBEXchaText 2 2 2" xfId="1119"/>
    <cellStyle name="SAPBEXchaText 2 2 3" xfId="1120"/>
    <cellStyle name="SAPBEXchaText 2 2 4" xfId="1121"/>
    <cellStyle name="SAPBEXchaText 2 2 5" xfId="1122"/>
    <cellStyle name="SAPBEXchaText 2 2 6" xfId="1123"/>
    <cellStyle name="SAPBEXchaText 2 2 7" xfId="1124"/>
    <cellStyle name="SAPBEXchaText 2 2 8" xfId="1125"/>
    <cellStyle name="SAPBEXchaText 2 2 9" xfId="1126"/>
    <cellStyle name="SAPBEXchaText 2 3" xfId="1127"/>
    <cellStyle name="SAPBEXchaText 2 4" xfId="1128"/>
    <cellStyle name="SAPBEXchaText 2 5" xfId="1129"/>
    <cellStyle name="SAPBEXchaText 2 6" xfId="1130"/>
    <cellStyle name="SAPBEXchaText 2 7" xfId="1131"/>
    <cellStyle name="SAPBEXchaText 2 8" xfId="1132"/>
    <cellStyle name="SAPBEXchaText 2 9" xfId="1133"/>
    <cellStyle name="SAPBEXchaText 3" xfId="1134"/>
    <cellStyle name="SAPBEXchaText 3 10" xfId="1135"/>
    <cellStyle name="SAPBEXchaText 3 2" xfId="1136"/>
    <cellStyle name="SAPBEXchaText 3 3" xfId="1137"/>
    <cellStyle name="SAPBEXchaText 3 4" xfId="1138"/>
    <cellStyle name="SAPBEXchaText 3 5" xfId="1139"/>
    <cellStyle name="SAPBEXchaText 3 6" xfId="1140"/>
    <cellStyle name="SAPBEXchaText 3 7" xfId="1141"/>
    <cellStyle name="SAPBEXchaText 3 8" xfId="1142"/>
    <cellStyle name="SAPBEXchaText 3 9" xfId="1143"/>
    <cellStyle name="SAPBEXchaText 4" xfId="1144"/>
    <cellStyle name="SAPBEXchaText 5" xfId="1145"/>
    <cellStyle name="SAPBEXchaText 6" xfId="1146"/>
    <cellStyle name="SAPBEXchaText 7" xfId="1147"/>
    <cellStyle name="SAPBEXchaText 8" xfId="1148"/>
    <cellStyle name="SAPBEXchaText 9" xfId="1149"/>
    <cellStyle name="SAPBEXchaText_Výkaz 13-D3a _2011_jk" xfId="1150"/>
    <cellStyle name="SAPBEXinputData" xfId="1151"/>
    <cellStyle name="SAPBEXItemHeader" xfId="1152"/>
    <cellStyle name="SAPBEXItemHeader 10" xfId="1153"/>
    <cellStyle name="SAPBEXItemHeader 11" xfId="1154"/>
    <cellStyle name="SAPBEXItemHeader 2" xfId="1155"/>
    <cellStyle name="SAPBEXItemHeader 2 10" xfId="1156"/>
    <cellStyle name="SAPBEXItemHeader 2 2" xfId="1157"/>
    <cellStyle name="SAPBEXItemHeader 2 3" xfId="1158"/>
    <cellStyle name="SAPBEXItemHeader 2 4" xfId="1159"/>
    <cellStyle name="SAPBEXItemHeader 2 5" xfId="1160"/>
    <cellStyle name="SAPBEXItemHeader 2 6" xfId="1161"/>
    <cellStyle name="SAPBEXItemHeader 2 7" xfId="1162"/>
    <cellStyle name="SAPBEXItemHeader 2 8" xfId="1163"/>
    <cellStyle name="SAPBEXItemHeader 2 9" xfId="1164"/>
    <cellStyle name="SAPBEXItemHeader 3" xfId="1165"/>
    <cellStyle name="SAPBEXItemHeader 4" xfId="1166"/>
    <cellStyle name="SAPBEXItemHeader 5" xfId="1167"/>
    <cellStyle name="SAPBEXItemHeader 6" xfId="1168"/>
    <cellStyle name="SAPBEXItemHeader 7" xfId="1169"/>
    <cellStyle name="SAPBEXItemHeader 8" xfId="1170"/>
    <cellStyle name="SAPBEXItemHeader 9" xfId="1171"/>
    <cellStyle name="SAPBEXresData" xfId="1172"/>
    <cellStyle name="SAPBEXresData 10" xfId="1173"/>
    <cellStyle name="SAPBEXresData 11" xfId="1174"/>
    <cellStyle name="SAPBEXresData 2" xfId="1175"/>
    <cellStyle name="SAPBEXresData 2 10" xfId="1176"/>
    <cellStyle name="SAPBEXresData 2 2" xfId="1177"/>
    <cellStyle name="SAPBEXresData 2 3" xfId="1178"/>
    <cellStyle name="SAPBEXresData 2 4" xfId="1179"/>
    <cellStyle name="SAPBEXresData 2 5" xfId="1180"/>
    <cellStyle name="SAPBEXresData 2 6" xfId="1181"/>
    <cellStyle name="SAPBEXresData 2 7" xfId="1182"/>
    <cellStyle name="SAPBEXresData 2 8" xfId="1183"/>
    <cellStyle name="SAPBEXresData 2 9" xfId="1184"/>
    <cellStyle name="SAPBEXresData 3" xfId="1185"/>
    <cellStyle name="SAPBEXresData 4" xfId="1186"/>
    <cellStyle name="SAPBEXresData 5" xfId="1187"/>
    <cellStyle name="SAPBEXresData 6" xfId="1188"/>
    <cellStyle name="SAPBEXresData 7" xfId="1189"/>
    <cellStyle name="SAPBEXresData 8" xfId="1190"/>
    <cellStyle name="SAPBEXresData 9" xfId="1191"/>
    <cellStyle name="SAPBEXresDataEmph" xfId="1192"/>
    <cellStyle name="SAPBEXresDataEmph 2" xfId="1193"/>
    <cellStyle name="SAPBEXresDataEmph 2 2" xfId="1194"/>
    <cellStyle name="SAPBEXresDataEmph 2 3" xfId="1195"/>
    <cellStyle name="SAPBEXresDataEmph 2 4" xfId="1196"/>
    <cellStyle name="SAPBEXresDataEmph 2 5" xfId="1197"/>
    <cellStyle name="SAPBEXresDataEmph 2 6" xfId="1198"/>
    <cellStyle name="SAPBEXresDataEmph 2 7" xfId="1199"/>
    <cellStyle name="SAPBEXresDataEmph 3" xfId="1200"/>
    <cellStyle name="SAPBEXresDataEmph 4" xfId="1201"/>
    <cellStyle name="SAPBEXresDataEmph 5" xfId="1202"/>
    <cellStyle name="SAPBEXresDataEmph 6" xfId="1203"/>
    <cellStyle name="SAPBEXresDataEmph 7" xfId="1204"/>
    <cellStyle name="SAPBEXresDataEmph 8" xfId="1205"/>
    <cellStyle name="SAPBEXresItem" xfId="1206"/>
    <cellStyle name="SAPBEXresItem 10" xfId="1207"/>
    <cellStyle name="SAPBEXresItem 11" xfId="1208"/>
    <cellStyle name="SAPBEXresItem 2" xfId="1209"/>
    <cellStyle name="SAPBEXresItem 2 10" xfId="1210"/>
    <cellStyle name="SAPBEXresItem 2 2" xfId="1211"/>
    <cellStyle name="SAPBEXresItem 2 3" xfId="1212"/>
    <cellStyle name="SAPBEXresItem 2 4" xfId="1213"/>
    <cellStyle name="SAPBEXresItem 2 5" xfId="1214"/>
    <cellStyle name="SAPBEXresItem 2 6" xfId="1215"/>
    <cellStyle name="SAPBEXresItem 2 7" xfId="1216"/>
    <cellStyle name="SAPBEXresItem 2 8" xfId="1217"/>
    <cellStyle name="SAPBEXresItem 2 9" xfId="1218"/>
    <cellStyle name="SAPBEXresItem 3" xfId="1219"/>
    <cellStyle name="SAPBEXresItem 4" xfId="1220"/>
    <cellStyle name="SAPBEXresItem 5" xfId="1221"/>
    <cellStyle name="SAPBEXresItem 6" xfId="1222"/>
    <cellStyle name="SAPBEXresItem 7" xfId="1223"/>
    <cellStyle name="SAPBEXresItem 8" xfId="1224"/>
    <cellStyle name="SAPBEXresItem 9" xfId="1225"/>
    <cellStyle name="SAPBEXresItemX" xfId="1226"/>
    <cellStyle name="SAPBEXresItemX 10" xfId="1227"/>
    <cellStyle name="SAPBEXresItemX 11" xfId="1228"/>
    <cellStyle name="SAPBEXresItemX 2" xfId="1229"/>
    <cellStyle name="SAPBEXresItemX 2 10" xfId="1230"/>
    <cellStyle name="SAPBEXresItemX 2 2" xfId="1231"/>
    <cellStyle name="SAPBEXresItemX 2 3" xfId="1232"/>
    <cellStyle name="SAPBEXresItemX 2 4" xfId="1233"/>
    <cellStyle name="SAPBEXresItemX 2 5" xfId="1234"/>
    <cellStyle name="SAPBEXresItemX 2 6" xfId="1235"/>
    <cellStyle name="SAPBEXresItemX 2 7" xfId="1236"/>
    <cellStyle name="SAPBEXresItemX 2 8" xfId="1237"/>
    <cellStyle name="SAPBEXresItemX 2 9" xfId="1238"/>
    <cellStyle name="SAPBEXresItemX 3" xfId="1239"/>
    <cellStyle name="SAPBEXresItemX 4" xfId="1240"/>
    <cellStyle name="SAPBEXresItemX 5" xfId="1241"/>
    <cellStyle name="SAPBEXresItemX 6" xfId="1242"/>
    <cellStyle name="SAPBEXresItemX 7" xfId="1243"/>
    <cellStyle name="SAPBEXresItemX 8" xfId="1244"/>
    <cellStyle name="SAPBEXresItemX 9" xfId="1245"/>
    <cellStyle name="SAPBEXstdData" xfId="1246"/>
    <cellStyle name="SAPBEXstdData 10" xfId="1247"/>
    <cellStyle name="SAPBEXstdData 11" xfId="1248"/>
    <cellStyle name="SAPBEXstdData 12" xfId="1249"/>
    <cellStyle name="SAPBEXstdData 2" xfId="1250"/>
    <cellStyle name="SAPBEXstdData 2 10" xfId="1251"/>
    <cellStyle name="SAPBEXstdData 2 11" xfId="1252"/>
    <cellStyle name="SAPBEXstdData 2 2" xfId="1253"/>
    <cellStyle name="SAPBEXstdData 2 2 10" xfId="1254"/>
    <cellStyle name="SAPBEXstdData 2 2 2" xfId="1255"/>
    <cellStyle name="SAPBEXstdData 2 2 3" xfId="1256"/>
    <cellStyle name="SAPBEXstdData 2 2 4" xfId="1257"/>
    <cellStyle name="SAPBEXstdData 2 2 5" xfId="1258"/>
    <cellStyle name="SAPBEXstdData 2 2 6" xfId="1259"/>
    <cellStyle name="SAPBEXstdData 2 2 7" xfId="1260"/>
    <cellStyle name="SAPBEXstdData 2 2 8" xfId="1261"/>
    <cellStyle name="SAPBEXstdData 2 2 9" xfId="1262"/>
    <cellStyle name="SAPBEXstdData 2 3" xfId="1263"/>
    <cellStyle name="SAPBEXstdData 2 4" xfId="1264"/>
    <cellStyle name="SAPBEXstdData 2 5" xfId="1265"/>
    <cellStyle name="SAPBEXstdData 2 6" xfId="1266"/>
    <cellStyle name="SAPBEXstdData 2 7" xfId="1267"/>
    <cellStyle name="SAPBEXstdData 2 8" xfId="1268"/>
    <cellStyle name="SAPBEXstdData 2 9" xfId="1269"/>
    <cellStyle name="SAPBEXstdData 3" xfId="1270"/>
    <cellStyle name="SAPBEXstdData 3 10" xfId="1271"/>
    <cellStyle name="SAPBEXstdData 3 2" xfId="1272"/>
    <cellStyle name="SAPBEXstdData 3 3" xfId="1273"/>
    <cellStyle name="SAPBEXstdData 3 4" xfId="1274"/>
    <cellStyle name="SAPBEXstdData 3 5" xfId="1275"/>
    <cellStyle name="SAPBEXstdData 3 6" xfId="1276"/>
    <cellStyle name="SAPBEXstdData 3 7" xfId="1277"/>
    <cellStyle name="SAPBEXstdData 3 8" xfId="1278"/>
    <cellStyle name="SAPBEXstdData 3 9" xfId="1279"/>
    <cellStyle name="SAPBEXstdData 4" xfId="1280"/>
    <cellStyle name="SAPBEXstdData 5" xfId="1281"/>
    <cellStyle name="SAPBEXstdData 6" xfId="1282"/>
    <cellStyle name="SAPBEXstdData 7" xfId="1283"/>
    <cellStyle name="SAPBEXstdData 8" xfId="1284"/>
    <cellStyle name="SAPBEXstdData 9" xfId="1285"/>
    <cellStyle name="SAPBEXstdDataEmph" xfId="1286"/>
    <cellStyle name="SAPBEXstdDataEmph 10" xfId="1287"/>
    <cellStyle name="SAPBEXstdDataEmph 11" xfId="1288"/>
    <cellStyle name="SAPBEXstdDataEmph 2" xfId="1289"/>
    <cellStyle name="SAPBEXstdDataEmph 2 10" xfId="1290"/>
    <cellStyle name="SAPBEXstdDataEmph 2 2" xfId="1291"/>
    <cellStyle name="SAPBEXstdDataEmph 2 3" xfId="1292"/>
    <cellStyle name="SAPBEXstdDataEmph 2 4" xfId="1293"/>
    <cellStyle name="SAPBEXstdDataEmph 2 5" xfId="1294"/>
    <cellStyle name="SAPBEXstdDataEmph 2 6" xfId="1295"/>
    <cellStyle name="SAPBEXstdDataEmph 2 7" xfId="1296"/>
    <cellStyle name="SAPBEXstdDataEmph 2 8" xfId="1297"/>
    <cellStyle name="SAPBEXstdDataEmph 2 9" xfId="1298"/>
    <cellStyle name="SAPBEXstdDataEmph 3" xfId="1299"/>
    <cellStyle name="SAPBEXstdDataEmph 4" xfId="1300"/>
    <cellStyle name="SAPBEXstdDataEmph 5" xfId="1301"/>
    <cellStyle name="SAPBEXstdDataEmph 6" xfId="1302"/>
    <cellStyle name="SAPBEXstdDataEmph 7" xfId="1303"/>
    <cellStyle name="SAPBEXstdDataEmph 8" xfId="1304"/>
    <cellStyle name="SAPBEXstdDataEmph 9" xfId="1305"/>
    <cellStyle name="SAPBEXstdItem" xfId="1306"/>
    <cellStyle name="SAPBEXstdItem 10" xfId="1307"/>
    <cellStyle name="SAPBEXstdItem 11" xfId="1308"/>
    <cellStyle name="SAPBEXstdItem 12" xfId="1309"/>
    <cellStyle name="SAPBEXstdItem 2" xfId="1310"/>
    <cellStyle name="SAPBEXstdItem 2 10" xfId="1311"/>
    <cellStyle name="SAPBEXstdItem 2 11" xfId="1312"/>
    <cellStyle name="SAPBEXstdItem 2 2" xfId="1313"/>
    <cellStyle name="SAPBEXstdItem 2 2 10" xfId="1314"/>
    <cellStyle name="SAPBEXstdItem 2 2 2" xfId="1315"/>
    <cellStyle name="SAPBEXstdItem 2 2 3" xfId="1316"/>
    <cellStyle name="SAPBEXstdItem 2 2 4" xfId="1317"/>
    <cellStyle name="SAPBEXstdItem 2 2 5" xfId="1318"/>
    <cellStyle name="SAPBEXstdItem 2 2 6" xfId="1319"/>
    <cellStyle name="SAPBEXstdItem 2 2 7" xfId="1320"/>
    <cellStyle name="SAPBEXstdItem 2 2 8" xfId="1321"/>
    <cellStyle name="SAPBEXstdItem 2 2 9" xfId="1322"/>
    <cellStyle name="SAPBEXstdItem 2 3" xfId="1323"/>
    <cellStyle name="SAPBEXstdItem 2 4" xfId="1324"/>
    <cellStyle name="SAPBEXstdItem 2 5" xfId="1325"/>
    <cellStyle name="SAPBEXstdItem 2 6" xfId="1326"/>
    <cellStyle name="SAPBEXstdItem 2 7" xfId="1327"/>
    <cellStyle name="SAPBEXstdItem 2 8" xfId="1328"/>
    <cellStyle name="SAPBEXstdItem 2 9" xfId="1329"/>
    <cellStyle name="SAPBEXstdItem 3" xfId="1330"/>
    <cellStyle name="SAPBEXstdItem 3 10" xfId="1331"/>
    <cellStyle name="SAPBEXstdItem 3 2" xfId="1332"/>
    <cellStyle name="SAPBEXstdItem 3 3" xfId="1333"/>
    <cellStyle name="SAPBEXstdItem 3 4" xfId="1334"/>
    <cellStyle name="SAPBEXstdItem 3 5" xfId="1335"/>
    <cellStyle name="SAPBEXstdItem 3 6" xfId="1336"/>
    <cellStyle name="SAPBEXstdItem 3 7" xfId="1337"/>
    <cellStyle name="SAPBEXstdItem 3 8" xfId="1338"/>
    <cellStyle name="SAPBEXstdItem 3 9" xfId="1339"/>
    <cellStyle name="SAPBEXstdItem 4" xfId="1340"/>
    <cellStyle name="SAPBEXstdItem 5" xfId="1341"/>
    <cellStyle name="SAPBEXstdItem 6" xfId="1342"/>
    <cellStyle name="SAPBEXstdItem 7" xfId="1343"/>
    <cellStyle name="SAPBEXstdItem 8" xfId="1344"/>
    <cellStyle name="SAPBEXstdItem 9" xfId="1345"/>
    <cellStyle name="SAPBEXstdItem_Výkaz 13-D3a _2011_jk" xfId="1346"/>
    <cellStyle name="SAPBEXstdItemX" xfId="1347"/>
    <cellStyle name="SAPBEXstdItemX 10" xfId="1348"/>
    <cellStyle name="SAPBEXstdItemX 11" xfId="1349"/>
    <cellStyle name="SAPBEXstdItemX 12" xfId="1350"/>
    <cellStyle name="SAPBEXstdItemX 2" xfId="1351"/>
    <cellStyle name="SAPBEXstdItemX 2 10" xfId="1352"/>
    <cellStyle name="SAPBEXstdItemX 2 11" xfId="1353"/>
    <cellStyle name="SAPBEXstdItemX 2 2" xfId="1354"/>
    <cellStyle name="SAPBEXstdItemX 2 2 10" xfId="1355"/>
    <cellStyle name="SAPBEXstdItemX 2 2 2" xfId="1356"/>
    <cellStyle name="SAPBEXstdItemX 2 2 3" xfId="1357"/>
    <cellStyle name="SAPBEXstdItemX 2 2 4" xfId="1358"/>
    <cellStyle name="SAPBEXstdItemX 2 2 5" xfId="1359"/>
    <cellStyle name="SAPBEXstdItemX 2 2 6" xfId="1360"/>
    <cellStyle name="SAPBEXstdItemX 2 2 7" xfId="1361"/>
    <cellStyle name="SAPBEXstdItemX 2 2 8" xfId="1362"/>
    <cellStyle name="SAPBEXstdItemX 2 2 9" xfId="1363"/>
    <cellStyle name="SAPBEXstdItemX 2 3" xfId="1364"/>
    <cellStyle name="SAPBEXstdItemX 2 4" xfId="1365"/>
    <cellStyle name="SAPBEXstdItemX 2 5" xfId="1366"/>
    <cellStyle name="SAPBEXstdItemX 2 6" xfId="1367"/>
    <cellStyle name="SAPBEXstdItemX 2 7" xfId="1368"/>
    <cellStyle name="SAPBEXstdItemX 2 8" xfId="1369"/>
    <cellStyle name="SAPBEXstdItemX 2 9" xfId="1370"/>
    <cellStyle name="SAPBEXstdItemX 3" xfId="1371"/>
    <cellStyle name="SAPBEXstdItemX 3 10" xfId="1372"/>
    <cellStyle name="SAPBEXstdItemX 3 2" xfId="1373"/>
    <cellStyle name="SAPBEXstdItemX 3 3" xfId="1374"/>
    <cellStyle name="SAPBEXstdItemX 3 4" xfId="1375"/>
    <cellStyle name="SAPBEXstdItemX 3 5" xfId="1376"/>
    <cellStyle name="SAPBEXstdItemX 3 6" xfId="1377"/>
    <cellStyle name="SAPBEXstdItemX 3 7" xfId="1378"/>
    <cellStyle name="SAPBEXstdItemX 3 8" xfId="1379"/>
    <cellStyle name="SAPBEXstdItemX 3 9" xfId="1380"/>
    <cellStyle name="SAPBEXstdItemX 4" xfId="1381"/>
    <cellStyle name="SAPBEXstdItemX 5" xfId="1382"/>
    <cellStyle name="SAPBEXstdItemX 6" xfId="1383"/>
    <cellStyle name="SAPBEXstdItemX 7" xfId="1384"/>
    <cellStyle name="SAPBEXstdItemX 8" xfId="1385"/>
    <cellStyle name="SAPBEXstdItemX 9" xfId="1386"/>
    <cellStyle name="SAPBEXstdItemX_Výkaz 13-D3a _2011_jk" xfId="1387"/>
    <cellStyle name="SAPBEXtitle" xfId="1388"/>
    <cellStyle name="SAPBEXtitle 2" xfId="1389"/>
    <cellStyle name="SAPBEXtitle_Výkaz 13-D3a _2011_jk" xfId="1390"/>
    <cellStyle name="SAPBEXunassignedItem" xfId="1391"/>
    <cellStyle name="SAPBEXunassignedItem 2" xfId="1392"/>
    <cellStyle name="SAPBEXunassignedItem 2 2" xfId="1393"/>
    <cellStyle name="SAPBEXunassignedItem 2 3" xfId="1394"/>
    <cellStyle name="SAPBEXunassignedItem 2 4" xfId="1395"/>
    <cellStyle name="SAPBEXunassignedItem 2 5" xfId="1396"/>
    <cellStyle name="SAPBEXunassignedItem 2 6" xfId="1397"/>
    <cellStyle name="SAPBEXunassignedItem 2 7" xfId="1398"/>
    <cellStyle name="SAPBEXunassignedItem 3" xfId="1399"/>
    <cellStyle name="SAPBEXunassignedItem 4" xfId="1400"/>
    <cellStyle name="SAPBEXunassignedItem 5" xfId="1401"/>
    <cellStyle name="SAPBEXunassignedItem 6" xfId="1402"/>
    <cellStyle name="SAPBEXunassignedItem 7" xfId="1403"/>
    <cellStyle name="SAPBEXunassignedItem 8" xfId="1404"/>
    <cellStyle name="SAPBEXundefined" xfId="1405"/>
    <cellStyle name="SAPBEXundefined 10" xfId="1406"/>
    <cellStyle name="SAPBEXundefined 11" xfId="1407"/>
    <cellStyle name="SAPBEXundefined 2" xfId="1408"/>
    <cellStyle name="SAPBEXundefined 2 10" xfId="1409"/>
    <cellStyle name="SAPBEXundefined 2 2" xfId="1410"/>
    <cellStyle name="SAPBEXundefined 2 3" xfId="1411"/>
    <cellStyle name="SAPBEXundefined 2 4" xfId="1412"/>
    <cellStyle name="SAPBEXundefined 2 5" xfId="1413"/>
    <cellStyle name="SAPBEXundefined 2 6" xfId="1414"/>
    <cellStyle name="SAPBEXundefined 2 7" xfId="1415"/>
    <cellStyle name="SAPBEXundefined 2 8" xfId="1416"/>
    <cellStyle name="SAPBEXundefined 2 9" xfId="1417"/>
    <cellStyle name="SAPBEXundefined 3" xfId="1418"/>
    <cellStyle name="SAPBEXundefined 4" xfId="1419"/>
    <cellStyle name="SAPBEXundefined 5" xfId="1420"/>
    <cellStyle name="SAPBEXundefined 6" xfId="1421"/>
    <cellStyle name="SAPBEXundefined 7" xfId="1422"/>
    <cellStyle name="SAPBEXundefined 8" xfId="1423"/>
    <cellStyle name="SAPBEXundefined 9" xfId="1424"/>
    <cellStyle name="Sheet Title" xfId="1425"/>
    <cellStyle name="Správně" xfId="47" builtinId="26" customBuiltin="1"/>
    <cellStyle name="Správně 2" xfId="124"/>
    <cellStyle name="Správně 3" xfId="1426"/>
    <cellStyle name="Styl 1" xfId="1427"/>
    <cellStyle name="Subtotal" xfId="1428"/>
    <cellStyle name="Text upozornění" xfId="48" builtinId="11" customBuiltin="1"/>
    <cellStyle name="Text upozornění 2" xfId="125"/>
    <cellStyle name="Vstup" xfId="49" builtinId="20" customBuiltin="1"/>
    <cellStyle name="Vstup 2" xfId="126"/>
    <cellStyle name="Vstup 2 10" xfId="1429"/>
    <cellStyle name="Vstup 2 11" xfId="1430"/>
    <cellStyle name="Vstup 2 2" xfId="1431"/>
    <cellStyle name="Vstup 2 2 10" xfId="1432"/>
    <cellStyle name="Vstup 2 2 2" xfId="1433"/>
    <cellStyle name="Vstup 2 2 3" xfId="1434"/>
    <cellStyle name="Vstup 2 2 4" xfId="1435"/>
    <cellStyle name="Vstup 2 2 5" xfId="1436"/>
    <cellStyle name="Vstup 2 2 6" xfId="1437"/>
    <cellStyle name="Vstup 2 2 7" xfId="1438"/>
    <cellStyle name="Vstup 2 2 8" xfId="1439"/>
    <cellStyle name="Vstup 2 2 9" xfId="1440"/>
    <cellStyle name="Vstup 2 3" xfId="1441"/>
    <cellStyle name="Vstup 2 4" xfId="1442"/>
    <cellStyle name="Vstup 2 5" xfId="1443"/>
    <cellStyle name="Vstup 2 6" xfId="1444"/>
    <cellStyle name="Vstup 2 7" xfId="1445"/>
    <cellStyle name="Vstup 2 8" xfId="1446"/>
    <cellStyle name="Vstup 2 9" xfId="1447"/>
    <cellStyle name="Výpočet" xfId="50" builtinId="22" customBuiltin="1"/>
    <cellStyle name="Výpočet 2" xfId="127"/>
    <cellStyle name="Výpočet 2 10" xfId="1448"/>
    <cellStyle name="Výpočet 2 11" xfId="1449"/>
    <cellStyle name="Výpočet 2 2" xfId="1450"/>
    <cellStyle name="Výpočet 2 2 10" xfId="1451"/>
    <cellStyle name="Výpočet 2 2 2" xfId="1452"/>
    <cellStyle name="Výpočet 2 2 3" xfId="1453"/>
    <cellStyle name="Výpočet 2 2 4" xfId="1454"/>
    <cellStyle name="Výpočet 2 2 5" xfId="1455"/>
    <cellStyle name="Výpočet 2 2 6" xfId="1456"/>
    <cellStyle name="Výpočet 2 2 7" xfId="1457"/>
    <cellStyle name="Výpočet 2 2 8" xfId="1458"/>
    <cellStyle name="Výpočet 2 2 9" xfId="1459"/>
    <cellStyle name="Výpočet 2 3" xfId="1460"/>
    <cellStyle name="Výpočet 2 4" xfId="1461"/>
    <cellStyle name="Výpočet 2 5" xfId="1462"/>
    <cellStyle name="Výpočet 2 6" xfId="1463"/>
    <cellStyle name="Výpočet 2 7" xfId="1464"/>
    <cellStyle name="Výpočet 2 8" xfId="1465"/>
    <cellStyle name="Výpočet 2 9" xfId="1466"/>
    <cellStyle name="Výstup" xfId="51" builtinId="21" customBuiltin="1"/>
    <cellStyle name="Výstup 2" xfId="128"/>
    <cellStyle name="Výstup 2 10" xfId="1467"/>
    <cellStyle name="Výstup 2 11" xfId="1468"/>
    <cellStyle name="Výstup 2 2" xfId="1469"/>
    <cellStyle name="Výstup 2 2 10" xfId="1470"/>
    <cellStyle name="Výstup 2 2 2" xfId="1471"/>
    <cellStyle name="Výstup 2 2 3" xfId="1472"/>
    <cellStyle name="Výstup 2 2 4" xfId="1473"/>
    <cellStyle name="Výstup 2 2 5" xfId="1474"/>
    <cellStyle name="Výstup 2 2 6" xfId="1475"/>
    <cellStyle name="Výstup 2 2 7" xfId="1476"/>
    <cellStyle name="Výstup 2 2 8" xfId="1477"/>
    <cellStyle name="Výstup 2 2 9" xfId="1478"/>
    <cellStyle name="Výstup 2 3" xfId="1479"/>
    <cellStyle name="Výstup 2 4" xfId="1480"/>
    <cellStyle name="Výstup 2 5" xfId="1481"/>
    <cellStyle name="Výstup 2 6" xfId="1482"/>
    <cellStyle name="Výstup 2 7" xfId="1483"/>
    <cellStyle name="Výstup 2 8" xfId="1484"/>
    <cellStyle name="Výstup 2 9" xfId="1485"/>
    <cellStyle name="Vysvětlující text" xfId="52" builtinId="53" customBuiltin="1"/>
    <cellStyle name="Vysvětlující text 2" xfId="129"/>
    <cellStyle name="Zvýraznění 1" xfId="53" builtinId="29" customBuiltin="1"/>
    <cellStyle name="Zvýraznění 1 2" xfId="130"/>
    <cellStyle name="Zvýraznění 2" xfId="54" builtinId="33" customBuiltin="1"/>
    <cellStyle name="Zvýraznění 2 2" xfId="131"/>
    <cellStyle name="Zvýraznění 3" xfId="55" builtinId="37" customBuiltin="1"/>
    <cellStyle name="Zvýraznění 3 2" xfId="132"/>
    <cellStyle name="Zvýraznění 4" xfId="56" builtinId="41" customBuiltin="1"/>
    <cellStyle name="Zvýraznění 4 2" xfId="133"/>
    <cellStyle name="Zvýraznění 5" xfId="57" builtinId="45" customBuiltin="1"/>
    <cellStyle name="Zvýraznění 5 2" xfId="134"/>
    <cellStyle name="Zvýraznění 6" xfId="58" builtinId="49" customBuiltin="1"/>
    <cellStyle name="Zvýraznění 6 2" xfId="135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BE600"/>
      <color rgb="FFCCCC00"/>
      <color rgb="FF6E4932"/>
      <color rgb="FFF9B590"/>
      <color rgb="FF91C3D5"/>
      <color rgb="FFA99BBD"/>
      <color rgb="FFB9CD96"/>
      <color rgb="FFD19392"/>
      <color rgb="FF93A9CF"/>
      <color rgb="FFDB843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'3.3'!$D$27</c:f>
              <c:strCache>
                <c:ptCount val="1"/>
                <c:pt idx="0">
                  <c:v>Celkem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ack"/>
          </c:pictureOptions>
          <c:dLbls>
            <c:dLbl>
              <c:idx val="0"/>
              <c:layout>
                <c:manualLayout>
                  <c:x val="0"/>
                  <c:y val="-0.179487215725260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2017   </a:t>
                    </a:r>
                    <a:r>
                      <a:rPr lang="en-US">
                        <a:solidFill>
                          <a:schemeClr val="bg1">
                            <a:lumMod val="75000"/>
                          </a:schemeClr>
                        </a:solidFill>
                      </a:rPr>
                      <a:t>87 038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  </c:separator>
            </c:dLbl>
            <c:dLbl>
              <c:idx val="9"/>
              <c:layout>
                <c:manualLayout>
                  <c:x val="0"/>
                  <c:y val="-0.3307692975508373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2018   </a:t>
                    </a:r>
                    <a:r>
                      <a:rPr lang="en-US">
                        <a:solidFill>
                          <a:schemeClr val="bg1">
                            <a:lumMod val="75000"/>
                          </a:schemeClr>
                        </a:solidFill>
                      </a:rPr>
                      <a:t>88 002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  </c:separator>
            </c:dLbl>
            <c:txPr>
              <a:bodyPr rot="-5400000" vert="horz"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  </c:separator>
            <c:showLeaderLines val="0"/>
          </c:dLbls>
          <c:cat>
            <c:strRef>
              <c:f>'3.3'!$A$28:$A$37</c:f>
              <c:strCache>
                <c:ptCount val="10"/>
                <c:pt idx="0">
                  <c:v>2017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2018</c:v>
                </c:pt>
              </c:strCache>
            </c:strRef>
          </c:cat>
          <c:val>
            <c:numRef>
              <c:f>'3.3'!$D$28:$D$37</c:f>
              <c:numCache>
                <c:formatCode>#,##0</c:formatCode>
                <c:ptCount val="10"/>
                <c:pt idx="0">
                  <c:v>87037.616987000001</c:v>
                </c:pt>
                <c:pt idx="9">
                  <c:v>88001.776595999996</c:v>
                </c:pt>
              </c:numCache>
            </c:numRef>
          </c:val>
        </c:ser>
        <c:ser>
          <c:idx val="1"/>
          <c:order val="1"/>
          <c:tx>
            <c:strRef>
              <c:f>'3.3'!$E$27</c:f>
              <c:strCache>
                <c:ptCount val="1"/>
                <c:pt idx="0">
                  <c:v>Pomocné</c:v>
                </c:pt>
              </c:strCache>
            </c:strRef>
          </c:tx>
          <c:spPr>
            <a:noFill/>
          </c:spPr>
          <c:invertIfNegative val="0"/>
          <c:cat>
            <c:strRef>
              <c:f>'3.3'!$A$28:$A$37</c:f>
              <c:strCache>
                <c:ptCount val="10"/>
                <c:pt idx="0">
                  <c:v>2017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2018</c:v>
                </c:pt>
              </c:strCache>
            </c:strRef>
          </c:cat>
          <c:val>
            <c:numRef>
              <c:f>'3.3'!$E$28:$E$37</c:f>
              <c:numCache>
                <c:formatCode>#,##0</c:formatCode>
                <c:ptCount val="10"/>
                <c:pt idx="1">
                  <c:v>87037.616987000001</c:v>
                </c:pt>
                <c:pt idx="2">
                  <c:v>88258.425432999997</c:v>
                </c:pt>
                <c:pt idx="3">
                  <c:v>88226.891868999999</c:v>
                </c:pt>
                <c:pt idx="4">
                  <c:v>88197.677079000001</c:v>
                </c:pt>
                <c:pt idx="5">
                  <c:v>87957.042757000003</c:v>
                </c:pt>
                <c:pt idx="6">
                  <c:v>87837.175843000005</c:v>
                </c:pt>
                <c:pt idx="7">
                  <c:v>87837.175843000005</c:v>
                </c:pt>
                <c:pt idx="8">
                  <c:v>87855.46721100001</c:v>
                </c:pt>
              </c:numCache>
            </c:numRef>
          </c:val>
        </c:ser>
        <c:ser>
          <c:idx val="2"/>
          <c:order val="2"/>
          <c:tx>
            <c:strRef>
              <c:f>'3.3'!$F$27</c:f>
              <c:strCache>
                <c:ptCount val="1"/>
                <c:pt idx="0">
                  <c:v>Nárůst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</c:spPr>
            <c:pictureOptions>
              <c:pictureFormat val="stack"/>
            </c:pictureOptions>
          </c:dPt>
          <c:dPt>
            <c:idx val="7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</c:spPr>
            <c:pictureOptions>
              <c:pictureFormat val="stack"/>
            </c:pictureOptions>
          </c:dPt>
          <c:dPt>
            <c:idx val="8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</c:spPr>
            <c:pictureOptions>
              <c:pictureFormat val="stack"/>
            </c:pictureOptions>
          </c:dPt>
          <c:dLbls>
            <c:dLbl>
              <c:idx val="1"/>
              <c:layout>
                <c:manualLayout>
                  <c:x val="2.1357366148922886E-3"/>
                  <c:y val="-0.32250723248682261"/>
                </c:manualLayout>
              </c:layout>
              <c:tx>
                <c:rich>
                  <a:bodyPr rot="-5400000" vert="horz" anchor="ctr" anchorCtr="1"/>
                  <a:lstStyle/>
                  <a:p>
                    <a:pPr>
                      <a:defRPr sz="1800" b="1">
                        <a:solidFill>
                          <a:srgbClr val="4572A7"/>
                        </a:solidFill>
                      </a:defRPr>
                    </a:pPr>
                    <a:r>
                      <a:rPr lang="cs-CZ" sz="1800" b="1">
                        <a:solidFill>
                          <a:srgbClr val="4572A7"/>
                        </a:solidFill>
                      </a:rPr>
                      <a:t>+</a:t>
                    </a:r>
                    <a:r>
                      <a:rPr lang="en-US" sz="1800" b="1">
                        <a:solidFill>
                          <a:srgbClr val="4572A7"/>
                        </a:solidFill>
                      </a:rPr>
                      <a:t>1 582</a:t>
                    </a:r>
                    <a:endParaRPr lang="en-US">
                      <a:solidFill>
                        <a:srgbClr val="4572A7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separator>: </c:separator>
            </c:dLbl>
            <c:dLbl>
              <c:idx val="2"/>
              <c:layout>
                <c:manualLayout>
                  <c:x val="0"/>
                  <c:y val="-5.450778407183203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: </c:separator>
            </c:dLbl>
            <c:dLbl>
              <c:idx val="3"/>
              <c:layout>
                <c:manualLayout>
                  <c:x val="0"/>
                  <c:y val="-5.3091066644673258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1800" b="1">
                      <a:solidFill>
                        <a:srgbClr val="89A54E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separator>: </c:separator>
            </c:dLbl>
            <c:dLbl>
              <c:idx val="4"/>
              <c:layout>
                <c:manualLayout>
                  <c:x val="0"/>
                  <c:y val="-5.9420363299084053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1800" b="1">
                      <a:solidFill>
                        <a:srgbClr val="71588F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separator>: </c:separator>
            </c:dLbl>
            <c:dLbl>
              <c:idx val="5"/>
              <c:layout>
                <c:manualLayout>
                  <c:x val="-1.5140625364368063E-7"/>
                  <c:y val="-3.684595938743375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: </c:separator>
            </c:dLbl>
            <c:dLbl>
              <c:idx val="6"/>
              <c:layout>
                <c:manualLayout>
                  <c:x val="0"/>
                  <c:y val="-8.2892001391480188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1800" b="1">
                      <a:solidFill>
                        <a:srgbClr val="DB843D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separator>: </c:separator>
            </c:dLbl>
            <c:dLbl>
              <c:idx val="7"/>
              <c:layout>
                <c:manualLayout>
                  <c:x val="0"/>
                  <c:y val="-0.14540665160643076"/>
                </c:manualLayout>
              </c:layout>
              <c:tx>
                <c:rich>
                  <a:bodyPr rot="-5400000" vert="horz"/>
                  <a:lstStyle/>
                  <a:p>
                    <a:pPr>
                      <a:defRPr sz="1800" b="1">
                        <a:solidFill>
                          <a:srgbClr val="93A9CF"/>
                        </a:solidFill>
                      </a:defRPr>
                    </a:pPr>
                    <a:r>
                      <a:rPr lang="cs-CZ" sz="1800" b="1">
                        <a:solidFill>
                          <a:srgbClr val="93A9CF"/>
                        </a:solidFill>
                      </a:rPr>
                      <a:t>+</a:t>
                    </a:r>
                    <a:r>
                      <a:rPr lang="en-US" sz="1800" b="1">
                        <a:solidFill>
                          <a:srgbClr val="93A9CF"/>
                        </a:solidFill>
                      </a:rPr>
                      <a:t>18</a:t>
                    </a:r>
                    <a:endParaRPr lang="en-US">
                      <a:solidFill>
                        <a:srgbClr val="93A9CF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separator>: </c:separator>
            </c:dLbl>
            <c:dLbl>
              <c:idx val="8"/>
              <c:layout>
                <c:manualLayout>
                  <c:x val="0"/>
                  <c:y val="-0.17580520407938705"/>
                </c:manualLayout>
              </c:layout>
              <c:tx>
                <c:rich>
                  <a:bodyPr rot="-5400000" vert="horz"/>
                  <a:lstStyle/>
                  <a:p>
                    <a:pPr>
                      <a:defRPr sz="1800" b="1">
                        <a:solidFill>
                          <a:srgbClr val="FFC000"/>
                        </a:solidFill>
                      </a:defRPr>
                    </a:pPr>
                    <a:r>
                      <a:rPr lang="cs-CZ" sz="1800" b="1">
                        <a:solidFill>
                          <a:srgbClr val="FFC000"/>
                        </a:solidFill>
                      </a:rPr>
                      <a:t>+</a:t>
                    </a:r>
                    <a:r>
                      <a:rPr lang="en-US" sz="1800" b="1">
                        <a:solidFill>
                          <a:srgbClr val="FFC000"/>
                        </a:solidFill>
                      </a:rPr>
                      <a:t>14</a:t>
                    </a:r>
                    <a:r>
                      <a:rPr lang="cs-CZ" sz="1800" b="1">
                        <a:solidFill>
                          <a:srgbClr val="FFC000"/>
                        </a:solidFill>
                      </a:rPr>
                      <a:t>6</a:t>
                    </a:r>
                    <a:endParaRPr lang="en-US">
                      <a:solidFill>
                        <a:srgbClr val="FFC000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separator>: </c:separator>
            </c:dLbl>
            <c:txPr>
              <a:bodyPr rot="-5400000" vert="horz"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: </c:separator>
            <c:showLeaderLines val="0"/>
          </c:dLbls>
          <c:cat>
            <c:strRef>
              <c:f>'3.3'!$A$28:$A$37</c:f>
              <c:strCache>
                <c:ptCount val="10"/>
                <c:pt idx="0">
                  <c:v>2017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2018</c:v>
                </c:pt>
              </c:strCache>
            </c:strRef>
          </c:cat>
          <c:val>
            <c:numRef>
              <c:f>'3.3'!$F$28:$F$37</c:f>
              <c:numCache>
                <c:formatCode>#,##0</c:formatCode>
                <c:ptCount val="10"/>
                <c:pt idx="1">
                  <c:v>1581.7341300000007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18.291368000000034</c:v>
                </c:pt>
                <c:pt idx="8">
                  <c:v>146.30938500000184</c:v>
                </c:pt>
              </c:numCache>
            </c:numRef>
          </c:val>
        </c:ser>
        <c:ser>
          <c:idx val="3"/>
          <c:order val="3"/>
          <c:tx>
            <c:strRef>
              <c:f>'3.3'!$G$27</c:f>
              <c:strCache>
                <c:ptCount val="1"/>
                <c:pt idx="0">
                  <c:v>Pokles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</c:spPr>
            <c:pictureOptions>
              <c:pictureFormat val="stack"/>
            </c:pictureOptions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</c:spPr>
            <c:pictureOptions>
              <c:pictureFormat val="stack"/>
            </c:pictureOptions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</c:spPr>
            <c:pictureOptions>
              <c:pictureFormat val="stack"/>
            </c:pictureOptions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</c:spPr>
            <c:pictureOptions>
              <c:pictureFormat val="stack"/>
            </c:pictureOptions>
          </c:dPt>
          <c:dPt>
            <c:idx val="6"/>
            <c:invertIfNegative val="0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</c:spPr>
            <c:pictureOptions>
              <c:pictureFormat val="stack"/>
            </c:pictureOptions>
          </c:dPt>
          <c:dLbls>
            <c:dLbl>
              <c:idx val="1"/>
              <c:layout>
                <c:manualLayout>
                  <c:x val="0"/>
                  <c:y val="4.619645592498605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11210400002099738"/>
                </c:manualLayout>
              </c:layout>
              <c:tx>
                <c:rich>
                  <a:bodyPr rot="-5400000" vert="horz"/>
                  <a:lstStyle/>
                  <a:p>
                    <a:pPr>
                      <a:defRPr sz="1800" b="1">
                        <a:solidFill>
                          <a:srgbClr val="AA4643"/>
                        </a:solidFill>
                      </a:defRPr>
                    </a:pPr>
                    <a:r>
                      <a:rPr lang="cs-CZ" sz="1800" b="1">
                        <a:solidFill>
                          <a:srgbClr val="AA4643"/>
                        </a:solidFill>
                      </a:rPr>
                      <a:t>-</a:t>
                    </a:r>
                    <a:r>
                      <a:rPr lang="en-US" sz="1800" b="1">
                        <a:solidFill>
                          <a:srgbClr val="AA4643"/>
                        </a:solidFill>
                      </a:rPr>
                      <a:t>361</a:t>
                    </a:r>
                    <a:endParaRPr lang="en-US">
                      <a:solidFill>
                        <a:srgbClr val="AA4643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13439716018517264"/>
                </c:manualLayout>
              </c:layout>
              <c:tx>
                <c:rich>
                  <a:bodyPr rot="-5400000" vert="horz"/>
                  <a:lstStyle/>
                  <a:p>
                    <a:pPr>
                      <a:defRPr sz="1800" b="1">
                        <a:solidFill>
                          <a:srgbClr val="89A54E"/>
                        </a:solidFill>
                      </a:defRPr>
                    </a:pPr>
                    <a:r>
                      <a:rPr lang="cs-CZ" sz="1800" b="1">
                        <a:solidFill>
                          <a:srgbClr val="89A54E"/>
                        </a:solidFill>
                      </a:rPr>
                      <a:t>-</a:t>
                    </a:r>
                    <a:r>
                      <a:rPr lang="en-US" sz="1800" b="1">
                        <a:solidFill>
                          <a:srgbClr val="89A54E"/>
                        </a:solidFill>
                      </a:rPr>
                      <a:t>32</a:t>
                    </a:r>
                    <a:endParaRPr lang="en-US">
                      <a:solidFill>
                        <a:srgbClr val="89A54E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13749326418196331"/>
                </c:manualLayout>
              </c:layout>
              <c:tx>
                <c:rich>
                  <a:bodyPr rot="-5400000" vert="horz"/>
                  <a:lstStyle/>
                  <a:p>
                    <a:pPr>
                      <a:defRPr sz="1800" b="1">
                        <a:solidFill>
                          <a:srgbClr val="71588F"/>
                        </a:solidFill>
                      </a:defRPr>
                    </a:pPr>
                    <a:r>
                      <a:rPr lang="cs-CZ" sz="1800" b="1">
                        <a:solidFill>
                          <a:srgbClr val="71588F"/>
                        </a:solidFill>
                      </a:rPr>
                      <a:t>-</a:t>
                    </a:r>
                    <a:r>
                      <a:rPr lang="en-US" sz="1800" b="1">
                        <a:solidFill>
                          <a:srgbClr val="71588F"/>
                        </a:solidFill>
                      </a:rPr>
                      <a:t>29</a:t>
                    </a:r>
                    <a:endParaRPr lang="en-US">
                      <a:solidFill>
                        <a:srgbClr val="71588F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0.10818072040797909"/>
                </c:manualLayout>
              </c:layout>
              <c:tx>
                <c:rich>
                  <a:bodyPr rot="-5400000" vert="horz"/>
                  <a:lstStyle/>
                  <a:p>
                    <a:pPr>
                      <a:defRPr sz="1800" b="1">
                        <a:solidFill>
                          <a:srgbClr val="4198AF"/>
                        </a:solidFill>
                      </a:defRPr>
                    </a:pPr>
                    <a:r>
                      <a:rPr lang="cs-CZ" sz="1800" b="1">
                        <a:solidFill>
                          <a:srgbClr val="4198AF"/>
                        </a:solidFill>
                      </a:rPr>
                      <a:t>-</a:t>
                    </a:r>
                    <a:r>
                      <a:rPr lang="en-US" sz="1800" b="1">
                        <a:solidFill>
                          <a:srgbClr val="4198AF"/>
                        </a:solidFill>
                      </a:rPr>
                      <a:t>24</a:t>
                    </a:r>
                    <a:r>
                      <a:rPr lang="cs-CZ" sz="1800" b="1">
                        <a:solidFill>
                          <a:srgbClr val="4198AF"/>
                        </a:solidFill>
                      </a:rPr>
                      <a:t>1</a:t>
                    </a:r>
                    <a:endParaRPr lang="en-US">
                      <a:solidFill>
                        <a:srgbClr val="4198AF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0.16806847730031846"/>
                </c:manualLayout>
              </c:layout>
              <c:tx>
                <c:rich>
                  <a:bodyPr rot="-5400000" vert="horz"/>
                  <a:lstStyle/>
                  <a:p>
                    <a:pPr>
                      <a:defRPr sz="1800" b="1">
                        <a:solidFill>
                          <a:srgbClr val="DB843D"/>
                        </a:solidFill>
                      </a:defRPr>
                    </a:pPr>
                    <a:r>
                      <a:rPr lang="cs-CZ" sz="1800" b="1">
                        <a:solidFill>
                          <a:srgbClr val="DB843D"/>
                        </a:solidFill>
                      </a:rPr>
                      <a:t>-</a:t>
                    </a:r>
                    <a:r>
                      <a:rPr lang="en-US" sz="1800" b="1">
                        <a:solidFill>
                          <a:srgbClr val="DB843D"/>
                        </a:solidFill>
                      </a:rPr>
                      <a:t>120</a:t>
                    </a:r>
                    <a:endParaRPr lang="en-US">
                      <a:solidFill>
                        <a:srgbClr val="DB843D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4.7031303660671042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1800" b="1">
                      <a:solidFill>
                        <a:srgbClr val="93A9CF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4.7894417099619849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1800" b="1">
                      <a:solidFill>
                        <a:srgbClr val="FFC000"/>
                      </a:solidFill>
                    </a:defRPr>
                  </a:pPr>
                  <a:endParaRPr lang="cs-CZ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'3.3'!$A$28:$A$37</c:f>
              <c:strCache>
                <c:ptCount val="10"/>
                <c:pt idx="0">
                  <c:v>2017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2018</c:v>
                </c:pt>
              </c:strCache>
            </c:strRef>
          </c:cat>
          <c:val>
            <c:numRef>
              <c:f>'3.3'!$G$28:$G$37</c:f>
              <c:numCache>
                <c:formatCode>#,##0</c:formatCode>
                <c:ptCount val="10"/>
                <c:pt idx="1">
                  <c:v>0</c:v>
                </c:pt>
                <c:pt idx="2">
                  <c:v>360.92568400000891</c:v>
                </c:pt>
                <c:pt idx="3">
                  <c:v>31.533563999998933</c:v>
                </c:pt>
                <c:pt idx="4">
                  <c:v>29.214790000001358</c:v>
                </c:pt>
                <c:pt idx="5">
                  <c:v>240.63432200000148</c:v>
                </c:pt>
                <c:pt idx="6">
                  <c:v>119.86691400000018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8426112"/>
        <c:axId val="148427904"/>
      </c:barChart>
      <c:catAx>
        <c:axId val="14842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48427904"/>
        <c:crosses val="autoZero"/>
        <c:auto val="1"/>
        <c:lblAlgn val="ctr"/>
        <c:lblOffset val="100"/>
        <c:noMultiLvlLbl val="0"/>
      </c:catAx>
      <c:valAx>
        <c:axId val="148427904"/>
        <c:scaling>
          <c:orientation val="minMax"/>
          <c:min val="86000"/>
        </c:scaling>
        <c:delete val="1"/>
        <c:axPos val="l"/>
        <c:numFmt formatCode="#,##0" sourceLinked="1"/>
        <c:majorTickMark val="out"/>
        <c:minorTickMark val="none"/>
        <c:tickLblPos val="nextTo"/>
        <c:crossAx val="148426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'3.5'!$A$25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val>
            <c:numRef>
              <c:f>'3.5'!$B$25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'3.5'!$A$26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'3.5'!$B$26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'3.5'!$A$27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val>
            <c:numRef>
              <c:f>'3.5'!$B$27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'3.5'!$A$28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'3.5'!$B$28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'3.5'!$A$29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val>
            <c:numRef>
              <c:f>'3.5'!$B$29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'3.5'!$A$30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val>
            <c:numRef>
              <c:f>'3.5'!$B$30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'3.5'!$A$31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'3.5'!$B$31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'3.5'!$A$32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'3.5'!$B$32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'3.5'!$A$33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'3.5'!$B$33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'3.5'!$A$34</c:f>
              <c:strCache>
                <c:ptCount val="1"/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'3.5'!$B$34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'3.5'!$A$35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val>
            <c:numRef>
              <c:f>'3.5'!$B$35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'3.5'!$A$36</c:f>
              <c:strCache>
                <c:ptCount val="1"/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val>
            <c:numRef>
              <c:f>'3.5'!$B$36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'3.5'!$A$37</c:f>
              <c:strCache>
                <c:ptCount val="1"/>
              </c:strCache>
            </c:strRef>
          </c:tx>
          <c:invertIfNegative val="0"/>
          <c:val>
            <c:numRef>
              <c:f>'3.5'!$B$37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'3.5'!$A$38</c:f>
              <c:strCache>
                <c:ptCount val="1"/>
              </c:strCache>
            </c:strRef>
          </c:tx>
          <c:invertIfNegative val="0"/>
          <c:val>
            <c:numRef>
              <c:f>'3.5'!$B$38</c:f>
              <c:numCache>
                <c:formatCode>General</c:formatCode>
                <c:ptCount val="1"/>
              </c:numCache>
            </c:numRef>
          </c:val>
        </c:ser>
        <c:ser>
          <c:idx val="14"/>
          <c:order val="14"/>
          <c:tx>
            <c:strRef>
              <c:f>'3.5'!$A$39</c:f>
              <c:strCache>
                <c:ptCount val="1"/>
              </c:strCache>
            </c:strRef>
          </c:tx>
          <c:invertIfNegative val="0"/>
          <c:val>
            <c:numRef>
              <c:f>'3.5'!$B$39</c:f>
              <c:numCache>
                <c:formatCode>General</c:formatCode>
                <c:ptCount val="1"/>
              </c:numCache>
            </c:numRef>
          </c:val>
        </c:ser>
        <c:ser>
          <c:idx val="15"/>
          <c:order val="15"/>
          <c:tx>
            <c:strRef>
              <c:f>'3.5'!$A$40</c:f>
              <c:strCache>
                <c:ptCount val="1"/>
              </c:strCache>
            </c:strRef>
          </c:tx>
          <c:invertIfNegative val="0"/>
          <c:val>
            <c:numRef>
              <c:f>'3.5'!$B$40</c:f>
              <c:numCache>
                <c:formatCode>General</c:formatCode>
                <c:ptCount val="1"/>
              </c:numCache>
            </c:numRef>
          </c:val>
        </c:ser>
        <c:ser>
          <c:idx val="16"/>
          <c:order val="16"/>
          <c:tx>
            <c:strRef>
              <c:f>'3.5'!$A$41</c:f>
              <c:strCache>
                <c:ptCount val="1"/>
              </c:strCache>
            </c:strRef>
          </c:tx>
          <c:invertIfNegative val="0"/>
          <c:val>
            <c:numRef>
              <c:f>'3.5'!$B$41</c:f>
              <c:numCache>
                <c:formatCode>General</c:formatCode>
                <c:ptCount val="1"/>
              </c:numCache>
            </c:numRef>
          </c:val>
        </c:ser>
        <c:ser>
          <c:idx val="17"/>
          <c:order val="17"/>
          <c:tx>
            <c:strRef>
              <c:f>'3.5'!$A$42</c:f>
              <c:strCache>
                <c:ptCount val="1"/>
              </c:strCache>
            </c:strRef>
          </c:tx>
          <c:invertIfNegative val="0"/>
          <c:val>
            <c:numRef>
              <c:f>'3.5'!$B$42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939328"/>
        <c:axId val="149940864"/>
      </c:barChart>
      <c:catAx>
        <c:axId val="149939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49940864"/>
        <c:crosses val="autoZero"/>
        <c:auto val="1"/>
        <c:lblAlgn val="ctr"/>
        <c:lblOffset val="100"/>
        <c:noMultiLvlLbl val="0"/>
      </c:catAx>
      <c:valAx>
        <c:axId val="149940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99393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2934616113384871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8368824961200898"/>
          <c:h val="0.72875310586176723"/>
        </c:manualLayout>
      </c:layout>
      <c:areaChart>
        <c:grouping val="stacked"/>
        <c:varyColors val="0"/>
        <c:ser>
          <c:idx val="0"/>
          <c:order val="0"/>
          <c:tx>
            <c:strRef>
              <c:f>'25'!$R$6</c:f>
              <c:strCache>
                <c:ptCount val="1"/>
                <c:pt idx="0">
                  <c:v>JE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'25'!$R$7:$R$30</c:f>
              <c:numCache>
                <c:formatCode>#,##0.0</c:formatCode>
                <c:ptCount val="24"/>
                <c:pt idx="0">
                  <c:v>2552</c:v>
                </c:pt>
                <c:pt idx="1">
                  <c:v>2557</c:v>
                </c:pt>
                <c:pt idx="2">
                  <c:v>2560</c:v>
                </c:pt>
                <c:pt idx="3">
                  <c:v>2564</c:v>
                </c:pt>
                <c:pt idx="4">
                  <c:v>2565</c:v>
                </c:pt>
                <c:pt idx="5">
                  <c:v>2563</c:v>
                </c:pt>
                <c:pt idx="6">
                  <c:v>2561</c:v>
                </c:pt>
                <c:pt idx="7">
                  <c:v>2561</c:v>
                </c:pt>
                <c:pt idx="8">
                  <c:v>2557</c:v>
                </c:pt>
                <c:pt idx="9">
                  <c:v>2554</c:v>
                </c:pt>
                <c:pt idx="10">
                  <c:v>2550</c:v>
                </c:pt>
                <c:pt idx="11">
                  <c:v>2544</c:v>
                </c:pt>
                <c:pt idx="12">
                  <c:v>2538</c:v>
                </c:pt>
                <c:pt idx="13">
                  <c:v>2537</c:v>
                </c:pt>
                <c:pt idx="14">
                  <c:v>2534</c:v>
                </c:pt>
                <c:pt idx="15">
                  <c:v>2528</c:v>
                </c:pt>
                <c:pt idx="16">
                  <c:v>2528</c:v>
                </c:pt>
                <c:pt idx="17">
                  <c:v>2526</c:v>
                </c:pt>
                <c:pt idx="18">
                  <c:v>2524</c:v>
                </c:pt>
                <c:pt idx="19">
                  <c:v>2525</c:v>
                </c:pt>
                <c:pt idx="20">
                  <c:v>2528</c:v>
                </c:pt>
                <c:pt idx="21">
                  <c:v>2532</c:v>
                </c:pt>
                <c:pt idx="22">
                  <c:v>2533</c:v>
                </c:pt>
                <c:pt idx="23">
                  <c:v>2536</c:v>
                </c:pt>
              </c:numCache>
            </c:numRef>
          </c:val>
        </c:ser>
        <c:ser>
          <c:idx val="1"/>
          <c:order val="1"/>
          <c:tx>
            <c:strRef>
              <c:f>'25'!$S$6</c:f>
              <c:strCache>
                <c:ptCount val="1"/>
                <c:pt idx="0">
                  <c:v>PE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'25'!$S$7:$S$30</c:f>
              <c:numCache>
                <c:formatCode>#,##0.0</c:formatCode>
                <c:ptCount val="24"/>
                <c:pt idx="0">
                  <c:v>4183</c:v>
                </c:pt>
                <c:pt idx="1">
                  <c:v>4122</c:v>
                </c:pt>
                <c:pt idx="2">
                  <c:v>4056</c:v>
                </c:pt>
                <c:pt idx="3">
                  <c:v>4086</c:v>
                </c:pt>
                <c:pt idx="4">
                  <c:v>4118</c:v>
                </c:pt>
                <c:pt idx="5">
                  <c:v>3996</c:v>
                </c:pt>
                <c:pt idx="6">
                  <c:v>3986</c:v>
                </c:pt>
                <c:pt idx="7">
                  <c:v>4053</c:v>
                </c:pt>
                <c:pt idx="8">
                  <c:v>4066</c:v>
                </c:pt>
                <c:pt idx="9">
                  <c:v>4128</c:v>
                </c:pt>
                <c:pt idx="10">
                  <c:v>4012</c:v>
                </c:pt>
                <c:pt idx="11">
                  <c:v>3955</c:v>
                </c:pt>
                <c:pt idx="12">
                  <c:v>3974</c:v>
                </c:pt>
                <c:pt idx="13">
                  <c:v>3814</c:v>
                </c:pt>
                <c:pt idx="14">
                  <c:v>3842</c:v>
                </c:pt>
                <c:pt idx="15">
                  <c:v>3975</c:v>
                </c:pt>
                <c:pt idx="16">
                  <c:v>4045</c:v>
                </c:pt>
                <c:pt idx="17">
                  <c:v>4130</c:v>
                </c:pt>
                <c:pt idx="18">
                  <c:v>4338</c:v>
                </c:pt>
                <c:pt idx="19">
                  <c:v>4454</c:v>
                </c:pt>
                <c:pt idx="20">
                  <c:v>4412</c:v>
                </c:pt>
                <c:pt idx="21">
                  <c:v>4379</c:v>
                </c:pt>
                <c:pt idx="22">
                  <c:v>4353</c:v>
                </c:pt>
                <c:pt idx="23">
                  <c:v>4326</c:v>
                </c:pt>
              </c:numCache>
            </c:numRef>
          </c:val>
        </c:ser>
        <c:ser>
          <c:idx val="2"/>
          <c:order val="2"/>
          <c:tx>
            <c:strRef>
              <c:f>'25'!$T$6</c:f>
              <c:strCache>
                <c:ptCount val="1"/>
                <c:pt idx="0">
                  <c:v>PSE + PPE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'25'!$T$7:$T$30</c:f>
              <c:numCache>
                <c:formatCode>#,##0.0</c:formatCode>
                <c:ptCount val="24"/>
                <c:pt idx="0">
                  <c:v>465</c:v>
                </c:pt>
                <c:pt idx="1">
                  <c:v>463</c:v>
                </c:pt>
                <c:pt idx="2">
                  <c:v>461</c:v>
                </c:pt>
                <c:pt idx="3">
                  <c:v>463</c:v>
                </c:pt>
                <c:pt idx="4">
                  <c:v>462</c:v>
                </c:pt>
                <c:pt idx="5">
                  <c:v>461</c:v>
                </c:pt>
                <c:pt idx="6">
                  <c:v>468</c:v>
                </c:pt>
                <c:pt idx="7">
                  <c:v>481</c:v>
                </c:pt>
                <c:pt idx="8">
                  <c:v>490</c:v>
                </c:pt>
                <c:pt idx="9">
                  <c:v>488</c:v>
                </c:pt>
                <c:pt idx="10">
                  <c:v>477</c:v>
                </c:pt>
                <c:pt idx="11">
                  <c:v>467</c:v>
                </c:pt>
                <c:pt idx="12">
                  <c:v>462</c:v>
                </c:pt>
                <c:pt idx="13">
                  <c:v>463</c:v>
                </c:pt>
                <c:pt idx="14">
                  <c:v>482</c:v>
                </c:pt>
                <c:pt idx="15">
                  <c:v>476</c:v>
                </c:pt>
                <c:pt idx="16">
                  <c:v>470</c:v>
                </c:pt>
                <c:pt idx="17">
                  <c:v>494</c:v>
                </c:pt>
                <c:pt idx="18">
                  <c:v>498</c:v>
                </c:pt>
                <c:pt idx="19">
                  <c:v>502</c:v>
                </c:pt>
                <c:pt idx="20">
                  <c:v>497</c:v>
                </c:pt>
                <c:pt idx="21">
                  <c:v>485</c:v>
                </c:pt>
                <c:pt idx="22">
                  <c:v>466</c:v>
                </c:pt>
                <c:pt idx="23">
                  <c:v>461</c:v>
                </c:pt>
              </c:numCache>
            </c:numRef>
          </c:val>
        </c:ser>
        <c:ser>
          <c:idx val="3"/>
          <c:order val="3"/>
          <c:tx>
            <c:strRef>
              <c:f>'25'!$U$6</c:f>
              <c:strCache>
                <c:ptCount val="1"/>
              </c:strCache>
            </c:strRef>
          </c:tx>
          <c:spPr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'25'!$U$7:$U$30</c:f>
              <c:numCache>
                <c:formatCode>General</c:formatCode>
                <c:ptCount val="24"/>
              </c:numCache>
            </c:numRef>
          </c:val>
        </c:ser>
        <c:ser>
          <c:idx val="4"/>
          <c:order val="4"/>
          <c:tx>
            <c:strRef>
              <c:f>'25'!$V$6</c:f>
              <c:strCache>
                <c:ptCount val="1"/>
                <c:pt idx="0">
                  <c:v>VE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'25'!$V$7:$V$30</c:f>
              <c:numCache>
                <c:formatCode>#,##0.0</c:formatCode>
                <c:ptCount val="24"/>
                <c:pt idx="0">
                  <c:v>240</c:v>
                </c:pt>
                <c:pt idx="1">
                  <c:v>138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145</c:v>
                </c:pt>
                <c:pt idx="7">
                  <c:v>157</c:v>
                </c:pt>
                <c:pt idx="8">
                  <c:v>149</c:v>
                </c:pt>
                <c:pt idx="9">
                  <c:v>138</c:v>
                </c:pt>
                <c:pt idx="10">
                  <c:v>134</c:v>
                </c:pt>
                <c:pt idx="11">
                  <c:v>135</c:v>
                </c:pt>
                <c:pt idx="12">
                  <c:v>134</c:v>
                </c:pt>
                <c:pt idx="13">
                  <c:v>132</c:v>
                </c:pt>
                <c:pt idx="14">
                  <c:v>132</c:v>
                </c:pt>
                <c:pt idx="15">
                  <c:v>136</c:v>
                </c:pt>
                <c:pt idx="16">
                  <c:v>139</c:v>
                </c:pt>
                <c:pt idx="17">
                  <c:v>139</c:v>
                </c:pt>
                <c:pt idx="18">
                  <c:v>140</c:v>
                </c:pt>
                <c:pt idx="19">
                  <c:v>197</c:v>
                </c:pt>
                <c:pt idx="20">
                  <c:v>201</c:v>
                </c:pt>
                <c:pt idx="21">
                  <c:v>194</c:v>
                </c:pt>
                <c:pt idx="22">
                  <c:v>253</c:v>
                </c:pt>
                <c:pt idx="23">
                  <c:v>138</c:v>
                </c:pt>
              </c:numCache>
            </c:numRef>
          </c:val>
        </c:ser>
        <c:ser>
          <c:idx val="5"/>
          <c:order val="5"/>
          <c:tx>
            <c:strRef>
              <c:f>'25'!$W$6</c:f>
              <c:strCache>
                <c:ptCount val="1"/>
                <c:pt idx="0">
                  <c:v>PVE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'25'!$W$7:$W$30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126</c:v>
                </c:pt>
                <c:pt idx="18">
                  <c:v>157</c:v>
                </c:pt>
                <c:pt idx="19">
                  <c:v>179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6"/>
          <c:order val="6"/>
          <c:tx>
            <c:strRef>
              <c:f>'25'!$X$6</c:f>
              <c:strCache>
                <c:ptCount val="1"/>
                <c:pt idx="0">
                  <c:v>VTE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'25'!$X$7:$X$30</c:f>
              <c:numCache>
                <c:formatCode>#,##0.0</c:formatCode>
                <c:ptCount val="24"/>
                <c:pt idx="0">
                  <c:v>71</c:v>
                </c:pt>
                <c:pt idx="1">
                  <c:v>61</c:v>
                </c:pt>
                <c:pt idx="2">
                  <c:v>55</c:v>
                </c:pt>
                <c:pt idx="3">
                  <c:v>39</c:v>
                </c:pt>
                <c:pt idx="4">
                  <c:v>40</c:v>
                </c:pt>
                <c:pt idx="5">
                  <c:v>45</c:v>
                </c:pt>
                <c:pt idx="6">
                  <c:v>39</c:v>
                </c:pt>
                <c:pt idx="7">
                  <c:v>29</c:v>
                </c:pt>
                <c:pt idx="8">
                  <c:v>30</c:v>
                </c:pt>
                <c:pt idx="9">
                  <c:v>37</c:v>
                </c:pt>
                <c:pt idx="10">
                  <c:v>44</c:v>
                </c:pt>
                <c:pt idx="11">
                  <c:v>34</c:v>
                </c:pt>
                <c:pt idx="12">
                  <c:v>35</c:v>
                </c:pt>
                <c:pt idx="13">
                  <c:v>43</c:v>
                </c:pt>
                <c:pt idx="14">
                  <c:v>47</c:v>
                </c:pt>
                <c:pt idx="15">
                  <c:v>45</c:v>
                </c:pt>
                <c:pt idx="16">
                  <c:v>48</c:v>
                </c:pt>
                <c:pt idx="17">
                  <c:v>49</c:v>
                </c:pt>
                <c:pt idx="18">
                  <c:v>42</c:v>
                </c:pt>
                <c:pt idx="19">
                  <c:v>38</c:v>
                </c:pt>
                <c:pt idx="20">
                  <c:v>35</c:v>
                </c:pt>
                <c:pt idx="21">
                  <c:v>51</c:v>
                </c:pt>
                <c:pt idx="22">
                  <c:v>72</c:v>
                </c:pt>
                <c:pt idx="23">
                  <c:v>80</c:v>
                </c:pt>
              </c:numCache>
            </c:numRef>
          </c:val>
        </c:ser>
        <c:ser>
          <c:idx val="7"/>
          <c:order val="7"/>
          <c:tx>
            <c:strRef>
              <c:f>'25'!$Y$6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'25'!$Y$7:$Y$30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14</c:v>
                </c:pt>
                <c:pt idx="6">
                  <c:v>100</c:v>
                </c:pt>
                <c:pt idx="7">
                  <c:v>297</c:v>
                </c:pt>
                <c:pt idx="8">
                  <c:v>583</c:v>
                </c:pt>
                <c:pt idx="9">
                  <c:v>873</c:v>
                </c:pt>
                <c:pt idx="10">
                  <c:v>1194</c:v>
                </c:pt>
                <c:pt idx="11">
                  <c:v>1272</c:v>
                </c:pt>
                <c:pt idx="12">
                  <c:v>1256</c:v>
                </c:pt>
                <c:pt idx="13">
                  <c:v>1179</c:v>
                </c:pt>
                <c:pt idx="14">
                  <c:v>1042</c:v>
                </c:pt>
                <c:pt idx="15">
                  <c:v>898</c:v>
                </c:pt>
                <c:pt idx="16">
                  <c:v>736</c:v>
                </c:pt>
                <c:pt idx="17">
                  <c:v>496</c:v>
                </c:pt>
                <c:pt idx="18">
                  <c:v>285</c:v>
                </c:pt>
                <c:pt idx="19">
                  <c:v>108</c:v>
                </c:pt>
                <c:pt idx="20">
                  <c:v>26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8"/>
          <c:order val="8"/>
          <c:tx>
            <c:strRef>
              <c:f>'25'!$Z$6</c:f>
              <c:strCache>
                <c:ptCount val="1"/>
                <c:pt idx="0">
                  <c:v>Saldo zahraničí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'25'!$Z$7:$Z$30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35744"/>
        <c:axId val="158337280"/>
      </c:areaChart>
      <c:areaChart>
        <c:grouping val="stacked"/>
        <c:varyColors val="0"/>
        <c:ser>
          <c:idx val="10"/>
          <c:order val="9"/>
          <c:tx>
            <c:strRef>
              <c:f>'25'!$AB$6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B9CD96"/>
            </a:solidFill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'25'!$AB$7:$AB$30</c:f>
              <c:numCache>
                <c:formatCode>General</c:formatCode>
                <c:ptCount val="24"/>
                <c:pt idx="0">
                  <c:v>-1810</c:v>
                </c:pt>
                <c:pt idx="1">
                  <c:v>-1811</c:v>
                </c:pt>
                <c:pt idx="2">
                  <c:v>-1737</c:v>
                </c:pt>
                <c:pt idx="3">
                  <c:v>-1825</c:v>
                </c:pt>
                <c:pt idx="4">
                  <c:v>-1957</c:v>
                </c:pt>
                <c:pt idx="5">
                  <c:v>-2015</c:v>
                </c:pt>
                <c:pt idx="6">
                  <c:v>-1917</c:v>
                </c:pt>
                <c:pt idx="7">
                  <c:v>-1821</c:v>
                </c:pt>
                <c:pt idx="8">
                  <c:v>-1663</c:v>
                </c:pt>
                <c:pt idx="9">
                  <c:v>-1264</c:v>
                </c:pt>
                <c:pt idx="10">
                  <c:v>-1050</c:v>
                </c:pt>
                <c:pt idx="11">
                  <c:v>-828</c:v>
                </c:pt>
                <c:pt idx="12">
                  <c:v>-962</c:v>
                </c:pt>
                <c:pt idx="13">
                  <c:v>-311</c:v>
                </c:pt>
                <c:pt idx="14">
                  <c:v>-344</c:v>
                </c:pt>
                <c:pt idx="15">
                  <c:v>-364</c:v>
                </c:pt>
                <c:pt idx="16">
                  <c:v>-745</c:v>
                </c:pt>
                <c:pt idx="17">
                  <c:v>-1215</c:v>
                </c:pt>
                <c:pt idx="18">
                  <c:v>-1226</c:v>
                </c:pt>
                <c:pt idx="19">
                  <c:v>-1234</c:v>
                </c:pt>
                <c:pt idx="20">
                  <c:v>-979</c:v>
                </c:pt>
                <c:pt idx="21">
                  <c:v>-861</c:v>
                </c:pt>
                <c:pt idx="22">
                  <c:v>-812</c:v>
                </c:pt>
                <c:pt idx="23">
                  <c:v>-999</c:v>
                </c:pt>
              </c:numCache>
            </c:numRef>
          </c:val>
        </c:ser>
        <c:ser>
          <c:idx val="9"/>
          <c:order val="10"/>
          <c:tx>
            <c:strRef>
              <c:f>'25'!$AA$6</c:f>
              <c:strCache>
                <c:ptCount val="1"/>
                <c:pt idx="0">
                  <c:v>Čerpání PVE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'25'!$AA$7:$AA$30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-28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-240</c:v>
                </c:pt>
                <c:pt idx="10">
                  <c:v>-310</c:v>
                </c:pt>
                <c:pt idx="11">
                  <c:v>-309</c:v>
                </c:pt>
                <c:pt idx="12">
                  <c:v>-307</c:v>
                </c:pt>
                <c:pt idx="13">
                  <c:v>-778</c:v>
                </c:pt>
                <c:pt idx="14">
                  <c:v>-786</c:v>
                </c:pt>
                <c:pt idx="15">
                  <c:v>-720</c:v>
                </c:pt>
                <c:pt idx="16">
                  <c:v>-255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-8</c:v>
                </c:pt>
                <c:pt idx="23">
                  <c:v>-27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40608"/>
        <c:axId val="158339072"/>
      </c:areaChart>
      <c:catAx>
        <c:axId val="15833574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58337280"/>
        <c:crosses val="autoZero"/>
        <c:auto val="1"/>
        <c:lblAlgn val="ctr"/>
        <c:lblOffset val="100"/>
        <c:noMultiLvlLbl val="0"/>
      </c:catAx>
      <c:valAx>
        <c:axId val="15833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335744"/>
        <c:crosses val="autoZero"/>
        <c:crossBetween val="midCat"/>
      </c:valAx>
      <c:valAx>
        <c:axId val="15833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8340608"/>
        <c:crosses val="max"/>
        <c:crossBetween val="midCat"/>
      </c:valAx>
      <c:catAx>
        <c:axId val="15834060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58339072"/>
        <c:crosses val="autoZero"/>
        <c:auto val="1"/>
        <c:lblAlgn val="ctr"/>
        <c:lblOffset val="100"/>
        <c:noMultiLvlLbl val="0"/>
      </c:catAx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'17.1'!$G$34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'17.1'!$G$35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'17.1'!$H$35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'17.1'!$G$36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'17.1'!$H$36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'17.1'!$G$37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'17.1'!$G$38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'17.1'!$H$38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'17.1'!$G$39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'17.1'!$H$39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'17.1'!$G$40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'17.1'!$G$41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'17.1'!$H$41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'17.1'!$G$42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'17.1'!$H$42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'17.1'!$G$43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'17.1'!$H$43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'17.1'!$G$44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80800"/>
        <c:axId val="158382336"/>
      </c:barChart>
      <c:catAx>
        <c:axId val="15838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382336"/>
        <c:crosses val="autoZero"/>
        <c:auto val="1"/>
        <c:lblAlgn val="ctr"/>
        <c:lblOffset val="100"/>
        <c:noMultiLvlLbl val="0"/>
      </c:catAx>
      <c:valAx>
        <c:axId val="158382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380800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3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1" i="0" baseline="0">
                <a:effectLst/>
              </a:rPr>
              <a:t>Měsíční maxima a minima zatížení </a:t>
            </a:r>
            <a:r>
              <a:rPr lang="cs-CZ" sz="1000" b="1" i="0" baseline="0">
                <a:effectLst/>
              </a:rPr>
              <a:t>(MW)</a:t>
            </a:r>
            <a:endParaRPr lang="cs-CZ" sz="10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297345747111929E-2"/>
          <c:y val="0.11952501428310219"/>
          <c:w val="0.90885387659601768"/>
          <c:h val="0.71043553559869932"/>
        </c:manualLayout>
      </c:layout>
      <c:barChart>
        <c:barDir val="col"/>
        <c:grouping val="clustered"/>
        <c:varyColors val="0"/>
        <c:ser>
          <c:idx val="0"/>
          <c:order val="0"/>
          <c:tx>
            <c:v>Měsíční maximum</c:v>
          </c:tx>
          <c:invertIfNegative val="0"/>
          <c:val>
            <c:numRef>
              <c:f>'17.3'!$C$4:$N$4</c:f>
              <c:numCache>
                <c:formatCode>#,##0.0</c:formatCode>
                <c:ptCount val="12"/>
                <c:pt idx="0">
                  <c:v>10933</c:v>
                </c:pt>
                <c:pt idx="1">
                  <c:v>11969</c:v>
                </c:pt>
                <c:pt idx="2">
                  <c:v>11956</c:v>
                </c:pt>
                <c:pt idx="3">
                  <c:v>9869</c:v>
                </c:pt>
                <c:pt idx="4">
                  <c:v>9541</c:v>
                </c:pt>
                <c:pt idx="5">
                  <c:v>9496</c:v>
                </c:pt>
                <c:pt idx="6">
                  <c:v>9076</c:v>
                </c:pt>
                <c:pt idx="7">
                  <c:v>9460</c:v>
                </c:pt>
                <c:pt idx="8">
                  <c:v>9408</c:v>
                </c:pt>
                <c:pt idx="9">
                  <c:v>10074</c:v>
                </c:pt>
                <c:pt idx="10">
                  <c:v>11323</c:v>
                </c:pt>
                <c:pt idx="11">
                  <c:v>11361</c:v>
                </c:pt>
              </c:numCache>
            </c:numRef>
          </c:val>
        </c:ser>
        <c:ser>
          <c:idx val="1"/>
          <c:order val="1"/>
          <c:tx>
            <c:v>Měsíční minimum</c:v>
          </c:tx>
          <c:invertIfNegative val="0"/>
          <c:val>
            <c:numRef>
              <c:f>'17.3'!$C$7:$N$7</c:f>
              <c:numCache>
                <c:formatCode>#,##0.0</c:formatCode>
                <c:ptCount val="12"/>
                <c:pt idx="0">
                  <c:v>5695</c:v>
                </c:pt>
                <c:pt idx="1">
                  <c:v>7070</c:v>
                </c:pt>
                <c:pt idx="2">
                  <c:v>6663</c:v>
                </c:pt>
                <c:pt idx="3">
                  <c:v>5698</c:v>
                </c:pt>
                <c:pt idx="4">
                  <c:v>5472</c:v>
                </c:pt>
                <c:pt idx="5">
                  <c:v>5414</c:v>
                </c:pt>
                <c:pt idx="6">
                  <c:v>5171</c:v>
                </c:pt>
                <c:pt idx="7">
                  <c:v>5235</c:v>
                </c:pt>
                <c:pt idx="8">
                  <c:v>5533</c:v>
                </c:pt>
                <c:pt idx="9">
                  <c:v>5920</c:v>
                </c:pt>
                <c:pt idx="10">
                  <c:v>6352</c:v>
                </c:pt>
                <c:pt idx="11">
                  <c:v>5956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21376"/>
        <c:axId val="158422912"/>
      </c:barChart>
      <c:catAx>
        <c:axId val="15842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422912"/>
        <c:crosses val="autoZero"/>
        <c:auto val="1"/>
        <c:lblAlgn val="ctr"/>
        <c:lblOffset val="100"/>
        <c:noMultiLvlLbl val="0"/>
      </c:catAx>
      <c:valAx>
        <c:axId val="158422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4213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Hodina dosažení maxima a minima zatížení (h)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'17.3'!$B$21</c:f>
              <c:strCache>
                <c:ptCount val="1"/>
                <c:pt idx="0">
                  <c:v>Hodina měsíčního maxima</c:v>
                </c:pt>
              </c:strCache>
            </c:strRef>
          </c:tx>
          <c:val>
            <c:numRef>
              <c:f>'17.3'!$C$21:$N$21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9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'17.3'!$B$22</c:f>
              <c:strCache>
                <c:ptCount val="1"/>
                <c:pt idx="0">
                  <c:v>Hodina měsíčního minima</c:v>
                </c:pt>
              </c:strCache>
            </c:strRef>
          </c:tx>
          <c:val>
            <c:numRef>
              <c:f>'17.3'!$C$22:$N$22</c:f>
              <c:numCache>
                <c:formatCode>General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56448"/>
        <c:axId val="158732672"/>
      </c:lineChart>
      <c:catAx>
        <c:axId val="158456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8732672"/>
        <c:crosses val="autoZero"/>
        <c:auto val="1"/>
        <c:lblAlgn val="ctr"/>
        <c:lblOffset val="100"/>
        <c:noMultiLvlLbl val="0"/>
      </c:catAx>
      <c:valAx>
        <c:axId val="158732672"/>
        <c:scaling>
          <c:orientation val="minMax"/>
          <c:max val="23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8456448"/>
        <c:crosses val="autoZero"/>
        <c:crossBetween val="between"/>
        <c:majorUnit val="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baseline="0">
                <a:effectLst/>
              </a:rPr>
              <a:t>Průběh spotřeby brutto ve dnech ročního maxima (MW)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'17.4'!$B$4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'17.4'!$B$5:$B$28</c:f>
              <c:numCache>
                <c:formatCode>#,##0</c:formatCode>
                <c:ptCount val="24"/>
                <c:pt idx="0">
                  <c:v>9130</c:v>
                </c:pt>
                <c:pt idx="1">
                  <c:v>9118</c:v>
                </c:pt>
                <c:pt idx="2">
                  <c:v>9095</c:v>
                </c:pt>
                <c:pt idx="3">
                  <c:v>9058</c:v>
                </c:pt>
                <c:pt idx="4">
                  <c:v>9268</c:v>
                </c:pt>
                <c:pt idx="5">
                  <c:v>9783</c:v>
                </c:pt>
                <c:pt idx="6">
                  <c:v>10741</c:v>
                </c:pt>
                <c:pt idx="7">
                  <c:v>10741</c:v>
                </c:pt>
                <c:pt idx="8">
                  <c:v>11063</c:v>
                </c:pt>
                <c:pt idx="9">
                  <c:v>11126</c:v>
                </c:pt>
                <c:pt idx="10">
                  <c:v>11034</c:v>
                </c:pt>
                <c:pt idx="11">
                  <c:v>11157</c:v>
                </c:pt>
                <c:pt idx="12">
                  <c:v>11053</c:v>
                </c:pt>
                <c:pt idx="13">
                  <c:v>10887</c:v>
                </c:pt>
                <c:pt idx="14">
                  <c:v>11091</c:v>
                </c:pt>
                <c:pt idx="15">
                  <c:v>10878</c:v>
                </c:pt>
                <c:pt idx="16">
                  <c:v>11159</c:v>
                </c:pt>
                <c:pt idx="17">
                  <c:v>10648</c:v>
                </c:pt>
                <c:pt idx="18">
                  <c:v>10732</c:v>
                </c:pt>
                <c:pt idx="19">
                  <c:v>10731</c:v>
                </c:pt>
                <c:pt idx="20">
                  <c:v>10385</c:v>
                </c:pt>
                <c:pt idx="21">
                  <c:v>9712</c:v>
                </c:pt>
                <c:pt idx="22">
                  <c:v>9143</c:v>
                </c:pt>
                <c:pt idx="23">
                  <c:v>8873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'17.4'!$C$4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'17.4'!$C$5:$C$28</c:f>
              <c:numCache>
                <c:formatCode>#,##0</c:formatCode>
                <c:ptCount val="24"/>
                <c:pt idx="0">
                  <c:v>9232</c:v>
                </c:pt>
                <c:pt idx="1">
                  <c:v>9198</c:v>
                </c:pt>
                <c:pt idx="2">
                  <c:v>9284</c:v>
                </c:pt>
                <c:pt idx="3">
                  <c:v>9217</c:v>
                </c:pt>
                <c:pt idx="4">
                  <c:v>9435</c:v>
                </c:pt>
                <c:pt idx="5">
                  <c:v>10079</c:v>
                </c:pt>
                <c:pt idx="6">
                  <c:v>10994</c:v>
                </c:pt>
                <c:pt idx="7">
                  <c:v>10762</c:v>
                </c:pt>
                <c:pt idx="8">
                  <c:v>10991</c:v>
                </c:pt>
                <c:pt idx="9">
                  <c:v>11152</c:v>
                </c:pt>
                <c:pt idx="10">
                  <c:v>10828</c:v>
                </c:pt>
                <c:pt idx="11">
                  <c:v>10974</c:v>
                </c:pt>
                <c:pt idx="12">
                  <c:v>10741</c:v>
                </c:pt>
                <c:pt idx="13">
                  <c:v>10621</c:v>
                </c:pt>
                <c:pt idx="14">
                  <c:v>10850</c:v>
                </c:pt>
                <c:pt idx="15">
                  <c:v>10903</c:v>
                </c:pt>
                <c:pt idx="16">
                  <c:v>11204</c:v>
                </c:pt>
                <c:pt idx="17">
                  <c:v>10892</c:v>
                </c:pt>
                <c:pt idx="18">
                  <c:v>10904</c:v>
                </c:pt>
                <c:pt idx="19">
                  <c:v>10824</c:v>
                </c:pt>
                <c:pt idx="20">
                  <c:v>10631</c:v>
                </c:pt>
                <c:pt idx="21">
                  <c:v>9801</c:v>
                </c:pt>
                <c:pt idx="22">
                  <c:v>9332</c:v>
                </c:pt>
                <c:pt idx="23">
                  <c:v>9028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'17.4'!$D$4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'17.4'!$D$5:$D$28</c:f>
              <c:numCache>
                <c:formatCode>#,##0</c:formatCode>
                <c:ptCount val="24"/>
                <c:pt idx="0">
                  <c:v>8656</c:v>
                </c:pt>
                <c:pt idx="1">
                  <c:v>8737</c:v>
                </c:pt>
                <c:pt idx="2">
                  <c:v>8802</c:v>
                </c:pt>
                <c:pt idx="3">
                  <c:v>8621</c:v>
                </c:pt>
                <c:pt idx="4">
                  <c:v>8961</c:v>
                </c:pt>
                <c:pt idx="5">
                  <c:v>9632</c:v>
                </c:pt>
                <c:pt idx="6">
                  <c:v>10538</c:v>
                </c:pt>
                <c:pt idx="7">
                  <c:v>10489</c:v>
                </c:pt>
                <c:pt idx="8">
                  <c:v>10709</c:v>
                </c:pt>
                <c:pt idx="9">
                  <c:v>10813</c:v>
                </c:pt>
                <c:pt idx="10">
                  <c:v>10698</c:v>
                </c:pt>
                <c:pt idx="11">
                  <c:v>10900</c:v>
                </c:pt>
                <c:pt idx="12">
                  <c:v>10649</c:v>
                </c:pt>
                <c:pt idx="13">
                  <c:v>10499</c:v>
                </c:pt>
                <c:pt idx="14">
                  <c:v>10783</c:v>
                </c:pt>
                <c:pt idx="15">
                  <c:v>10753</c:v>
                </c:pt>
                <c:pt idx="16">
                  <c:v>10677</c:v>
                </c:pt>
                <c:pt idx="17">
                  <c:v>10587</c:v>
                </c:pt>
                <c:pt idx="18">
                  <c:v>10423</c:v>
                </c:pt>
                <c:pt idx="19">
                  <c:v>10458</c:v>
                </c:pt>
                <c:pt idx="20">
                  <c:v>10174</c:v>
                </c:pt>
                <c:pt idx="21">
                  <c:v>9388</c:v>
                </c:pt>
                <c:pt idx="22">
                  <c:v>8946</c:v>
                </c:pt>
                <c:pt idx="23">
                  <c:v>8624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'17.4'!$E$4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'17.4'!$E$5:$E$28</c:f>
              <c:numCache>
                <c:formatCode>#,##0</c:formatCode>
                <c:ptCount val="24"/>
                <c:pt idx="0">
                  <c:v>9088</c:v>
                </c:pt>
                <c:pt idx="1">
                  <c:v>9255</c:v>
                </c:pt>
                <c:pt idx="2">
                  <c:v>9304</c:v>
                </c:pt>
                <c:pt idx="3">
                  <c:v>9274</c:v>
                </c:pt>
                <c:pt idx="4">
                  <c:v>9482</c:v>
                </c:pt>
                <c:pt idx="5">
                  <c:v>10063</c:v>
                </c:pt>
                <c:pt idx="6">
                  <c:v>10945</c:v>
                </c:pt>
                <c:pt idx="7">
                  <c:v>10748</c:v>
                </c:pt>
                <c:pt idx="8">
                  <c:v>11033</c:v>
                </c:pt>
                <c:pt idx="9">
                  <c:v>11286</c:v>
                </c:pt>
                <c:pt idx="10">
                  <c:v>11125</c:v>
                </c:pt>
                <c:pt idx="11">
                  <c:v>11324</c:v>
                </c:pt>
                <c:pt idx="12">
                  <c:v>11166</c:v>
                </c:pt>
                <c:pt idx="13">
                  <c:v>10972</c:v>
                </c:pt>
                <c:pt idx="14">
                  <c:v>11204</c:v>
                </c:pt>
                <c:pt idx="15">
                  <c:v>11123</c:v>
                </c:pt>
                <c:pt idx="16">
                  <c:v>11035</c:v>
                </c:pt>
                <c:pt idx="17">
                  <c:v>11209</c:v>
                </c:pt>
                <c:pt idx="18">
                  <c:v>10887</c:v>
                </c:pt>
                <c:pt idx="19">
                  <c:v>10944</c:v>
                </c:pt>
                <c:pt idx="20">
                  <c:v>10626</c:v>
                </c:pt>
                <c:pt idx="21">
                  <c:v>9982</c:v>
                </c:pt>
                <c:pt idx="22">
                  <c:v>9531</c:v>
                </c:pt>
                <c:pt idx="23">
                  <c:v>9126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'17.4'!$F$4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'17.4'!$F$5:$F$28</c:f>
              <c:numCache>
                <c:formatCode>#,##0</c:formatCode>
                <c:ptCount val="24"/>
                <c:pt idx="0">
                  <c:v>7961</c:v>
                </c:pt>
                <c:pt idx="1">
                  <c:v>7974</c:v>
                </c:pt>
                <c:pt idx="2">
                  <c:v>7935</c:v>
                </c:pt>
                <c:pt idx="3">
                  <c:v>7868</c:v>
                </c:pt>
                <c:pt idx="4">
                  <c:v>8058</c:v>
                </c:pt>
                <c:pt idx="5">
                  <c:v>8778</c:v>
                </c:pt>
                <c:pt idx="6">
                  <c:v>9851</c:v>
                </c:pt>
                <c:pt idx="7">
                  <c:v>9775</c:v>
                </c:pt>
                <c:pt idx="8">
                  <c:v>10030</c:v>
                </c:pt>
                <c:pt idx="9">
                  <c:v>10195</c:v>
                </c:pt>
                <c:pt idx="10">
                  <c:v>10149</c:v>
                </c:pt>
                <c:pt idx="11">
                  <c:v>10206</c:v>
                </c:pt>
                <c:pt idx="12">
                  <c:v>10169</c:v>
                </c:pt>
                <c:pt idx="13">
                  <c:v>9988</c:v>
                </c:pt>
                <c:pt idx="14">
                  <c:v>10214</c:v>
                </c:pt>
                <c:pt idx="15">
                  <c:v>10115</c:v>
                </c:pt>
                <c:pt idx="16">
                  <c:v>10352</c:v>
                </c:pt>
                <c:pt idx="17">
                  <c:v>10180</c:v>
                </c:pt>
                <c:pt idx="18">
                  <c:v>10020</c:v>
                </c:pt>
                <c:pt idx="19">
                  <c:v>9818</c:v>
                </c:pt>
                <c:pt idx="20">
                  <c:v>9617</c:v>
                </c:pt>
                <c:pt idx="21">
                  <c:v>8793</c:v>
                </c:pt>
                <c:pt idx="22">
                  <c:v>8559</c:v>
                </c:pt>
                <c:pt idx="23">
                  <c:v>8069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'17.4'!$G$4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'17.4'!$G$5:$G$28</c:f>
              <c:numCache>
                <c:formatCode>#,##0</c:formatCode>
                <c:ptCount val="24"/>
                <c:pt idx="0">
                  <c:v>8351.2119803850237</c:v>
                </c:pt>
                <c:pt idx="1">
                  <c:v>8341.395932491354</c:v>
                </c:pt>
                <c:pt idx="2">
                  <c:v>8307.4679535276609</c:v>
                </c:pt>
                <c:pt idx="3">
                  <c:v>8170.6780689491989</c:v>
                </c:pt>
                <c:pt idx="4">
                  <c:v>8272.6016478674737</c:v>
                </c:pt>
                <c:pt idx="5">
                  <c:v>8784.8191165623593</c:v>
                </c:pt>
                <c:pt idx="6">
                  <c:v>9972.8080395734778</c:v>
                </c:pt>
                <c:pt idx="7">
                  <c:v>10536.334381551726</c:v>
                </c:pt>
                <c:pt idx="8">
                  <c:v>10520.775007007602</c:v>
                </c:pt>
                <c:pt idx="9">
                  <c:v>10603.94361819699</c:v>
                </c:pt>
                <c:pt idx="10">
                  <c:v>10631.186243152137</c:v>
                </c:pt>
                <c:pt idx="11">
                  <c:v>10632.13776461692</c:v>
                </c:pt>
                <c:pt idx="12">
                  <c:v>10736.022014717852</c:v>
                </c:pt>
                <c:pt idx="13">
                  <c:v>10707.299908506155</c:v>
                </c:pt>
                <c:pt idx="14">
                  <c:v>10686.954544182894</c:v>
                </c:pt>
                <c:pt idx="15">
                  <c:v>10763.082335213589</c:v>
                </c:pt>
                <c:pt idx="16">
                  <c:v>10860.751693268581</c:v>
                </c:pt>
                <c:pt idx="17">
                  <c:v>10751.413662864945</c:v>
                </c:pt>
                <c:pt idx="18">
                  <c:v>10478.642573077212</c:v>
                </c:pt>
                <c:pt idx="19">
                  <c:v>10320.171506033299</c:v>
                </c:pt>
                <c:pt idx="20">
                  <c:v>10078.238477666719</c:v>
                </c:pt>
                <c:pt idx="21">
                  <c:v>9506.2513723648135</c:v>
                </c:pt>
                <c:pt idx="22">
                  <c:v>8912.8279342693695</c:v>
                </c:pt>
                <c:pt idx="23">
                  <c:v>8428.2857168900064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'17.4'!$H$4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'17.4'!$H$5:$H$28</c:f>
              <c:numCache>
                <c:formatCode>#,##0</c:formatCode>
                <c:ptCount val="24"/>
                <c:pt idx="0">
                  <c:v>8115</c:v>
                </c:pt>
                <c:pt idx="1">
                  <c:v>8228</c:v>
                </c:pt>
                <c:pt idx="2">
                  <c:v>8087</c:v>
                </c:pt>
                <c:pt idx="3">
                  <c:v>8044</c:v>
                </c:pt>
                <c:pt idx="4">
                  <c:v>8134</c:v>
                </c:pt>
                <c:pt idx="5">
                  <c:v>8643</c:v>
                </c:pt>
                <c:pt idx="6">
                  <c:v>9843</c:v>
                </c:pt>
                <c:pt idx="7">
                  <c:v>10392</c:v>
                </c:pt>
                <c:pt idx="8">
                  <c:v>10595</c:v>
                </c:pt>
                <c:pt idx="9">
                  <c:v>10818</c:v>
                </c:pt>
                <c:pt idx="10">
                  <c:v>10725</c:v>
                </c:pt>
                <c:pt idx="11">
                  <c:v>10786</c:v>
                </c:pt>
                <c:pt idx="12">
                  <c:v>10852</c:v>
                </c:pt>
                <c:pt idx="13">
                  <c:v>10813</c:v>
                </c:pt>
                <c:pt idx="14">
                  <c:v>10602</c:v>
                </c:pt>
                <c:pt idx="15">
                  <c:v>10521</c:v>
                </c:pt>
                <c:pt idx="16">
                  <c:v>10436</c:v>
                </c:pt>
                <c:pt idx="17">
                  <c:v>10711</c:v>
                </c:pt>
                <c:pt idx="18">
                  <c:v>10514</c:v>
                </c:pt>
                <c:pt idx="19">
                  <c:v>10426</c:v>
                </c:pt>
                <c:pt idx="20">
                  <c:v>10057</c:v>
                </c:pt>
                <c:pt idx="21">
                  <c:v>9473</c:v>
                </c:pt>
                <c:pt idx="22">
                  <c:v>8922</c:v>
                </c:pt>
                <c:pt idx="23">
                  <c:v>8473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'17.4'!$I$4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'17.4'!$I$5:$I$28</c:f>
              <c:numCache>
                <c:formatCode>#,##0</c:formatCode>
                <c:ptCount val="24"/>
                <c:pt idx="0">
                  <c:v>8371</c:v>
                </c:pt>
                <c:pt idx="1">
                  <c:v>8492</c:v>
                </c:pt>
                <c:pt idx="2">
                  <c:v>8379</c:v>
                </c:pt>
                <c:pt idx="3">
                  <c:v>8333</c:v>
                </c:pt>
                <c:pt idx="4">
                  <c:v>8509</c:v>
                </c:pt>
                <c:pt idx="5">
                  <c:v>9103</c:v>
                </c:pt>
                <c:pt idx="6">
                  <c:v>10293</c:v>
                </c:pt>
                <c:pt idx="7">
                  <c:v>10833</c:v>
                </c:pt>
                <c:pt idx="8">
                  <c:v>10978</c:v>
                </c:pt>
                <c:pt idx="9">
                  <c:v>11137</c:v>
                </c:pt>
                <c:pt idx="10">
                  <c:v>11107</c:v>
                </c:pt>
                <c:pt idx="11">
                  <c:v>11143</c:v>
                </c:pt>
                <c:pt idx="12">
                  <c:v>11266</c:v>
                </c:pt>
                <c:pt idx="13">
                  <c:v>11247</c:v>
                </c:pt>
                <c:pt idx="14">
                  <c:v>11244</c:v>
                </c:pt>
                <c:pt idx="15">
                  <c:v>11321</c:v>
                </c:pt>
                <c:pt idx="16">
                  <c:v>11410</c:v>
                </c:pt>
                <c:pt idx="17">
                  <c:v>11274</c:v>
                </c:pt>
                <c:pt idx="18">
                  <c:v>10957</c:v>
                </c:pt>
                <c:pt idx="19">
                  <c:v>10889</c:v>
                </c:pt>
                <c:pt idx="20">
                  <c:v>10634</c:v>
                </c:pt>
                <c:pt idx="21">
                  <c:v>10093</c:v>
                </c:pt>
                <c:pt idx="22">
                  <c:v>9512</c:v>
                </c:pt>
                <c:pt idx="23">
                  <c:v>9071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'17.4'!$J$4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'17.4'!$J$5:$J$28</c:f>
              <c:numCache>
                <c:formatCode>#,##0</c:formatCode>
                <c:ptCount val="24"/>
                <c:pt idx="0">
                  <c:v>9296</c:v>
                </c:pt>
                <c:pt idx="1">
                  <c:v>9374</c:v>
                </c:pt>
                <c:pt idx="2">
                  <c:v>9326</c:v>
                </c:pt>
                <c:pt idx="3">
                  <c:v>9266</c:v>
                </c:pt>
                <c:pt idx="4">
                  <c:v>9363</c:v>
                </c:pt>
                <c:pt idx="5">
                  <c:v>9808</c:v>
                </c:pt>
                <c:pt idx="6">
                  <c:v>10889</c:v>
                </c:pt>
                <c:pt idx="7">
                  <c:v>11340</c:v>
                </c:pt>
                <c:pt idx="8">
                  <c:v>11494</c:v>
                </c:pt>
                <c:pt idx="9">
                  <c:v>11720</c:v>
                </c:pt>
                <c:pt idx="10">
                  <c:v>11758</c:v>
                </c:pt>
                <c:pt idx="11">
                  <c:v>11635</c:v>
                </c:pt>
                <c:pt idx="12">
                  <c:v>11768</c:v>
                </c:pt>
                <c:pt idx="13">
                  <c:v>11736</c:v>
                </c:pt>
                <c:pt idx="14">
                  <c:v>11624</c:v>
                </c:pt>
                <c:pt idx="15">
                  <c:v>11622</c:v>
                </c:pt>
                <c:pt idx="16">
                  <c:v>11470</c:v>
                </c:pt>
                <c:pt idx="17">
                  <c:v>11667</c:v>
                </c:pt>
                <c:pt idx="18">
                  <c:v>11442</c:v>
                </c:pt>
                <c:pt idx="19">
                  <c:v>11329</c:v>
                </c:pt>
                <c:pt idx="20">
                  <c:v>11004</c:v>
                </c:pt>
                <c:pt idx="21">
                  <c:v>10507</c:v>
                </c:pt>
                <c:pt idx="22">
                  <c:v>10015</c:v>
                </c:pt>
                <c:pt idx="23">
                  <c:v>9604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'17.4'!$K$4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'17.4'!$K$5:$K$28</c:f>
              <c:numCache>
                <c:formatCode>#,##0</c:formatCode>
                <c:ptCount val="24"/>
                <c:pt idx="0">
                  <c:v>9666</c:v>
                </c:pt>
                <c:pt idx="1">
                  <c:v>9785</c:v>
                </c:pt>
                <c:pt idx="2">
                  <c:v>9793</c:v>
                </c:pt>
                <c:pt idx="3">
                  <c:v>9758</c:v>
                </c:pt>
                <c:pt idx="4">
                  <c:v>9886</c:v>
                </c:pt>
                <c:pt idx="5">
                  <c:v>10353</c:v>
                </c:pt>
                <c:pt idx="6">
                  <c:v>11224</c:v>
                </c:pt>
                <c:pt idx="7">
                  <c:v>11669</c:v>
                </c:pt>
                <c:pt idx="8">
                  <c:v>11843</c:v>
                </c:pt>
                <c:pt idx="9">
                  <c:v>11969</c:v>
                </c:pt>
                <c:pt idx="10">
                  <c:v>11912</c:v>
                </c:pt>
                <c:pt idx="11">
                  <c:v>11738</c:v>
                </c:pt>
                <c:pt idx="12">
                  <c:v>11863</c:v>
                </c:pt>
                <c:pt idx="13">
                  <c:v>11895</c:v>
                </c:pt>
                <c:pt idx="14">
                  <c:v>11765</c:v>
                </c:pt>
                <c:pt idx="15">
                  <c:v>11618</c:v>
                </c:pt>
                <c:pt idx="16">
                  <c:v>11460</c:v>
                </c:pt>
                <c:pt idx="17">
                  <c:v>11569</c:v>
                </c:pt>
                <c:pt idx="18">
                  <c:v>11750</c:v>
                </c:pt>
                <c:pt idx="19">
                  <c:v>11727</c:v>
                </c:pt>
                <c:pt idx="20">
                  <c:v>11501</c:v>
                </c:pt>
                <c:pt idx="21">
                  <c:v>11005</c:v>
                </c:pt>
                <c:pt idx="22">
                  <c:v>10530</c:v>
                </c:pt>
                <c:pt idx="23">
                  <c:v>10175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12608"/>
        <c:axId val="159414144"/>
      </c:lineChart>
      <c:catAx>
        <c:axId val="15941260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414144"/>
        <c:crosses val="autoZero"/>
        <c:auto val="1"/>
        <c:lblAlgn val="ctr"/>
        <c:lblOffset val="100"/>
        <c:noMultiLvlLbl val="0"/>
      </c:catAx>
      <c:valAx>
        <c:axId val="159414144"/>
        <c:scaling>
          <c:orientation val="minMax"/>
          <c:min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412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Průběh spotřeby brutto ve dnech ročního minima (MW)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'17.4'!$N$4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'17.4'!$N$5:$N$28</c:f>
              <c:numCache>
                <c:formatCode>#,##0</c:formatCode>
                <c:ptCount val="24"/>
                <c:pt idx="0">
                  <c:v>4862</c:v>
                </c:pt>
                <c:pt idx="1">
                  <c:v>4839</c:v>
                </c:pt>
                <c:pt idx="2">
                  <c:v>4857</c:v>
                </c:pt>
                <c:pt idx="3">
                  <c:v>4634</c:v>
                </c:pt>
                <c:pt idx="4">
                  <c:v>4654</c:v>
                </c:pt>
                <c:pt idx="5">
                  <c:v>4452</c:v>
                </c:pt>
                <c:pt idx="6">
                  <c:v>4756</c:v>
                </c:pt>
                <c:pt idx="7">
                  <c:v>5161</c:v>
                </c:pt>
                <c:pt idx="8">
                  <c:v>5638</c:v>
                </c:pt>
                <c:pt idx="9">
                  <c:v>5957</c:v>
                </c:pt>
                <c:pt idx="10">
                  <c:v>6189</c:v>
                </c:pt>
                <c:pt idx="11">
                  <c:v>6160</c:v>
                </c:pt>
                <c:pt idx="12">
                  <c:v>5974</c:v>
                </c:pt>
                <c:pt idx="13">
                  <c:v>5825</c:v>
                </c:pt>
                <c:pt idx="14">
                  <c:v>5902</c:v>
                </c:pt>
                <c:pt idx="15">
                  <c:v>5833</c:v>
                </c:pt>
                <c:pt idx="16">
                  <c:v>5832</c:v>
                </c:pt>
                <c:pt idx="17">
                  <c:v>5699</c:v>
                </c:pt>
                <c:pt idx="18">
                  <c:v>5779</c:v>
                </c:pt>
                <c:pt idx="19">
                  <c:v>5804</c:v>
                </c:pt>
                <c:pt idx="20">
                  <c:v>6314</c:v>
                </c:pt>
                <c:pt idx="21">
                  <c:v>6124</c:v>
                </c:pt>
                <c:pt idx="22">
                  <c:v>5784</c:v>
                </c:pt>
                <c:pt idx="23">
                  <c:v>5445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'17.4'!$O$4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'17.4'!$O$5:$O$28</c:f>
              <c:numCache>
                <c:formatCode>#,##0</c:formatCode>
                <c:ptCount val="24"/>
                <c:pt idx="0">
                  <c:v>5042</c:v>
                </c:pt>
                <c:pt idx="1">
                  <c:v>4978</c:v>
                </c:pt>
                <c:pt idx="2">
                  <c:v>5008</c:v>
                </c:pt>
                <c:pt idx="3">
                  <c:v>4863</c:v>
                </c:pt>
                <c:pt idx="4">
                  <c:v>4814</c:v>
                </c:pt>
                <c:pt idx="5">
                  <c:v>4578</c:v>
                </c:pt>
                <c:pt idx="6">
                  <c:v>4958</c:v>
                </c:pt>
                <c:pt idx="7">
                  <c:v>5338</c:v>
                </c:pt>
                <c:pt idx="8">
                  <c:v>5736</c:v>
                </c:pt>
                <c:pt idx="9">
                  <c:v>6146</c:v>
                </c:pt>
                <c:pt idx="10">
                  <c:v>6386</c:v>
                </c:pt>
                <c:pt idx="11">
                  <c:v>6213</c:v>
                </c:pt>
                <c:pt idx="12">
                  <c:v>6057</c:v>
                </c:pt>
                <c:pt idx="13">
                  <c:v>6064</c:v>
                </c:pt>
                <c:pt idx="14">
                  <c:v>6044</c:v>
                </c:pt>
                <c:pt idx="15">
                  <c:v>6015</c:v>
                </c:pt>
                <c:pt idx="16">
                  <c:v>5992</c:v>
                </c:pt>
                <c:pt idx="17">
                  <c:v>5897</c:v>
                </c:pt>
                <c:pt idx="18">
                  <c:v>5898</c:v>
                </c:pt>
                <c:pt idx="19">
                  <c:v>5938</c:v>
                </c:pt>
                <c:pt idx="20">
                  <c:v>6143</c:v>
                </c:pt>
                <c:pt idx="21">
                  <c:v>6152</c:v>
                </c:pt>
                <c:pt idx="22">
                  <c:v>5898</c:v>
                </c:pt>
                <c:pt idx="23">
                  <c:v>5598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'17.4'!$P$4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'17.4'!$P$5:$P$28</c:f>
              <c:numCache>
                <c:formatCode>#,##0</c:formatCode>
                <c:ptCount val="24"/>
                <c:pt idx="0">
                  <c:v>5258</c:v>
                </c:pt>
                <c:pt idx="1">
                  <c:v>5107</c:v>
                </c:pt>
                <c:pt idx="2">
                  <c:v>5170</c:v>
                </c:pt>
                <c:pt idx="3">
                  <c:v>5134</c:v>
                </c:pt>
                <c:pt idx="4">
                  <c:v>4937</c:v>
                </c:pt>
                <c:pt idx="5">
                  <c:v>4709</c:v>
                </c:pt>
                <c:pt idx="6">
                  <c:v>5011</c:v>
                </c:pt>
                <c:pt idx="7">
                  <c:v>5555</c:v>
                </c:pt>
                <c:pt idx="8">
                  <c:v>5868</c:v>
                </c:pt>
                <c:pt idx="9">
                  <c:v>6258</c:v>
                </c:pt>
                <c:pt idx="10">
                  <c:v>6589</c:v>
                </c:pt>
                <c:pt idx="11">
                  <c:v>6479</c:v>
                </c:pt>
                <c:pt idx="12">
                  <c:v>6298</c:v>
                </c:pt>
                <c:pt idx="13">
                  <c:v>6310</c:v>
                </c:pt>
                <c:pt idx="14">
                  <c:v>6350</c:v>
                </c:pt>
                <c:pt idx="15">
                  <c:v>6156</c:v>
                </c:pt>
                <c:pt idx="16">
                  <c:v>6119</c:v>
                </c:pt>
                <c:pt idx="17">
                  <c:v>6054</c:v>
                </c:pt>
                <c:pt idx="18">
                  <c:v>6142</c:v>
                </c:pt>
                <c:pt idx="19">
                  <c:v>6181</c:v>
                </c:pt>
                <c:pt idx="20">
                  <c:v>6198</c:v>
                </c:pt>
                <c:pt idx="21">
                  <c:v>6111</c:v>
                </c:pt>
                <c:pt idx="22">
                  <c:v>5951</c:v>
                </c:pt>
                <c:pt idx="23">
                  <c:v>5586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'17.4'!$Q$4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'17.4'!$Q$5:$Q$28</c:f>
              <c:numCache>
                <c:formatCode>#,##0</c:formatCode>
                <c:ptCount val="24"/>
                <c:pt idx="0">
                  <c:v>4869</c:v>
                </c:pt>
                <c:pt idx="1">
                  <c:v>4797</c:v>
                </c:pt>
                <c:pt idx="2">
                  <c:v>4812</c:v>
                </c:pt>
                <c:pt idx="3">
                  <c:v>4780</c:v>
                </c:pt>
                <c:pt idx="4">
                  <c:v>4712</c:v>
                </c:pt>
                <c:pt idx="5">
                  <c:v>4447</c:v>
                </c:pt>
                <c:pt idx="6">
                  <c:v>4814</c:v>
                </c:pt>
                <c:pt idx="7">
                  <c:v>5169</c:v>
                </c:pt>
                <c:pt idx="8">
                  <c:v>5630</c:v>
                </c:pt>
                <c:pt idx="9">
                  <c:v>6021</c:v>
                </c:pt>
                <c:pt idx="10">
                  <c:v>6293</c:v>
                </c:pt>
                <c:pt idx="11">
                  <c:v>6138</c:v>
                </c:pt>
                <c:pt idx="12">
                  <c:v>6113</c:v>
                </c:pt>
                <c:pt idx="13">
                  <c:v>6035</c:v>
                </c:pt>
                <c:pt idx="14">
                  <c:v>5917</c:v>
                </c:pt>
                <c:pt idx="15">
                  <c:v>5879</c:v>
                </c:pt>
                <c:pt idx="16">
                  <c:v>5850</c:v>
                </c:pt>
                <c:pt idx="17">
                  <c:v>5739</c:v>
                </c:pt>
                <c:pt idx="18">
                  <c:v>5847</c:v>
                </c:pt>
                <c:pt idx="19">
                  <c:v>5853</c:v>
                </c:pt>
                <c:pt idx="20">
                  <c:v>6268</c:v>
                </c:pt>
                <c:pt idx="21">
                  <c:v>6065</c:v>
                </c:pt>
                <c:pt idx="22">
                  <c:v>5784</c:v>
                </c:pt>
                <c:pt idx="23">
                  <c:v>5469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'17.4'!$R$4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'17.4'!$R$5:$R$28</c:f>
              <c:numCache>
                <c:formatCode>#,##0</c:formatCode>
                <c:ptCount val="24"/>
                <c:pt idx="0">
                  <c:v>4834</c:v>
                </c:pt>
                <c:pt idx="1">
                  <c:v>4770</c:v>
                </c:pt>
                <c:pt idx="2">
                  <c:v>4827</c:v>
                </c:pt>
                <c:pt idx="3">
                  <c:v>4801</c:v>
                </c:pt>
                <c:pt idx="4">
                  <c:v>4537</c:v>
                </c:pt>
                <c:pt idx="5">
                  <c:v>4428</c:v>
                </c:pt>
                <c:pt idx="6">
                  <c:v>4695</c:v>
                </c:pt>
                <c:pt idx="7">
                  <c:v>5133</c:v>
                </c:pt>
                <c:pt idx="8">
                  <c:v>5561</c:v>
                </c:pt>
                <c:pt idx="9">
                  <c:v>5993</c:v>
                </c:pt>
                <c:pt idx="10">
                  <c:v>6306</c:v>
                </c:pt>
                <c:pt idx="11">
                  <c:v>6201</c:v>
                </c:pt>
                <c:pt idx="12">
                  <c:v>6012</c:v>
                </c:pt>
                <c:pt idx="13">
                  <c:v>5972</c:v>
                </c:pt>
                <c:pt idx="14">
                  <c:v>5905</c:v>
                </c:pt>
                <c:pt idx="15">
                  <c:v>5858</c:v>
                </c:pt>
                <c:pt idx="16">
                  <c:v>5751</c:v>
                </c:pt>
                <c:pt idx="17">
                  <c:v>5724</c:v>
                </c:pt>
                <c:pt idx="18">
                  <c:v>5775</c:v>
                </c:pt>
                <c:pt idx="19">
                  <c:v>5783</c:v>
                </c:pt>
                <c:pt idx="20">
                  <c:v>5856</c:v>
                </c:pt>
                <c:pt idx="21">
                  <c:v>6039</c:v>
                </c:pt>
                <c:pt idx="22">
                  <c:v>5840</c:v>
                </c:pt>
                <c:pt idx="23">
                  <c:v>5503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'17.4'!$S$4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'17.4'!$S$5:$S$28</c:f>
              <c:numCache>
                <c:formatCode>#,##0</c:formatCode>
                <c:ptCount val="24"/>
                <c:pt idx="0">
                  <c:v>5326.7622187453871</c:v>
                </c:pt>
                <c:pt idx="1">
                  <c:v>5225.00967845782</c:v>
                </c:pt>
                <c:pt idx="2">
                  <c:v>5149.7745222408939</c:v>
                </c:pt>
                <c:pt idx="3">
                  <c:v>5112.7720377100977</c:v>
                </c:pt>
                <c:pt idx="4">
                  <c:v>5068.3303338528049</c:v>
                </c:pt>
                <c:pt idx="5">
                  <c:v>4837.3125079045722</c:v>
                </c:pt>
                <c:pt idx="6">
                  <c:v>4920.0799721233352</c:v>
                </c:pt>
                <c:pt idx="7">
                  <c:v>5291.1043071314807</c:v>
                </c:pt>
                <c:pt idx="8">
                  <c:v>5788.8041304995786</c:v>
                </c:pt>
                <c:pt idx="9">
                  <c:v>6273.7143511517543</c:v>
                </c:pt>
                <c:pt idx="10">
                  <c:v>6626.2340521491133</c:v>
                </c:pt>
                <c:pt idx="11">
                  <c:v>6765.5130485606041</c:v>
                </c:pt>
                <c:pt idx="12">
                  <c:v>6592.5467777686399</c:v>
                </c:pt>
                <c:pt idx="13">
                  <c:v>6562.8460907355948</c:v>
                </c:pt>
                <c:pt idx="14">
                  <c:v>6494.1369264879886</c:v>
                </c:pt>
                <c:pt idx="15">
                  <c:v>6461.1769211615601</c:v>
                </c:pt>
                <c:pt idx="16">
                  <c:v>6357.8163985784695</c:v>
                </c:pt>
                <c:pt idx="17">
                  <c:v>6261.4820063844018</c:v>
                </c:pt>
                <c:pt idx="18">
                  <c:v>6221.4193476173377</c:v>
                </c:pt>
                <c:pt idx="19">
                  <c:v>6256.5888597530884</c:v>
                </c:pt>
                <c:pt idx="20">
                  <c:v>6489.8664479167492</c:v>
                </c:pt>
                <c:pt idx="21">
                  <c:v>6518.6229622419323</c:v>
                </c:pt>
                <c:pt idx="22">
                  <c:v>6309.1442261267803</c:v>
                </c:pt>
                <c:pt idx="23">
                  <c:v>5950.1753468377219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'17.4'!$T$4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'17.4'!$T$5:$T$28</c:f>
              <c:numCache>
                <c:formatCode>#,##0</c:formatCode>
                <c:ptCount val="24"/>
                <c:pt idx="0">
                  <c:v>5424</c:v>
                </c:pt>
                <c:pt idx="1">
                  <c:v>5310</c:v>
                </c:pt>
                <c:pt idx="2">
                  <c:v>5288</c:v>
                </c:pt>
                <c:pt idx="3">
                  <c:v>5269</c:v>
                </c:pt>
                <c:pt idx="4">
                  <c:v>5189</c:v>
                </c:pt>
                <c:pt idx="5">
                  <c:v>4995</c:v>
                </c:pt>
                <c:pt idx="6">
                  <c:v>5056</c:v>
                </c:pt>
                <c:pt idx="7">
                  <c:v>5372</c:v>
                </c:pt>
                <c:pt idx="8">
                  <c:v>5881</c:v>
                </c:pt>
                <c:pt idx="9">
                  <c:v>6341</c:v>
                </c:pt>
                <c:pt idx="10">
                  <c:v>6710</c:v>
                </c:pt>
                <c:pt idx="11">
                  <c:v>6935</c:v>
                </c:pt>
                <c:pt idx="12">
                  <c:v>6743</c:v>
                </c:pt>
                <c:pt idx="13">
                  <c:v>6670</c:v>
                </c:pt>
                <c:pt idx="14">
                  <c:v>6618</c:v>
                </c:pt>
                <c:pt idx="15">
                  <c:v>6600</c:v>
                </c:pt>
                <c:pt idx="16">
                  <c:v>6486</c:v>
                </c:pt>
                <c:pt idx="17">
                  <c:v>6261</c:v>
                </c:pt>
                <c:pt idx="18">
                  <c:v>6282</c:v>
                </c:pt>
                <c:pt idx="19">
                  <c:v>6314</c:v>
                </c:pt>
                <c:pt idx="20">
                  <c:v>6367</c:v>
                </c:pt>
                <c:pt idx="21">
                  <c:v>6448</c:v>
                </c:pt>
                <c:pt idx="22">
                  <c:v>6288</c:v>
                </c:pt>
                <c:pt idx="23">
                  <c:v>5941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'17.4'!$U$4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'17.4'!$U$5:$U$28</c:f>
              <c:numCache>
                <c:formatCode>#,##0</c:formatCode>
                <c:ptCount val="24"/>
                <c:pt idx="0">
                  <c:v>5397</c:v>
                </c:pt>
                <c:pt idx="1">
                  <c:v>5268</c:v>
                </c:pt>
                <c:pt idx="2">
                  <c:v>5221</c:v>
                </c:pt>
                <c:pt idx="3">
                  <c:v>5187</c:v>
                </c:pt>
                <c:pt idx="4">
                  <c:v>5156</c:v>
                </c:pt>
                <c:pt idx="5">
                  <c:v>4932</c:v>
                </c:pt>
                <c:pt idx="6">
                  <c:v>5051</c:v>
                </c:pt>
                <c:pt idx="7">
                  <c:v>5479</c:v>
                </c:pt>
                <c:pt idx="8">
                  <c:v>5974</c:v>
                </c:pt>
                <c:pt idx="9">
                  <c:v>6420</c:v>
                </c:pt>
                <c:pt idx="10">
                  <c:v>6688</c:v>
                </c:pt>
                <c:pt idx="11">
                  <c:v>6891</c:v>
                </c:pt>
                <c:pt idx="12">
                  <c:v>6695</c:v>
                </c:pt>
                <c:pt idx="13">
                  <c:v>6644</c:v>
                </c:pt>
                <c:pt idx="14">
                  <c:v>6524</c:v>
                </c:pt>
                <c:pt idx="15">
                  <c:v>6522</c:v>
                </c:pt>
                <c:pt idx="16">
                  <c:v>6513</c:v>
                </c:pt>
                <c:pt idx="17">
                  <c:v>6320</c:v>
                </c:pt>
                <c:pt idx="18">
                  <c:v>6302</c:v>
                </c:pt>
                <c:pt idx="19">
                  <c:v>6380</c:v>
                </c:pt>
                <c:pt idx="20">
                  <c:v>6511</c:v>
                </c:pt>
                <c:pt idx="21">
                  <c:v>6637</c:v>
                </c:pt>
                <c:pt idx="22">
                  <c:v>6462</c:v>
                </c:pt>
                <c:pt idx="23">
                  <c:v>6139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'17.4'!$V$4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'17.4'!$V$5:$V$28</c:f>
              <c:numCache>
                <c:formatCode>#,##0</c:formatCode>
                <c:ptCount val="24"/>
                <c:pt idx="0">
                  <c:v>5386</c:v>
                </c:pt>
                <c:pt idx="1">
                  <c:v>5231</c:v>
                </c:pt>
                <c:pt idx="2">
                  <c:v>5165</c:v>
                </c:pt>
                <c:pt idx="3">
                  <c:v>5186</c:v>
                </c:pt>
                <c:pt idx="4">
                  <c:v>5122</c:v>
                </c:pt>
                <c:pt idx="5">
                  <c:v>4885</c:v>
                </c:pt>
                <c:pt idx="6">
                  <c:v>5038</c:v>
                </c:pt>
                <c:pt idx="7">
                  <c:v>5450</c:v>
                </c:pt>
                <c:pt idx="8">
                  <c:v>5954</c:v>
                </c:pt>
                <c:pt idx="9">
                  <c:v>6452</c:v>
                </c:pt>
                <c:pt idx="10">
                  <c:v>6799</c:v>
                </c:pt>
                <c:pt idx="11">
                  <c:v>7010</c:v>
                </c:pt>
                <c:pt idx="12">
                  <c:v>6875</c:v>
                </c:pt>
                <c:pt idx="13">
                  <c:v>6833</c:v>
                </c:pt>
                <c:pt idx="14">
                  <c:v>6772</c:v>
                </c:pt>
                <c:pt idx="15">
                  <c:v>6811</c:v>
                </c:pt>
                <c:pt idx="16">
                  <c:v>6744</c:v>
                </c:pt>
                <c:pt idx="17">
                  <c:v>6530</c:v>
                </c:pt>
                <c:pt idx="18">
                  <c:v>6556</c:v>
                </c:pt>
                <c:pt idx="19">
                  <c:v>6535</c:v>
                </c:pt>
                <c:pt idx="20">
                  <c:v>6561</c:v>
                </c:pt>
                <c:pt idx="21">
                  <c:v>6661</c:v>
                </c:pt>
                <c:pt idx="22">
                  <c:v>6464</c:v>
                </c:pt>
                <c:pt idx="23">
                  <c:v>6139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'17.4'!$W$4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'17.4'!$W$5:$W$28</c:f>
              <c:numCache>
                <c:formatCode>#,##0</c:formatCode>
                <c:ptCount val="24"/>
                <c:pt idx="0">
                  <c:v>5701</c:v>
                </c:pt>
                <c:pt idx="1">
                  <c:v>5530</c:v>
                </c:pt>
                <c:pt idx="2">
                  <c:v>5530</c:v>
                </c:pt>
                <c:pt idx="3">
                  <c:v>5462</c:v>
                </c:pt>
                <c:pt idx="4">
                  <c:v>5365</c:v>
                </c:pt>
                <c:pt idx="5">
                  <c:v>5171</c:v>
                </c:pt>
                <c:pt idx="6">
                  <c:v>5381</c:v>
                </c:pt>
                <c:pt idx="7">
                  <c:v>5757</c:v>
                </c:pt>
                <c:pt idx="8">
                  <c:v>6212</c:v>
                </c:pt>
                <c:pt idx="9">
                  <c:v>6714</c:v>
                </c:pt>
                <c:pt idx="10">
                  <c:v>7051</c:v>
                </c:pt>
                <c:pt idx="11">
                  <c:v>7270</c:v>
                </c:pt>
                <c:pt idx="12">
                  <c:v>7130</c:v>
                </c:pt>
                <c:pt idx="13">
                  <c:v>7079</c:v>
                </c:pt>
                <c:pt idx="14">
                  <c:v>6949</c:v>
                </c:pt>
                <c:pt idx="15">
                  <c:v>6974</c:v>
                </c:pt>
                <c:pt idx="16">
                  <c:v>6966</c:v>
                </c:pt>
                <c:pt idx="17">
                  <c:v>6745</c:v>
                </c:pt>
                <c:pt idx="18">
                  <c:v>6758</c:v>
                </c:pt>
                <c:pt idx="19">
                  <c:v>6769</c:v>
                </c:pt>
                <c:pt idx="20">
                  <c:v>6720</c:v>
                </c:pt>
                <c:pt idx="21">
                  <c:v>6782</c:v>
                </c:pt>
                <c:pt idx="22">
                  <c:v>6857</c:v>
                </c:pt>
                <c:pt idx="23">
                  <c:v>6515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70720"/>
        <c:axId val="159472256"/>
      </c:lineChart>
      <c:catAx>
        <c:axId val="15947072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472256"/>
        <c:crosses val="autoZero"/>
        <c:auto val="1"/>
        <c:lblAlgn val="ctr"/>
        <c:lblOffset val="100"/>
        <c:noMultiLvlLbl val="0"/>
      </c:catAx>
      <c:valAx>
        <c:axId val="159472256"/>
        <c:scaling>
          <c:orientation val="minMax"/>
          <c:min val="4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470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Průběh spotřeby brutto ve dnech ročního maxima (MW)</a:t>
            </a:r>
          </a:p>
        </c:rich>
      </c:tx>
      <c:layout>
        <c:manualLayout>
          <c:xMode val="edge"/>
          <c:yMode val="edge"/>
          <c:x val="0.12499026404279062"/>
          <c:y val="2.9812206572769954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</c:spP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'17.4'!$Y$5:$Y$28</c:f>
              <c:numCache>
                <c:formatCode>#,##0</c:formatCode>
                <c:ptCount val="24"/>
                <c:pt idx="0">
                  <c:v>7961</c:v>
                </c:pt>
                <c:pt idx="1">
                  <c:v>7974</c:v>
                </c:pt>
                <c:pt idx="2">
                  <c:v>7935</c:v>
                </c:pt>
                <c:pt idx="3">
                  <c:v>7868</c:v>
                </c:pt>
                <c:pt idx="4">
                  <c:v>8058</c:v>
                </c:pt>
                <c:pt idx="5">
                  <c:v>8643</c:v>
                </c:pt>
                <c:pt idx="6">
                  <c:v>9843</c:v>
                </c:pt>
                <c:pt idx="7">
                  <c:v>9775</c:v>
                </c:pt>
                <c:pt idx="8">
                  <c:v>10030</c:v>
                </c:pt>
                <c:pt idx="9">
                  <c:v>10195</c:v>
                </c:pt>
                <c:pt idx="10">
                  <c:v>10149</c:v>
                </c:pt>
                <c:pt idx="11">
                  <c:v>10206</c:v>
                </c:pt>
                <c:pt idx="12">
                  <c:v>10169</c:v>
                </c:pt>
                <c:pt idx="13">
                  <c:v>9988</c:v>
                </c:pt>
                <c:pt idx="14">
                  <c:v>10214</c:v>
                </c:pt>
                <c:pt idx="15">
                  <c:v>10115</c:v>
                </c:pt>
                <c:pt idx="16">
                  <c:v>10352</c:v>
                </c:pt>
                <c:pt idx="17">
                  <c:v>10180</c:v>
                </c:pt>
                <c:pt idx="18">
                  <c:v>10020</c:v>
                </c:pt>
                <c:pt idx="19">
                  <c:v>9818</c:v>
                </c:pt>
                <c:pt idx="20">
                  <c:v>9617</c:v>
                </c:pt>
                <c:pt idx="21">
                  <c:v>8793</c:v>
                </c:pt>
                <c:pt idx="22">
                  <c:v>8559</c:v>
                </c:pt>
                <c:pt idx="23">
                  <c:v>8069</c:v>
                </c:pt>
              </c:numCache>
            </c:numRef>
          </c:val>
        </c:ser>
        <c:ser>
          <c:idx val="1"/>
          <c:order val="1"/>
          <c:tx>
            <c:strRef>
              <c:f>'17.4'!$Z$4</c:f>
              <c:strCache>
                <c:ptCount val="1"/>
                <c:pt idx="0">
                  <c:v>Rozsah 2009-2017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'17.4'!$Z$5:$Z$28</c:f>
              <c:numCache>
                <c:formatCode>#,##0</c:formatCode>
                <c:ptCount val="24"/>
                <c:pt idx="0">
                  <c:v>1335</c:v>
                </c:pt>
                <c:pt idx="1">
                  <c:v>1400</c:v>
                </c:pt>
                <c:pt idx="2">
                  <c:v>1391</c:v>
                </c:pt>
                <c:pt idx="3">
                  <c:v>1406</c:v>
                </c:pt>
                <c:pt idx="4">
                  <c:v>1424</c:v>
                </c:pt>
                <c:pt idx="5">
                  <c:v>1436</c:v>
                </c:pt>
                <c:pt idx="6">
                  <c:v>1151</c:v>
                </c:pt>
                <c:pt idx="7">
                  <c:v>1565</c:v>
                </c:pt>
                <c:pt idx="8">
                  <c:v>1464</c:v>
                </c:pt>
                <c:pt idx="9">
                  <c:v>1525</c:v>
                </c:pt>
                <c:pt idx="10">
                  <c:v>1609</c:v>
                </c:pt>
                <c:pt idx="11">
                  <c:v>1429</c:v>
                </c:pt>
                <c:pt idx="12">
                  <c:v>1599</c:v>
                </c:pt>
                <c:pt idx="13">
                  <c:v>1748</c:v>
                </c:pt>
                <c:pt idx="14">
                  <c:v>1410</c:v>
                </c:pt>
                <c:pt idx="15">
                  <c:v>1507</c:v>
                </c:pt>
                <c:pt idx="16">
                  <c:v>1118</c:v>
                </c:pt>
                <c:pt idx="17">
                  <c:v>1487</c:v>
                </c:pt>
                <c:pt idx="18">
                  <c:v>1422</c:v>
                </c:pt>
                <c:pt idx="19">
                  <c:v>1511</c:v>
                </c:pt>
                <c:pt idx="20">
                  <c:v>1387</c:v>
                </c:pt>
                <c:pt idx="21">
                  <c:v>1714</c:v>
                </c:pt>
                <c:pt idx="22">
                  <c:v>1456</c:v>
                </c:pt>
                <c:pt idx="23">
                  <c:v>1535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91040"/>
        <c:axId val="159192576"/>
      </c:areaChart>
      <c:lineChart>
        <c:grouping val="standard"/>
        <c:varyColors val="0"/>
        <c:ser>
          <c:idx val="2"/>
          <c:order val="2"/>
          <c:tx>
            <c:strRef>
              <c:f>'17.4'!$J$4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accent4"/>
              </a:solidFill>
              <a:prstDash val="sysDot"/>
            </a:ln>
          </c:spPr>
          <c:marker>
            <c:symbol val="none"/>
          </c:marker>
          <c:val>
            <c:numRef>
              <c:f>'17.4'!$J$5:$J$28</c:f>
              <c:numCache>
                <c:formatCode>#,##0</c:formatCode>
                <c:ptCount val="24"/>
                <c:pt idx="0">
                  <c:v>9296</c:v>
                </c:pt>
                <c:pt idx="1">
                  <c:v>9374</c:v>
                </c:pt>
                <c:pt idx="2">
                  <c:v>9326</c:v>
                </c:pt>
                <c:pt idx="3">
                  <c:v>9266</c:v>
                </c:pt>
                <c:pt idx="4">
                  <c:v>9363</c:v>
                </c:pt>
                <c:pt idx="5">
                  <c:v>9808</c:v>
                </c:pt>
                <c:pt idx="6">
                  <c:v>10889</c:v>
                </c:pt>
                <c:pt idx="7">
                  <c:v>11340</c:v>
                </c:pt>
                <c:pt idx="8">
                  <c:v>11494</c:v>
                </c:pt>
                <c:pt idx="9">
                  <c:v>11720</c:v>
                </c:pt>
                <c:pt idx="10">
                  <c:v>11758</c:v>
                </c:pt>
                <c:pt idx="11">
                  <c:v>11635</c:v>
                </c:pt>
                <c:pt idx="12">
                  <c:v>11768</c:v>
                </c:pt>
                <c:pt idx="13">
                  <c:v>11736</c:v>
                </c:pt>
                <c:pt idx="14">
                  <c:v>11624</c:v>
                </c:pt>
                <c:pt idx="15">
                  <c:v>11622</c:v>
                </c:pt>
                <c:pt idx="16">
                  <c:v>11470</c:v>
                </c:pt>
                <c:pt idx="17">
                  <c:v>11667</c:v>
                </c:pt>
                <c:pt idx="18">
                  <c:v>11442</c:v>
                </c:pt>
                <c:pt idx="19">
                  <c:v>11329</c:v>
                </c:pt>
                <c:pt idx="20">
                  <c:v>11004</c:v>
                </c:pt>
                <c:pt idx="21">
                  <c:v>10507</c:v>
                </c:pt>
                <c:pt idx="22">
                  <c:v>10015</c:v>
                </c:pt>
                <c:pt idx="23">
                  <c:v>9604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'17.4'!$K$4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'17.4'!$K$5:$K$28</c:f>
              <c:numCache>
                <c:formatCode>#,##0</c:formatCode>
                <c:ptCount val="24"/>
                <c:pt idx="0">
                  <c:v>9666</c:v>
                </c:pt>
                <c:pt idx="1">
                  <c:v>9785</c:v>
                </c:pt>
                <c:pt idx="2">
                  <c:v>9793</c:v>
                </c:pt>
                <c:pt idx="3">
                  <c:v>9758</c:v>
                </c:pt>
                <c:pt idx="4">
                  <c:v>9886</c:v>
                </c:pt>
                <c:pt idx="5">
                  <c:v>10353</c:v>
                </c:pt>
                <c:pt idx="6">
                  <c:v>11224</c:v>
                </c:pt>
                <c:pt idx="7">
                  <c:v>11669</c:v>
                </c:pt>
                <c:pt idx="8">
                  <c:v>11843</c:v>
                </c:pt>
                <c:pt idx="9">
                  <c:v>11969</c:v>
                </c:pt>
                <c:pt idx="10">
                  <c:v>11912</c:v>
                </c:pt>
                <c:pt idx="11">
                  <c:v>11738</c:v>
                </c:pt>
                <c:pt idx="12">
                  <c:v>11863</c:v>
                </c:pt>
                <c:pt idx="13">
                  <c:v>11895</c:v>
                </c:pt>
                <c:pt idx="14">
                  <c:v>11765</c:v>
                </c:pt>
                <c:pt idx="15">
                  <c:v>11618</c:v>
                </c:pt>
                <c:pt idx="16">
                  <c:v>11460</c:v>
                </c:pt>
                <c:pt idx="17">
                  <c:v>11569</c:v>
                </c:pt>
                <c:pt idx="18">
                  <c:v>11750</c:v>
                </c:pt>
                <c:pt idx="19">
                  <c:v>11727</c:v>
                </c:pt>
                <c:pt idx="20">
                  <c:v>11501</c:v>
                </c:pt>
                <c:pt idx="21">
                  <c:v>11005</c:v>
                </c:pt>
                <c:pt idx="22">
                  <c:v>10530</c:v>
                </c:pt>
                <c:pt idx="23">
                  <c:v>10175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91040"/>
        <c:axId val="159192576"/>
      </c:lineChart>
      <c:catAx>
        <c:axId val="15919104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192576"/>
        <c:crosses val="autoZero"/>
        <c:auto val="1"/>
        <c:lblAlgn val="ctr"/>
        <c:lblOffset val="100"/>
        <c:noMultiLvlLbl val="0"/>
      </c:catAx>
      <c:valAx>
        <c:axId val="159192576"/>
        <c:scaling>
          <c:orientation val="minMax"/>
          <c:min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191040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Průběh spotřeby brutto ve dnech ročního minima (MW)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</c:spP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'17.4'!$AA$5:$AA$28</c:f>
              <c:numCache>
                <c:formatCode>#,##0</c:formatCode>
                <c:ptCount val="24"/>
                <c:pt idx="0">
                  <c:v>4834</c:v>
                </c:pt>
                <c:pt idx="1">
                  <c:v>4770</c:v>
                </c:pt>
                <c:pt idx="2">
                  <c:v>4812</c:v>
                </c:pt>
                <c:pt idx="3">
                  <c:v>4634</c:v>
                </c:pt>
                <c:pt idx="4">
                  <c:v>4537</c:v>
                </c:pt>
                <c:pt idx="5">
                  <c:v>4428</c:v>
                </c:pt>
                <c:pt idx="6">
                  <c:v>4695</c:v>
                </c:pt>
                <c:pt idx="7">
                  <c:v>5133</c:v>
                </c:pt>
                <c:pt idx="8">
                  <c:v>5561</c:v>
                </c:pt>
                <c:pt idx="9">
                  <c:v>5957</c:v>
                </c:pt>
                <c:pt idx="10">
                  <c:v>6189</c:v>
                </c:pt>
                <c:pt idx="11">
                  <c:v>6138</c:v>
                </c:pt>
                <c:pt idx="12">
                  <c:v>5974</c:v>
                </c:pt>
                <c:pt idx="13">
                  <c:v>5825</c:v>
                </c:pt>
                <c:pt idx="14">
                  <c:v>5902</c:v>
                </c:pt>
                <c:pt idx="15">
                  <c:v>5833</c:v>
                </c:pt>
                <c:pt idx="16">
                  <c:v>5751</c:v>
                </c:pt>
                <c:pt idx="17">
                  <c:v>5699</c:v>
                </c:pt>
                <c:pt idx="18">
                  <c:v>5775</c:v>
                </c:pt>
                <c:pt idx="19">
                  <c:v>5783</c:v>
                </c:pt>
                <c:pt idx="20">
                  <c:v>5856</c:v>
                </c:pt>
                <c:pt idx="21">
                  <c:v>6039</c:v>
                </c:pt>
                <c:pt idx="22">
                  <c:v>5784</c:v>
                </c:pt>
                <c:pt idx="23">
                  <c:v>5445</c:v>
                </c:pt>
              </c:numCache>
            </c:numRef>
          </c:val>
        </c:ser>
        <c:ser>
          <c:idx val="1"/>
          <c:order val="1"/>
          <c:tx>
            <c:strRef>
              <c:f>'17.4'!$Z$4</c:f>
              <c:strCache>
                <c:ptCount val="1"/>
                <c:pt idx="0">
                  <c:v>Rozsah 2009-2017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'17.4'!$AB$5:$AB$28</c:f>
              <c:numCache>
                <c:formatCode>#,##0</c:formatCode>
                <c:ptCount val="24"/>
                <c:pt idx="0">
                  <c:v>590</c:v>
                </c:pt>
                <c:pt idx="1">
                  <c:v>540</c:v>
                </c:pt>
                <c:pt idx="2">
                  <c:v>476</c:v>
                </c:pt>
                <c:pt idx="3">
                  <c:v>635</c:v>
                </c:pt>
                <c:pt idx="4">
                  <c:v>652</c:v>
                </c:pt>
                <c:pt idx="5">
                  <c:v>567</c:v>
                </c:pt>
                <c:pt idx="6">
                  <c:v>361</c:v>
                </c:pt>
                <c:pt idx="7">
                  <c:v>422</c:v>
                </c:pt>
                <c:pt idx="8">
                  <c:v>413</c:v>
                </c:pt>
                <c:pt idx="9">
                  <c:v>495</c:v>
                </c:pt>
                <c:pt idx="10">
                  <c:v>610</c:v>
                </c:pt>
                <c:pt idx="11">
                  <c:v>872</c:v>
                </c:pt>
                <c:pt idx="12">
                  <c:v>901</c:v>
                </c:pt>
                <c:pt idx="13">
                  <c:v>1008</c:v>
                </c:pt>
                <c:pt idx="14">
                  <c:v>870</c:v>
                </c:pt>
                <c:pt idx="15">
                  <c:v>978</c:v>
                </c:pt>
                <c:pt idx="16">
                  <c:v>993</c:v>
                </c:pt>
                <c:pt idx="17">
                  <c:v>831</c:v>
                </c:pt>
                <c:pt idx="18">
                  <c:v>781</c:v>
                </c:pt>
                <c:pt idx="19">
                  <c:v>752</c:v>
                </c:pt>
                <c:pt idx="20">
                  <c:v>705</c:v>
                </c:pt>
                <c:pt idx="21">
                  <c:v>622</c:v>
                </c:pt>
                <c:pt idx="22">
                  <c:v>680</c:v>
                </c:pt>
                <c:pt idx="23">
                  <c:v>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216384"/>
        <c:axId val="159217920"/>
      </c:areaChart>
      <c:lineChart>
        <c:grouping val="standard"/>
        <c:varyColors val="0"/>
        <c:ser>
          <c:idx val="2"/>
          <c:order val="2"/>
          <c:tx>
            <c:strRef>
              <c:f>'17.4'!$V$4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accent4"/>
              </a:solidFill>
              <a:prstDash val="sysDot"/>
            </a:ln>
          </c:spPr>
          <c:marker>
            <c:symbol val="none"/>
          </c:marker>
          <c:val>
            <c:numRef>
              <c:f>'17.4'!$V$5:$V$28</c:f>
              <c:numCache>
                <c:formatCode>#,##0</c:formatCode>
                <c:ptCount val="24"/>
                <c:pt idx="0">
                  <c:v>5386</c:v>
                </c:pt>
                <c:pt idx="1">
                  <c:v>5231</c:v>
                </c:pt>
                <c:pt idx="2">
                  <c:v>5165</c:v>
                </c:pt>
                <c:pt idx="3">
                  <c:v>5186</c:v>
                </c:pt>
                <c:pt idx="4">
                  <c:v>5122</c:v>
                </c:pt>
                <c:pt idx="5">
                  <c:v>4885</c:v>
                </c:pt>
                <c:pt idx="6">
                  <c:v>5038</c:v>
                </c:pt>
                <c:pt idx="7">
                  <c:v>5450</c:v>
                </c:pt>
                <c:pt idx="8">
                  <c:v>5954</c:v>
                </c:pt>
                <c:pt idx="9">
                  <c:v>6452</c:v>
                </c:pt>
                <c:pt idx="10">
                  <c:v>6799</c:v>
                </c:pt>
                <c:pt idx="11">
                  <c:v>7010</c:v>
                </c:pt>
                <c:pt idx="12">
                  <c:v>6875</c:v>
                </c:pt>
                <c:pt idx="13">
                  <c:v>6833</c:v>
                </c:pt>
                <c:pt idx="14">
                  <c:v>6772</c:v>
                </c:pt>
                <c:pt idx="15">
                  <c:v>6811</c:v>
                </c:pt>
                <c:pt idx="16">
                  <c:v>6744</c:v>
                </c:pt>
                <c:pt idx="17">
                  <c:v>6530</c:v>
                </c:pt>
                <c:pt idx="18">
                  <c:v>6556</c:v>
                </c:pt>
                <c:pt idx="19">
                  <c:v>6535</c:v>
                </c:pt>
                <c:pt idx="20">
                  <c:v>6561</c:v>
                </c:pt>
                <c:pt idx="21">
                  <c:v>6661</c:v>
                </c:pt>
                <c:pt idx="22">
                  <c:v>6464</c:v>
                </c:pt>
                <c:pt idx="23">
                  <c:v>6139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'17.4'!$W$4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'17.4'!$W$5:$W$28</c:f>
              <c:numCache>
                <c:formatCode>#,##0</c:formatCode>
                <c:ptCount val="24"/>
                <c:pt idx="0">
                  <c:v>5701</c:v>
                </c:pt>
                <c:pt idx="1">
                  <c:v>5530</c:v>
                </c:pt>
                <c:pt idx="2">
                  <c:v>5530</c:v>
                </c:pt>
                <c:pt idx="3">
                  <c:v>5462</c:v>
                </c:pt>
                <c:pt idx="4">
                  <c:v>5365</c:v>
                </c:pt>
                <c:pt idx="5">
                  <c:v>5171</c:v>
                </c:pt>
                <c:pt idx="6">
                  <c:v>5381</c:v>
                </c:pt>
                <c:pt idx="7">
                  <c:v>5757</c:v>
                </c:pt>
                <c:pt idx="8">
                  <c:v>6212</c:v>
                </c:pt>
                <c:pt idx="9">
                  <c:v>6714</c:v>
                </c:pt>
                <c:pt idx="10">
                  <c:v>7051</c:v>
                </c:pt>
                <c:pt idx="11">
                  <c:v>7270</c:v>
                </c:pt>
                <c:pt idx="12">
                  <c:v>7130</c:v>
                </c:pt>
                <c:pt idx="13">
                  <c:v>7079</c:v>
                </c:pt>
                <c:pt idx="14">
                  <c:v>6949</c:v>
                </c:pt>
                <c:pt idx="15">
                  <c:v>6974</c:v>
                </c:pt>
                <c:pt idx="16">
                  <c:v>6966</c:v>
                </c:pt>
                <c:pt idx="17">
                  <c:v>6745</c:v>
                </c:pt>
                <c:pt idx="18">
                  <c:v>6758</c:v>
                </c:pt>
                <c:pt idx="19">
                  <c:v>6769</c:v>
                </c:pt>
                <c:pt idx="20">
                  <c:v>6720</c:v>
                </c:pt>
                <c:pt idx="21">
                  <c:v>6782</c:v>
                </c:pt>
                <c:pt idx="22">
                  <c:v>6857</c:v>
                </c:pt>
                <c:pt idx="23">
                  <c:v>6515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16384"/>
        <c:axId val="159217920"/>
      </c:lineChart>
      <c:catAx>
        <c:axId val="15921638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217920"/>
        <c:crosses val="autoZero"/>
        <c:auto val="1"/>
        <c:lblAlgn val="ctr"/>
        <c:lblOffset val="100"/>
        <c:noMultiLvlLbl val="0"/>
      </c:catAx>
      <c:valAx>
        <c:axId val="159217920"/>
        <c:scaling>
          <c:orientation val="minMax"/>
          <c:min val="4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2163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kabelových a venkovních vedení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147141868880615"/>
          <c:y val="0.19345491486309954"/>
          <c:w val="0.87447467544159307"/>
          <c:h val="0.55301115011181112"/>
        </c:manualLayout>
      </c:layout>
      <c:barChart>
        <c:barDir val="col"/>
        <c:grouping val="percentStacked"/>
        <c:varyColors val="0"/>
        <c:ser>
          <c:idx val="0"/>
          <c:order val="0"/>
          <c:tx>
            <c:v>Kabelová vedení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cat>
            <c:multiLvlStrRef>
              <c:f>('19'!$A$37:$I$38,'19'!$J$37:$L$38)</c:f>
              <c:multiLvlStrCache>
                <c:ptCount val="12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  <c:pt idx="9">
                    <c:v>NN</c:v>
                  </c:pt>
                  <c:pt idx="10">
                    <c:v>VN</c:v>
                  </c:pt>
                  <c:pt idx="11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  <c:pt idx="9">
                    <c:v>ČR</c:v>
                  </c:pt>
                </c:lvl>
              </c:multiLvlStrCache>
            </c:multiLvlStrRef>
          </c:cat>
          <c:val>
            <c:numRef>
              <c:f>('19'!$J$17,'19'!$J$10,'19'!$J$6,'19'!$K$17,'19'!$K$10,'19'!$K$6,'19'!$L$17,'19'!$L$10,'19'!$L$6,'19'!$M$17,'19'!$M$10,'19'!$M$6)</c:f>
              <c:numCache>
                <c:formatCode>#,##0</c:formatCode>
                <c:ptCount val="12"/>
                <c:pt idx="0">
                  <c:v>57390.93</c:v>
                </c:pt>
                <c:pt idx="1">
                  <c:v>10691.029999999999</c:v>
                </c:pt>
                <c:pt idx="2">
                  <c:v>26.99</c:v>
                </c:pt>
                <c:pt idx="3">
                  <c:v>23798.79</c:v>
                </c:pt>
                <c:pt idx="4">
                  <c:v>3792.67</c:v>
                </c:pt>
                <c:pt idx="5">
                  <c:v>14.33</c:v>
                </c:pt>
                <c:pt idx="6">
                  <c:v>8095.4</c:v>
                </c:pt>
                <c:pt idx="7">
                  <c:v>3788.39</c:v>
                </c:pt>
                <c:pt idx="8">
                  <c:v>75.87</c:v>
                </c:pt>
                <c:pt idx="9">
                  <c:v>89285.119999999995</c:v>
                </c:pt>
                <c:pt idx="10">
                  <c:v>18272.09</c:v>
                </c:pt>
                <c:pt idx="11">
                  <c:v>117.19</c:v>
                </c:pt>
              </c:numCache>
            </c:numRef>
          </c:val>
        </c:ser>
        <c:ser>
          <c:idx val="1"/>
          <c:order val="1"/>
          <c:tx>
            <c:v>Venkovní vedení</c:v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multiLvlStrRef>
              <c:f>('19'!$A$37:$I$38,'19'!$J$37:$L$38)</c:f>
              <c:multiLvlStrCache>
                <c:ptCount val="12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  <c:pt idx="9">
                    <c:v>NN</c:v>
                  </c:pt>
                  <c:pt idx="10">
                    <c:v>VN</c:v>
                  </c:pt>
                  <c:pt idx="11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  <c:pt idx="9">
                    <c:v>ČR</c:v>
                  </c:pt>
                </c:lvl>
              </c:multiLvlStrCache>
            </c:multiLvlStrRef>
          </c:cat>
          <c:val>
            <c:numRef>
              <c:f>('19'!$D$33,'19'!$D$26,'19'!$D$22,'19'!$E$33,'19'!$E$26,'19'!$E$22,'19'!$F$33,'19'!$F$26,'19'!$F$22,'19'!$G$33,'19'!$G$26,'19'!$G$22)</c:f>
              <c:numCache>
                <c:formatCode>#,##0</c:formatCode>
                <c:ptCount val="12"/>
                <c:pt idx="0">
                  <c:v>46916.41</c:v>
                </c:pt>
                <c:pt idx="1">
                  <c:v>40189.89</c:v>
                </c:pt>
                <c:pt idx="2">
                  <c:v>9918.42</c:v>
                </c:pt>
                <c:pt idx="3">
                  <c:v>15456.61</c:v>
                </c:pt>
                <c:pt idx="4">
                  <c:v>18506</c:v>
                </c:pt>
                <c:pt idx="5">
                  <c:v>4038.53</c:v>
                </c:pt>
                <c:pt idx="6">
                  <c:v>78.900000000000006</c:v>
                </c:pt>
                <c:pt idx="7">
                  <c:v>107.72</c:v>
                </c:pt>
                <c:pt idx="8">
                  <c:v>297.17</c:v>
                </c:pt>
                <c:pt idx="9">
                  <c:v>62451.920000000006</c:v>
                </c:pt>
                <c:pt idx="10">
                  <c:v>58803.61</c:v>
                </c:pt>
                <c:pt idx="11">
                  <c:v>19982.12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535872"/>
        <c:axId val="159537408"/>
      </c:barChart>
      <c:catAx>
        <c:axId val="1595358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537408"/>
        <c:crosses val="autoZero"/>
        <c:auto val="1"/>
        <c:lblAlgn val="ctr"/>
        <c:lblOffset val="100"/>
        <c:noMultiLvlLbl val="0"/>
      </c:catAx>
      <c:valAx>
        <c:axId val="159537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535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Délka kabelových a venkovních vedení [km]</a:t>
            </a:r>
          </a:p>
        </c:rich>
      </c:tx>
      <c:layout>
        <c:manualLayout>
          <c:xMode val="edge"/>
          <c:yMode val="edge"/>
          <c:x val="0.23050596231865875"/>
          <c:y val="3.80954290748986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92170509229517"/>
          <c:y val="0.20563389857962686"/>
          <c:w val="0.65665584642359243"/>
          <c:h val="0.54083216639528375"/>
        </c:manualLayout>
      </c:layout>
      <c:barChart>
        <c:barDir val="col"/>
        <c:grouping val="stacked"/>
        <c:varyColors val="0"/>
        <c:ser>
          <c:idx val="0"/>
          <c:order val="0"/>
          <c:tx>
            <c:v>Kabelová vedení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/>
              </a:solidFill>
            </c:spPr>
          </c:dPt>
          <c:cat>
            <c:multiLvlStrRef>
              <c:f>'19'!$A$37:$I$38</c:f>
              <c:multiLvlStrCache>
                <c:ptCount val="9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</c:lvl>
              </c:multiLvlStrCache>
            </c:multiLvlStrRef>
          </c:cat>
          <c:val>
            <c:numRef>
              <c:f>('19'!$J$17,'19'!$J$10,'19'!$J$6,'19'!$K$17,'19'!$K$10,'19'!$K$6,'19'!$L$17,'19'!$L$10,'19'!$L$6)</c:f>
              <c:numCache>
                <c:formatCode>#,##0</c:formatCode>
                <c:ptCount val="9"/>
                <c:pt idx="0">
                  <c:v>57390.93</c:v>
                </c:pt>
                <c:pt idx="1">
                  <c:v>10691.029999999999</c:v>
                </c:pt>
                <c:pt idx="2">
                  <c:v>26.99</c:v>
                </c:pt>
                <c:pt idx="3">
                  <c:v>23798.79</c:v>
                </c:pt>
                <c:pt idx="4">
                  <c:v>3792.67</c:v>
                </c:pt>
                <c:pt idx="5">
                  <c:v>14.33</c:v>
                </c:pt>
                <c:pt idx="6">
                  <c:v>8095.4</c:v>
                </c:pt>
                <c:pt idx="7">
                  <c:v>3788.39</c:v>
                </c:pt>
                <c:pt idx="8">
                  <c:v>75.87</c:v>
                </c:pt>
              </c:numCache>
            </c:numRef>
          </c:val>
        </c:ser>
        <c:ser>
          <c:idx val="1"/>
          <c:order val="1"/>
          <c:tx>
            <c:v>Venkovní vedení</c:v>
          </c:tx>
          <c:spPr>
            <a:solidFill>
              <a:schemeClr val="bg1">
                <a:lumMod val="8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cat>
            <c:multiLvlStrRef>
              <c:f>'19'!$A$37:$I$38</c:f>
              <c:multiLvlStrCache>
                <c:ptCount val="9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</c:lvl>
              </c:multiLvlStrCache>
            </c:multiLvlStrRef>
          </c:cat>
          <c:val>
            <c:numRef>
              <c:f>('19'!$D$33,'19'!$D$26,'19'!$D$22,'19'!$E$33,'19'!$E$26,'19'!$E$22,'19'!$F$33,'19'!$F$26,'19'!$F$22)</c:f>
              <c:numCache>
                <c:formatCode>#,##0</c:formatCode>
                <c:ptCount val="9"/>
                <c:pt idx="0">
                  <c:v>46916.41</c:v>
                </c:pt>
                <c:pt idx="1">
                  <c:v>40189.89</c:v>
                </c:pt>
                <c:pt idx="2">
                  <c:v>9918.42</c:v>
                </c:pt>
                <c:pt idx="3">
                  <c:v>15456.61</c:v>
                </c:pt>
                <c:pt idx="4">
                  <c:v>18506</c:v>
                </c:pt>
                <c:pt idx="5">
                  <c:v>4038.53</c:v>
                </c:pt>
                <c:pt idx="6">
                  <c:v>78.900000000000006</c:v>
                </c:pt>
                <c:pt idx="7">
                  <c:v>107.72</c:v>
                </c:pt>
                <c:pt idx="8">
                  <c:v>297.17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590272"/>
        <c:axId val="159591808"/>
      </c:barChart>
      <c:catAx>
        <c:axId val="1595902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591808"/>
        <c:crosses val="autoZero"/>
        <c:auto val="1"/>
        <c:lblAlgn val="ctr"/>
        <c:lblOffset val="100"/>
        <c:noMultiLvlLbl val="0"/>
      </c:catAx>
      <c:valAx>
        <c:axId val="159591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59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79932732930453"/>
          <c:y val="0.31699303436722126"/>
          <c:w val="0.13720067267069558"/>
          <c:h val="0.433137694610457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(GWh)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1593666179825645E-2"/>
          <c:y val="0.10158270851021917"/>
          <c:w val="0.87972152118620839"/>
          <c:h val="0.65185911051968026"/>
        </c:manualLayout>
      </c:layout>
      <c:lineChart>
        <c:grouping val="standard"/>
        <c:varyColors val="0"/>
        <c:ser>
          <c:idx val="0"/>
          <c:order val="0"/>
          <c:tx>
            <c:strRef>
              <c:f>'3.7'!$A$20</c:f>
              <c:strCache>
                <c:ptCount val="1"/>
                <c:pt idx="0">
                  <c:v>Tuzemská brutto spotřeba 2017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val>
            <c:numRef>
              <c:f>'3.7'!$B$20:$M$20</c:f>
              <c:numCache>
                <c:formatCode>#,##0.0</c:formatCode>
                <c:ptCount val="12"/>
                <c:pt idx="0">
                  <c:v>7511.5346679999975</c:v>
                </c:pt>
                <c:pt idx="1">
                  <c:v>6420.299242000001</c:v>
                </c:pt>
                <c:pt idx="2">
                  <c:v>6556.1783569999943</c:v>
                </c:pt>
                <c:pt idx="3">
                  <c:v>6002.9408280000061</c:v>
                </c:pt>
                <c:pt idx="4">
                  <c:v>5795.9014360000056</c:v>
                </c:pt>
                <c:pt idx="5">
                  <c:v>5455.5072989999935</c:v>
                </c:pt>
                <c:pt idx="6">
                  <c:v>5218.2114390000006</c:v>
                </c:pt>
                <c:pt idx="7">
                  <c:v>5556.0191860000068</c:v>
                </c:pt>
                <c:pt idx="8">
                  <c:v>5704.5957940000008</c:v>
                </c:pt>
                <c:pt idx="9">
                  <c:v>6244.8869260000029</c:v>
                </c:pt>
                <c:pt idx="10">
                  <c:v>6635.5715920000084</c:v>
                </c:pt>
                <c:pt idx="11">
                  <c:v>6716.6951950000039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'3.7'!$A$21</c:f>
              <c:strCache>
                <c:ptCount val="1"/>
                <c:pt idx="0">
                  <c:v>Tuzemská brutto spotřeba 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'3.7'!$B$21:$M$21</c:f>
              <c:numCache>
                <c:formatCode>#,##0.0</c:formatCode>
                <c:ptCount val="12"/>
                <c:pt idx="0">
                  <c:v>6944.8341999999939</c:v>
                </c:pt>
                <c:pt idx="1">
                  <c:v>6579.1138149999952</c:v>
                </c:pt>
                <c:pt idx="2">
                  <c:v>7098.3633109999973</c:v>
                </c:pt>
                <c:pt idx="3">
                  <c:v>5711.6949450000011</c:v>
                </c:pt>
                <c:pt idx="4">
                  <c:v>5772.7653369999989</c:v>
                </c:pt>
                <c:pt idx="5">
                  <c:v>5543.3942259999985</c:v>
                </c:pt>
                <c:pt idx="6">
                  <c:v>5423.9235799999997</c:v>
                </c:pt>
                <c:pt idx="7">
                  <c:v>5619.8040170000013</c:v>
                </c:pt>
                <c:pt idx="8">
                  <c:v>5531.5095219999976</c:v>
                </c:pt>
                <c:pt idx="9">
                  <c:v>6294.3103119636135</c:v>
                </c:pt>
                <c:pt idx="10">
                  <c:v>6652.4506110000057</c:v>
                </c:pt>
                <c:pt idx="11">
                  <c:v>6768.6167568909186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'3.7'!$A$22</c:f>
              <c:strCache>
                <c:ptCount val="1"/>
                <c:pt idx="0">
                  <c:v>Tuzemská netto spotřeba 2017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val>
            <c:numRef>
              <c:f>'3.7'!$B$22:$M$22</c:f>
              <c:numCache>
                <c:formatCode>#,##0.0</c:formatCode>
                <c:ptCount val="12"/>
                <c:pt idx="0">
                  <c:v>6319.480091999998</c:v>
                </c:pt>
                <c:pt idx="1">
                  <c:v>5381.0417020000004</c:v>
                </c:pt>
                <c:pt idx="2">
                  <c:v>5501.353051999994</c:v>
                </c:pt>
                <c:pt idx="3">
                  <c:v>4983.7339660000052</c:v>
                </c:pt>
                <c:pt idx="4">
                  <c:v>4876.8181800000057</c:v>
                </c:pt>
                <c:pt idx="5">
                  <c:v>4612.0878299999931</c:v>
                </c:pt>
                <c:pt idx="6">
                  <c:v>4452.6615280000005</c:v>
                </c:pt>
                <c:pt idx="7">
                  <c:v>4651.5948840000065</c:v>
                </c:pt>
                <c:pt idx="8">
                  <c:v>4747.2628820000009</c:v>
                </c:pt>
                <c:pt idx="9">
                  <c:v>5208.1055440000027</c:v>
                </c:pt>
                <c:pt idx="10">
                  <c:v>5534.5892830000084</c:v>
                </c:pt>
                <c:pt idx="11">
                  <c:v>5611.7951740000044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'3.7'!$A$23</c:f>
              <c:strCache>
                <c:ptCount val="1"/>
                <c:pt idx="0">
                  <c:v>Tuzemská netto spotřeba 2018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'3.7'!$B$23:$M$23</c:f>
              <c:numCache>
                <c:formatCode>#,##0.0</c:formatCode>
                <c:ptCount val="12"/>
                <c:pt idx="0">
                  <c:v>5863.0007049999931</c:v>
                </c:pt>
                <c:pt idx="1">
                  <c:v>5603.0982279999962</c:v>
                </c:pt>
                <c:pt idx="2">
                  <c:v>5962.0678109999963</c:v>
                </c:pt>
                <c:pt idx="3">
                  <c:v>4792.2221000000018</c:v>
                </c:pt>
                <c:pt idx="4">
                  <c:v>4830.7129689999992</c:v>
                </c:pt>
                <c:pt idx="5">
                  <c:v>4668.3179039999995</c:v>
                </c:pt>
                <c:pt idx="6">
                  <c:v>4597.1515989999998</c:v>
                </c:pt>
                <c:pt idx="7">
                  <c:v>4759.6293650000016</c:v>
                </c:pt>
                <c:pt idx="8">
                  <c:v>4646.3616559999982</c:v>
                </c:pt>
                <c:pt idx="9">
                  <c:v>5257.6880566137697</c:v>
                </c:pt>
                <c:pt idx="10">
                  <c:v>5574.9791200000054</c:v>
                </c:pt>
                <c:pt idx="11">
                  <c:v>5643.3559423588049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17920"/>
        <c:axId val="150019456"/>
      </c:lineChart>
      <c:catAx>
        <c:axId val="150017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0019456"/>
        <c:crosses val="autoZero"/>
        <c:auto val="1"/>
        <c:lblAlgn val="ctr"/>
        <c:lblOffset val="100"/>
        <c:noMultiLvlLbl val="0"/>
      </c:catAx>
      <c:valAx>
        <c:axId val="150019456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01792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Počet odběrných míst RDS p</a:t>
            </a:r>
            <a:r>
              <a:rPr lang="cs-CZ" sz="1000"/>
              <a:t>odle kategorií odběratelů</a:t>
            </a:r>
          </a:p>
        </c:rich>
      </c:tx>
      <c:layout>
        <c:manualLayout>
          <c:xMode val="edge"/>
          <c:yMode val="edge"/>
          <c:x val="0.11695913856194548"/>
          <c:y val="0.119325435461499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04670510887779"/>
          <c:y val="0.34813548134776667"/>
          <c:w val="8.0706040024995984E-2"/>
          <c:h val="0.5092060325453264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'20'!$A$32</c:f>
              <c:strCache>
                <c:ptCount val="1"/>
                <c:pt idx="0">
                  <c:v>VO z vvn</c:v>
                </c:pt>
              </c:strCache>
            </c:strRef>
          </c:cat>
          <c:val>
            <c:numRef>
              <c:f>'20'!$D$32</c:f>
              <c:numCache>
                <c:formatCode>#,##0</c:formatCode>
                <c:ptCount val="1"/>
                <c:pt idx="0">
                  <c:v>107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'20'!$A$32</c:f>
              <c:strCache>
                <c:ptCount val="1"/>
                <c:pt idx="0">
                  <c:v>VO z vvn</c:v>
                </c:pt>
              </c:strCache>
            </c:strRef>
          </c:cat>
          <c:val>
            <c:numRef>
              <c:f>'20'!$E$32</c:f>
              <c:numCache>
                <c:formatCode>#,##0</c:formatCode>
                <c:ptCount val="1"/>
                <c:pt idx="0">
                  <c:v>35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'20'!$A$32</c:f>
              <c:strCache>
                <c:ptCount val="1"/>
                <c:pt idx="0">
                  <c:v>VO z vvn</c:v>
                </c:pt>
              </c:strCache>
            </c:strRef>
          </c:cat>
          <c:val>
            <c:numRef>
              <c:f>'20'!$F$32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18944"/>
        <c:axId val="159620480"/>
      </c:barChart>
      <c:catAx>
        <c:axId val="1596189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620480"/>
        <c:crosses val="autoZero"/>
        <c:auto val="1"/>
        <c:lblAlgn val="ctr"/>
        <c:lblOffset val="100"/>
        <c:noMultiLvlLbl val="0"/>
      </c:catAx>
      <c:valAx>
        <c:axId val="159620480"/>
        <c:scaling>
          <c:orientation val="minMax"/>
          <c:max val="12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6189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5061870157654"/>
          <c:y val="0.17289751963414382"/>
          <c:w val="0.14434504686379446"/>
          <c:h val="0.6476065043714865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'20'!$A$33</c:f>
              <c:strCache>
                <c:ptCount val="1"/>
                <c:pt idx="0">
                  <c:v>VO z vn</c:v>
                </c:pt>
              </c:strCache>
            </c:strRef>
          </c:cat>
          <c:val>
            <c:numRef>
              <c:f>'20'!$D$33</c:f>
              <c:numCache>
                <c:formatCode>#,##0</c:formatCode>
                <c:ptCount val="1"/>
                <c:pt idx="0">
                  <c:v>14754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'20'!$A$33</c:f>
              <c:strCache>
                <c:ptCount val="1"/>
                <c:pt idx="0">
                  <c:v>VO z vn</c:v>
                </c:pt>
              </c:strCache>
            </c:strRef>
          </c:cat>
          <c:val>
            <c:numRef>
              <c:f>'20'!$E$33</c:f>
              <c:numCache>
                <c:formatCode>#,##0</c:formatCode>
                <c:ptCount val="1"/>
                <c:pt idx="0">
                  <c:v>7639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'20'!$A$33</c:f>
              <c:strCache>
                <c:ptCount val="1"/>
                <c:pt idx="0">
                  <c:v>VO z vn</c:v>
                </c:pt>
              </c:strCache>
            </c:strRef>
          </c:cat>
          <c:val>
            <c:numRef>
              <c:f>'20'!$F$33</c:f>
              <c:numCache>
                <c:formatCode>#,##0</c:formatCode>
                <c:ptCount val="1"/>
                <c:pt idx="0">
                  <c:v>2041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33184"/>
        <c:axId val="159934720"/>
      </c:barChart>
      <c:catAx>
        <c:axId val="159933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934720"/>
        <c:crosses val="autoZero"/>
        <c:auto val="1"/>
        <c:lblAlgn val="ctr"/>
        <c:lblOffset val="100"/>
        <c:noMultiLvlLbl val="0"/>
      </c:catAx>
      <c:valAx>
        <c:axId val="159934720"/>
        <c:scaling>
          <c:orientation val="minMax"/>
          <c:max val="15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9331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5061870157654"/>
          <c:y val="0.17289751963414382"/>
          <c:w val="9.8769954939456367E-2"/>
          <c:h val="0.6476065043714865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'20'!$A$34</c:f>
              <c:strCache>
                <c:ptCount val="1"/>
                <c:pt idx="0">
                  <c:v>MOP</c:v>
                </c:pt>
              </c:strCache>
            </c:strRef>
          </c:cat>
          <c:val>
            <c:numRef>
              <c:f>'20'!$D$34</c:f>
              <c:numCache>
                <c:formatCode>#,##0</c:formatCode>
                <c:ptCount val="1"/>
                <c:pt idx="0">
                  <c:v>437262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'20'!$A$34</c:f>
              <c:strCache>
                <c:ptCount val="1"/>
                <c:pt idx="0">
                  <c:v>MOP</c:v>
                </c:pt>
              </c:strCache>
            </c:strRef>
          </c:cat>
          <c:val>
            <c:numRef>
              <c:f>'20'!$E$34</c:f>
              <c:numCache>
                <c:formatCode>#,##0</c:formatCode>
                <c:ptCount val="1"/>
                <c:pt idx="0">
                  <c:v>177775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'20'!$A$34</c:f>
              <c:strCache>
                <c:ptCount val="1"/>
                <c:pt idx="0">
                  <c:v>MOP</c:v>
                </c:pt>
              </c:strCache>
            </c:strRef>
          </c:cat>
          <c:val>
            <c:numRef>
              <c:f>'20'!$F$34</c:f>
              <c:numCache>
                <c:formatCode>#,##0</c:formatCode>
                <c:ptCount val="1"/>
                <c:pt idx="0">
                  <c:v>126223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64160"/>
        <c:axId val="159970048"/>
      </c:barChart>
      <c:catAx>
        <c:axId val="159964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970048"/>
        <c:crosses val="autoZero"/>
        <c:auto val="1"/>
        <c:lblAlgn val="ctr"/>
        <c:lblOffset val="100"/>
        <c:noMultiLvlLbl val="0"/>
      </c:catAx>
      <c:valAx>
        <c:axId val="159970048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96416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81524138826661474"/>
          <c:y val="0.17289751963414382"/>
          <c:w val="0.14385287815330672"/>
          <c:h val="0.6476065043714865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'20'!$A$35</c:f>
              <c:strCache>
                <c:ptCount val="1"/>
                <c:pt idx="0">
                  <c:v>MOO</c:v>
                </c:pt>
              </c:strCache>
            </c:strRef>
          </c:cat>
          <c:val>
            <c:numRef>
              <c:f>'20'!$D$35</c:f>
              <c:numCache>
                <c:formatCode>#,##0</c:formatCode>
                <c:ptCount val="1"/>
                <c:pt idx="0">
                  <c:v>3221785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'20'!$A$35</c:f>
              <c:strCache>
                <c:ptCount val="1"/>
                <c:pt idx="0">
                  <c:v>MOO</c:v>
                </c:pt>
              </c:strCache>
            </c:strRef>
          </c:cat>
          <c:val>
            <c:numRef>
              <c:f>'20'!$E$35</c:f>
              <c:numCache>
                <c:formatCode>#,##0</c:formatCode>
                <c:ptCount val="1"/>
                <c:pt idx="0">
                  <c:v>1342800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'20'!$A$35</c:f>
              <c:strCache>
                <c:ptCount val="1"/>
                <c:pt idx="0">
                  <c:v>MOO</c:v>
                </c:pt>
              </c:strCache>
            </c:strRef>
          </c:cat>
          <c:val>
            <c:numRef>
              <c:f>'20'!$F$35</c:f>
              <c:numCache>
                <c:formatCode>#,##0</c:formatCode>
                <c:ptCount val="1"/>
                <c:pt idx="0">
                  <c:v>673897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03584"/>
        <c:axId val="160005120"/>
      </c:barChart>
      <c:catAx>
        <c:axId val="160003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005120"/>
        <c:crosses val="autoZero"/>
        <c:auto val="1"/>
        <c:lblAlgn val="ctr"/>
        <c:lblOffset val="100"/>
        <c:noMultiLvlLbl val="0"/>
      </c:catAx>
      <c:valAx>
        <c:axId val="16000512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0035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Celkový počet odběrných míst [-]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cat>
            <c:strLit>
              <c:ptCount val="3"/>
              <c:pt idx="0">
                <c:v>ČEZ</c:v>
              </c:pt>
              <c:pt idx="1">
                <c:v>E.ON</c:v>
              </c:pt>
              <c:pt idx="2">
                <c:v>PRE</c:v>
              </c:pt>
            </c:strLit>
          </c:cat>
          <c:val>
            <c:numRef>
              <c:f>'20'!$D$15:$F$15</c:f>
              <c:numCache>
                <c:formatCode>#,##0</c:formatCode>
                <c:ptCount val="3"/>
                <c:pt idx="0">
                  <c:v>3673908</c:v>
                </c:pt>
                <c:pt idx="1">
                  <c:v>1528249</c:v>
                </c:pt>
                <c:pt idx="2">
                  <c:v>802164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13312"/>
        <c:axId val="160023296"/>
      </c:barChart>
      <c:catAx>
        <c:axId val="1600133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023296"/>
        <c:crosses val="autoZero"/>
        <c:auto val="1"/>
        <c:lblAlgn val="ctr"/>
        <c:lblOffset val="100"/>
        <c:noMultiLvlLbl val="0"/>
      </c:catAx>
      <c:valAx>
        <c:axId val="160023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013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RDS na celkovém počtu odběrných míst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'20'!$D$14:$F$14</c:f>
              <c:strCache>
                <c:ptCount val="3"/>
                <c:pt idx="0">
                  <c:v>ČEZ Distribuce</c:v>
                </c:pt>
                <c:pt idx="1">
                  <c:v>E.ON Distribuce</c:v>
                </c:pt>
                <c:pt idx="2">
                  <c:v>PREdistribuce</c:v>
                </c:pt>
              </c:strCache>
            </c:strRef>
          </c:cat>
          <c:val>
            <c:numRef>
              <c:f>'20'!$D$15:$F$15</c:f>
              <c:numCache>
                <c:formatCode>#,##0</c:formatCode>
                <c:ptCount val="3"/>
                <c:pt idx="0">
                  <c:v>3673908</c:v>
                </c:pt>
                <c:pt idx="1">
                  <c:v>1528249</c:v>
                </c:pt>
                <c:pt idx="2">
                  <c:v>802164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Počet odběrných míst [-]</a:t>
            </a:r>
            <a:endParaRPr lang="en-US" sz="1000"/>
          </a:p>
        </c:rich>
      </c:tx>
      <c:layout>
        <c:manualLayout>
          <c:xMode val="edge"/>
          <c:yMode val="edge"/>
          <c:x val="0.18682841212588522"/>
          <c:y val="5.70486446801241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22884748926524"/>
          <c:y val="0.3247927923273054"/>
          <c:w val="0.41106439220231988"/>
          <c:h val="0.462078006172790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'21'!$A$6</c:f>
              <c:strCache>
                <c:ptCount val="1"/>
                <c:pt idx="0">
                  <c:v>ČEZ Distribuce, a. s.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'21'!$B$3:$G$3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'21'!$B$6:$G$6</c:f>
              <c:numCache>
                <c:formatCode>#,##0</c:formatCode>
                <c:ptCount val="6"/>
                <c:pt idx="0">
                  <c:v>3575188</c:v>
                </c:pt>
                <c:pt idx="1">
                  <c:v>3589039</c:v>
                </c:pt>
                <c:pt idx="2">
                  <c:v>3608324</c:v>
                </c:pt>
                <c:pt idx="3">
                  <c:v>3625976</c:v>
                </c:pt>
                <c:pt idx="4">
                  <c:v>3649489</c:v>
                </c:pt>
                <c:pt idx="5">
                  <c:v>3673908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86752"/>
        <c:axId val="160188288"/>
      </c:barChart>
      <c:catAx>
        <c:axId val="16018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188288"/>
        <c:crosses val="autoZero"/>
        <c:auto val="1"/>
        <c:lblAlgn val="ctr"/>
        <c:lblOffset val="100"/>
        <c:noMultiLvlLbl val="0"/>
      </c:catAx>
      <c:valAx>
        <c:axId val="160188288"/>
        <c:scaling>
          <c:orientation val="minMax"/>
          <c:max val="3700000"/>
          <c:min val="35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186752"/>
        <c:crosses val="autoZero"/>
        <c:crossBetween val="between"/>
        <c:majorUnit val="50000"/>
      </c:valAx>
    </c:plotArea>
    <c:legend>
      <c:legendPos val="b"/>
      <c:layout>
        <c:manualLayout>
          <c:xMode val="edge"/>
          <c:yMode val="edge"/>
          <c:x val="0.45680882026111036"/>
          <c:y val="0.89529792231665661"/>
          <c:w val="0.34690545688418339"/>
          <c:h val="0.1042372939053865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59284654696908"/>
          <c:y val="0.11225291845859456"/>
          <c:w val="0.41961349964843331"/>
          <c:h val="0.6030792824305072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'21'!$A$7</c:f>
              <c:strCache>
                <c:ptCount val="1"/>
                <c:pt idx="0">
                  <c:v>E.ON Distribuce, a.s.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'21'!$B$3:$G$3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'21'!$B$7:$G$7</c:f>
              <c:numCache>
                <c:formatCode>#,##0</c:formatCode>
                <c:ptCount val="6"/>
                <c:pt idx="0">
                  <c:v>1532993</c:v>
                </c:pt>
                <c:pt idx="1">
                  <c:v>1541418</c:v>
                </c:pt>
                <c:pt idx="2">
                  <c:v>1514444</c:v>
                </c:pt>
                <c:pt idx="3">
                  <c:v>1513973</c:v>
                </c:pt>
                <c:pt idx="4">
                  <c:v>1522091</c:v>
                </c:pt>
                <c:pt idx="5">
                  <c:v>1528249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21056"/>
        <c:axId val="160222592"/>
      </c:barChart>
      <c:catAx>
        <c:axId val="16022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222592"/>
        <c:crosses val="autoZero"/>
        <c:auto val="1"/>
        <c:lblAlgn val="ctr"/>
        <c:lblOffset val="100"/>
        <c:noMultiLvlLbl val="0"/>
      </c:catAx>
      <c:valAx>
        <c:axId val="160222592"/>
        <c:scaling>
          <c:orientation val="minMax"/>
          <c:max val="1550000"/>
          <c:min val="145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221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70457742185133"/>
          <c:y val="0.86859154537155558"/>
          <c:w val="0.73159064594373024"/>
          <c:h val="0.1254623855406284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14688690983399"/>
          <c:y val="0.15631916593887543"/>
          <c:w val="0.42579511544759241"/>
          <c:h val="0.588103644069264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'21'!$A$8</c:f>
              <c:strCache>
                <c:ptCount val="1"/>
                <c:pt idx="0">
                  <c:v>PREdistribuce, a.s.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'21'!$B$3:$G$3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'21'!$B$8:$G$8</c:f>
              <c:numCache>
                <c:formatCode>#,##0</c:formatCode>
                <c:ptCount val="6"/>
                <c:pt idx="0">
                  <c:v>765008</c:v>
                </c:pt>
                <c:pt idx="1">
                  <c:v>768562</c:v>
                </c:pt>
                <c:pt idx="2">
                  <c:v>778138</c:v>
                </c:pt>
                <c:pt idx="3">
                  <c:v>786267</c:v>
                </c:pt>
                <c:pt idx="4">
                  <c:v>795025</c:v>
                </c:pt>
                <c:pt idx="5">
                  <c:v>802164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08224"/>
        <c:axId val="160334592"/>
      </c:barChart>
      <c:catAx>
        <c:axId val="1603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334592"/>
        <c:crosses val="autoZero"/>
        <c:auto val="1"/>
        <c:lblAlgn val="ctr"/>
        <c:lblOffset val="100"/>
        <c:noMultiLvlLbl val="0"/>
      </c:catAx>
      <c:valAx>
        <c:axId val="160334592"/>
        <c:scaling>
          <c:orientation val="minMax"/>
          <c:max val="820000"/>
          <c:min val="7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308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714836281664213"/>
          <c:y val="0.87621806249437428"/>
          <c:w val="0.71244944548367617"/>
          <c:h val="0.1237819481366193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Délka</a:t>
            </a:r>
            <a:r>
              <a:rPr lang="cs-CZ" sz="1000" baseline="0"/>
              <a:t> kabelových a venkovních vedení [km]</a:t>
            </a:r>
            <a:endParaRPr lang="en-US" sz="1000"/>
          </a:p>
        </c:rich>
      </c:tx>
      <c:layout>
        <c:manualLayout>
          <c:xMode val="edge"/>
          <c:yMode val="edge"/>
          <c:x val="0.3056539913293716"/>
          <c:y val="2.81345258630875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343711128543526"/>
          <c:y val="0.31619034889765824"/>
          <c:w val="0.50603508029700117"/>
          <c:h val="0.41033098312814575"/>
        </c:manualLayout>
      </c:layout>
      <c:barChart>
        <c:barDir val="col"/>
        <c:grouping val="clustered"/>
        <c:varyColors val="0"/>
        <c:ser>
          <c:idx val="1"/>
          <c:order val="0"/>
          <c:tx>
            <c:v>Kabelová vedení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cat>
            <c:numRef>
              <c:f>'21'!$B$3:$G$3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'21'!$B$16:$G$16</c:f>
              <c:numCache>
                <c:formatCode>#,##0</c:formatCode>
                <c:ptCount val="6"/>
                <c:pt idx="0">
                  <c:v>62806.744644999933</c:v>
                </c:pt>
                <c:pt idx="1">
                  <c:v>64331.861000000004</c:v>
                </c:pt>
                <c:pt idx="2">
                  <c:v>65208.32</c:v>
                </c:pt>
                <c:pt idx="3">
                  <c:v>65943.240000000005</c:v>
                </c:pt>
                <c:pt idx="4">
                  <c:v>66918.59</c:v>
                </c:pt>
                <c:pt idx="5">
                  <c:v>68108.95</c:v>
                </c:pt>
              </c:numCache>
            </c:numRef>
          </c:val>
        </c:ser>
        <c:ser>
          <c:idx val="0"/>
          <c:order val="1"/>
          <c:tx>
            <c:v>Venkovní vedení</c:v>
          </c:tx>
          <c:spPr>
            <a:solidFill>
              <a:schemeClr val="bg1">
                <a:lumMod val="8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val>
            <c:numRef>
              <c:f>'21'!$B$21:$G$21</c:f>
              <c:numCache>
                <c:formatCode>#,##0</c:formatCode>
                <c:ptCount val="6"/>
                <c:pt idx="0">
                  <c:v>98107.473569998212</c:v>
                </c:pt>
                <c:pt idx="1">
                  <c:v>98251.292000000016</c:v>
                </c:pt>
                <c:pt idx="2">
                  <c:v>98003.1</c:v>
                </c:pt>
                <c:pt idx="3">
                  <c:v>97736.75</c:v>
                </c:pt>
                <c:pt idx="4">
                  <c:v>97345.96</c:v>
                </c:pt>
                <c:pt idx="5">
                  <c:v>97024.72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43232"/>
        <c:axId val="160144768"/>
      </c:barChart>
      <c:catAx>
        <c:axId val="16014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144768"/>
        <c:crosses val="autoZero"/>
        <c:auto val="1"/>
        <c:lblAlgn val="ctr"/>
        <c:lblOffset val="100"/>
        <c:noMultiLvlLbl val="0"/>
      </c:catAx>
      <c:valAx>
        <c:axId val="160144768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14323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29762949844522119"/>
          <c:y val="0.10657410087667478"/>
          <c:w val="0.64587930391914827"/>
          <c:h val="9.628099966917931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Meziroční změna spotřeby elektřiny (%)</a:t>
            </a:r>
            <a:r>
              <a:rPr lang="cs-CZ" sz="1000" b="1" i="0" u="none" strike="noStrike" baseline="0"/>
              <a:t> </a:t>
            </a:r>
            <a:endParaRPr lang="cs-CZ" sz="1000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52779259503565"/>
          <c:y val="0.10478696884123935"/>
          <c:w val="0.8600877621042039"/>
          <c:h val="0.64797930820165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'3.7'!$A$28</c:f>
              <c:strCache>
                <c:ptCount val="1"/>
                <c:pt idx="0">
                  <c:v>Meziroční změna tuzemské brutto spotřeby</c:v>
                </c:pt>
              </c:strCache>
            </c:strRef>
          </c:tx>
          <c:invertIfNegative val="0"/>
          <c:val>
            <c:numRef>
              <c:f>'3.7'!$B$28:$M$28</c:f>
              <c:numCache>
                <c:formatCode>0.0%</c:formatCode>
                <c:ptCount val="12"/>
                <c:pt idx="0">
                  <c:v>-7.5444032817183537E-2</c:v>
                </c:pt>
                <c:pt idx="1">
                  <c:v>2.4736319447708724E-2</c:v>
                </c:pt>
                <c:pt idx="2">
                  <c:v>8.2698322784509851E-2</c:v>
                </c:pt>
                <c:pt idx="3">
                  <c:v>-4.8517200376442686E-2</c:v>
                </c:pt>
                <c:pt idx="4">
                  <c:v>-3.9918033899440921E-3</c:v>
                </c:pt>
                <c:pt idx="5">
                  <c:v>1.6109762517614978E-2</c:v>
                </c:pt>
                <c:pt idx="6">
                  <c:v>3.9421963522317714E-2</c:v>
                </c:pt>
                <c:pt idx="7">
                  <c:v>1.1480311508052161E-2</c:v>
                </c:pt>
                <c:pt idx="8">
                  <c:v>-3.0341548858212261E-2</c:v>
                </c:pt>
                <c:pt idx="9">
                  <c:v>7.914216309960866E-3</c:v>
                </c:pt>
                <c:pt idx="10">
                  <c:v>2.5437174124301456E-3</c:v>
                </c:pt>
                <c:pt idx="11">
                  <c:v>7.7302245201726349E-3</c:v>
                </c:pt>
              </c:numCache>
            </c:numRef>
          </c:val>
        </c:ser>
        <c:ser>
          <c:idx val="1"/>
          <c:order val="1"/>
          <c:tx>
            <c:strRef>
              <c:f>'3.7'!$A$29</c:f>
              <c:strCache>
                <c:ptCount val="1"/>
                <c:pt idx="0">
                  <c:v>Meziroční změna tuzemská netto spotřeby</c:v>
                </c:pt>
              </c:strCache>
            </c:strRef>
          </c:tx>
          <c:invertIfNegative val="0"/>
          <c:val>
            <c:numRef>
              <c:f>'3.7'!$B$29:$M$29</c:f>
              <c:numCache>
                <c:formatCode>0.0%</c:formatCode>
                <c:ptCount val="12"/>
                <c:pt idx="0">
                  <c:v>-7.2233693334658108E-2</c:v>
                </c:pt>
                <c:pt idx="1">
                  <c:v>4.1266456997994055E-2</c:v>
                </c:pt>
                <c:pt idx="2">
                  <c:v>8.3745717579879975E-2</c:v>
                </c:pt>
                <c:pt idx="3">
                  <c:v>-3.8427385431592929E-2</c:v>
                </c:pt>
                <c:pt idx="4">
                  <c:v>-9.4539532330906728E-3</c:v>
                </c:pt>
                <c:pt idx="5">
                  <c:v>1.2191891410707699E-2</c:v>
                </c:pt>
                <c:pt idx="6">
                  <c:v>3.2450270493589436E-2</c:v>
                </c:pt>
                <c:pt idx="7">
                  <c:v>2.3225255787342764E-2</c:v>
                </c:pt>
                <c:pt idx="8">
                  <c:v>-2.1254611027037424E-2</c:v>
                </c:pt>
                <c:pt idx="9">
                  <c:v>9.5202587956168677E-3</c:v>
                </c:pt>
                <c:pt idx="10">
                  <c:v>7.2977117062792765E-3</c:v>
                </c:pt>
                <c:pt idx="11">
                  <c:v>5.6240057557739474E-3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53632"/>
        <c:axId val="150055168"/>
      </c:barChart>
      <c:catAx>
        <c:axId val="15005363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50055168"/>
        <c:crossesAt val="0"/>
        <c:auto val="1"/>
        <c:lblAlgn val="ctr"/>
        <c:lblOffset val="100"/>
        <c:noMultiLvlLbl val="0"/>
      </c:catAx>
      <c:valAx>
        <c:axId val="150055168"/>
        <c:scaling>
          <c:orientation val="minMax"/>
          <c:max val="0.1"/>
          <c:min val="-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053632"/>
        <c:crossesAt val="1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45947566768209"/>
          <c:y val="0.11921266368894762"/>
          <c:w val="0.65654052433231791"/>
          <c:h val="0.621914521212832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'21'!$A$17</c:f>
              <c:strCache>
                <c:ptCount val="1"/>
                <c:pt idx="0">
                  <c:v>E.ON Distribuce, a.s.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'21'!$B$3:$G$3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'21'!$B$17:$G$17</c:f>
              <c:numCache>
                <c:formatCode>#,##0</c:formatCode>
                <c:ptCount val="6"/>
                <c:pt idx="0">
                  <c:v>26607.805069119797</c:v>
                </c:pt>
                <c:pt idx="1">
                  <c:v>27030.687000000002</c:v>
                </c:pt>
                <c:pt idx="2">
                  <c:v>27174.77</c:v>
                </c:pt>
                <c:pt idx="3">
                  <c:v>26894.27</c:v>
                </c:pt>
                <c:pt idx="4">
                  <c:v>27122.19</c:v>
                </c:pt>
                <c:pt idx="5">
                  <c:v>27605.79</c:v>
                </c:pt>
              </c:numCache>
            </c:numRef>
          </c:val>
        </c:ser>
        <c:ser>
          <c:idx val="0"/>
          <c:order val="1"/>
          <c:tx>
            <c:strRef>
              <c:f>'21'!$A$22</c:f>
              <c:strCache>
                <c:ptCount val="1"/>
                <c:pt idx="0">
                  <c:v>E.ON Distribuce, a.s.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'21'!$B$22:$G$22</c:f>
              <c:numCache>
                <c:formatCode>#,##0</c:formatCode>
                <c:ptCount val="6"/>
                <c:pt idx="0">
                  <c:v>39031.748773086103</c:v>
                </c:pt>
                <c:pt idx="1">
                  <c:v>38880.194000000003</c:v>
                </c:pt>
                <c:pt idx="2">
                  <c:v>38677.869999999995</c:v>
                </c:pt>
                <c:pt idx="3">
                  <c:v>38421.93</c:v>
                </c:pt>
                <c:pt idx="4">
                  <c:v>38212.28</c:v>
                </c:pt>
                <c:pt idx="5">
                  <c:v>38001.14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79264"/>
        <c:axId val="160380800"/>
      </c:barChart>
      <c:catAx>
        <c:axId val="16037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380800"/>
        <c:crosses val="autoZero"/>
        <c:auto val="1"/>
        <c:lblAlgn val="ctr"/>
        <c:lblOffset val="100"/>
        <c:noMultiLvlLbl val="0"/>
      </c:catAx>
      <c:valAx>
        <c:axId val="16038080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379264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45947566768209"/>
          <c:y val="0.15750288735389384"/>
          <c:w val="0.65654052433231791"/>
          <c:h val="0.6028230561003287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'21'!$A$18</c:f>
              <c:strCache>
                <c:ptCount val="1"/>
                <c:pt idx="0">
                  <c:v>PREdistribuce, a.s.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'21'!$B$3:$G$3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'21'!$B$18:$G$18</c:f>
              <c:numCache>
                <c:formatCode>#,##0</c:formatCode>
                <c:ptCount val="6"/>
                <c:pt idx="0">
                  <c:v>11570.341</c:v>
                </c:pt>
                <c:pt idx="1">
                  <c:v>11669.787</c:v>
                </c:pt>
                <c:pt idx="2">
                  <c:v>11681.91</c:v>
                </c:pt>
                <c:pt idx="3">
                  <c:v>11727.01</c:v>
                </c:pt>
                <c:pt idx="4">
                  <c:v>11786.05</c:v>
                </c:pt>
                <c:pt idx="5">
                  <c:v>11959.66</c:v>
                </c:pt>
              </c:numCache>
            </c:numRef>
          </c:val>
        </c:ser>
        <c:ser>
          <c:idx val="0"/>
          <c:order val="1"/>
          <c:tx>
            <c:strRef>
              <c:f>'21'!$A$23</c:f>
              <c:strCache>
                <c:ptCount val="1"/>
                <c:pt idx="0">
                  <c:v>PREdistribuce, a.s.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val>
            <c:numRef>
              <c:f>'21'!$B$23:$G$23</c:f>
              <c:numCache>
                <c:formatCode>#,##0</c:formatCode>
                <c:ptCount val="6"/>
                <c:pt idx="0">
                  <c:v>517.12800000000004</c:v>
                </c:pt>
                <c:pt idx="1">
                  <c:v>511.61799999999999</c:v>
                </c:pt>
                <c:pt idx="2">
                  <c:v>504.81000000000006</c:v>
                </c:pt>
                <c:pt idx="3">
                  <c:v>500.17</c:v>
                </c:pt>
                <c:pt idx="4">
                  <c:v>490.71000000000004</c:v>
                </c:pt>
                <c:pt idx="5">
                  <c:v>483.78999999999996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01280"/>
        <c:axId val="160402816"/>
      </c:barChart>
      <c:catAx>
        <c:axId val="16040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402816"/>
        <c:crosses val="autoZero"/>
        <c:auto val="1"/>
        <c:lblAlgn val="ctr"/>
        <c:lblOffset val="100"/>
        <c:noMultiLvlLbl val="0"/>
      </c:catAx>
      <c:valAx>
        <c:axId val="160402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4012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Průměrná doba trvání jednoho přerušení (min)</a:t>
            </a:r>
            <a:endParaRPr lang="en-US" sz="1000"/>
          </a:p>
        </c:rich>
      </c:tx>
      <c:layout>
        <c:manualLayout>
          <c:xMode val="edge"/>
          <c:yMode val="edge"/>
          <c:x val="0.243998504273504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839031339031335E-2"/>
          <c:y val="0.16182055555555555"/>
          <c:w val="0.88254700854700852"/>
          <c:h val="0.69185333333333332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'22'!$B$3:$K$3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'22'!$B$6:$K$6</c:f>
              <c:numCache>
                <c:formatCode>0</c:formatCode>
                <c:ptCount val="10"/>
                <c:pt idx="0">
                  <c:v>12</c:v>
                </c:pt>
                <c:pt idx="1">
                  <c:v>5</c:v>
                </c:pt>
                <c:pt idx="2">
                  <c:v>22.7</c:v>
                </c:pt>
                <c:pt idx="3">
                  <c:v>10.8</c:v>
                </c:pt>
                <c:pt idx="4">
                  <c:v>20.399999999999999</c:v>
                </c:pt>
                <c:pt idx="5">
                  <c:v>12.1</c:v>
                </c:pt>
                <c:pt idx="6">
                  <c:v>15.571428571428571</c:v>
                </c:pt>
                <c:pt idx="7">
                  <c:v>12.333333333333334</c:v>
                </c:pt>
                <c:pt idx="8">
                  <c:v>9</c:v>
                </c:pt>
                <c:pt idx="9">
                  <c:v>15.875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673728"/>
        <c:axId val="159700096"/>
      </c:barChart>
      <c:catAx>
        <c:axId val="15967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700096"/>
        <c:crosses val="autoZero"/>
        <c:auto val="1"/>
        <c:lblAlgn val="ctr"/>
        <c:lblOffset val="100"/>
        <c:noMultiLvlLbl val="0"/>
      </c:catAx>
      <c:valAx>
        <c:axId val="15970009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673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SAIFI (přerušení/rok)</a:t>
            </a:r>
          </a:p>
        </c:rich>
      </c:tx>
      <c:layout>
        <c:manualLayout>
          <c:xMode val="edge"/>
          <c:yMode val="edge"/>
          <c:x val="0.31908512314963022"/>
          <c:y val="1.058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36180555555556"/>
          <c:y val="0.11930472222222223"/>
          <c:w val="0.59460603357023079"/>
          <c:h val="0.76023758173647737"/>
        </c:manualLayout>
      </c:layout>
      <c:lineChart>
        <c:grouping val="standard"/>
        <c:varyColors val="0"/>
        <c:ser>
          <c:idx val="0"/>
          <c:order val="0"/>
          <c:tx>
            <c:strRef>
              <c:f>'22'!$A$22</c:f>
              <c:strCache>
                <c:ptCount val="1"/>
                <c:pt idx="0">
                  <c:v>ČEZ Distribuce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'22'!$B$20:$K$20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'22'!$B$22:$K$22</c:f>
              <c:numCache>
                <c:formatCode>0.00</c:formatCode>
                <c:ptCount val="10"/>
                <c:pt idx="0">
                  <c:v>3.05</c:v>
                </c:pt>
                <c:pt idx="1">
                  <c:v>2.86</c:v>
                </c:pt>
                <c:pt idx="2">
                  <c:v>2.88</c:v>
                </c:pt>
                <c:pt idx="3">
                  <c:v>3.1</c:v>
                </c:pt>
                <c:pt idx="4">
                  <c:v>3.11</c:v>
                </c:pt>
                <c:pt idx="5">
                  <c:v>2.7711021049176727</c:v>
                </c:pt>
                <c:pt idx="6">
                  <c:v>3.2924452526539834</c:v>
                </c:pt>
                <c:pt idx="7">
                  <c:v>2.8708427989958185</c:v>
                </c:pt>
                <c:pt idx="8">
                  <c:v>3.4141324676299658</c:v>
                </c:pt>
                <c:pt idx="9">
                  <c:v>2.7356110747248814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'22'!$A$23</c:f>
              <c:strCache>
                <c:ptCount val="1"/>
                <c:pt idx="0">
                  <c:v>E.ON Distribuce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'22'!$B$20:$K$20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'22'!$B$23:$K$23</c:f>
              <c:numCache>
                <c:formatCode>0.00</c:formatCode>
                <c:ptCount val="10"/>
                <c:pt idx="0">
                  <c:v>2.13</c:v>
                </c:pt>
                <c:pt idx="1">
                  <c:v>2.09</c:v>
                </c:pt>
                <c:pt idx="2">
                  <c:v>2</c:v>
                </c:pt>
                <c:pt idx="3">
                  <c:v>1.67</c:v>
                </c:pt>
                <c:pt idx="4">
                  <c:v>2.4</c:v>
                </c:pt>
                <c:pt idx="5">
                  <c:v>2.270100650958514</c:v>
                </c:pt>
                <c:pt idx="6">
                  <c:v>2.2689083997944759</c:v>
                </c:pt>
                <c:pt idx="7">
                  <c:v>1.6002815002540223</c:v>
                </c:pt>
                <c:pt idx="8">
                  <c:v>2.3431309732694654</c:v>
                </c:pt>
                <c:pt idx="9">
                  <c:v>2.014720362603871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'22'!$A$24</c:f>
              <c:strCache>
                <c:ptCount val="1"/>
                <c:pt idx="0">
                  <c:v>PREdistribuce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'22'!$B$20:$K$20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'22'!$B$24:$K$24</c:f>
              <c:numCache>
                <c:formatCode>0.00</c:formatCode>
                <c:ptCount val="10"/>
                <c:pt idx="0">
                  <c:v>0.92</c:v>
                </c:pt>
                <c:pt idx="1">
                  <c:v>0.56000000000000005</c:v>
                </c:pt>
                <c:pt idx="2">
                  <c:v>0.65</c:v>
                </c:pt>
                <c:pt idx="3">
                  <c:v>0.54</c:v>
                </c:pt>
                <c:pt idx="4">
                  <c:v>1.04</c:v>
                </c:pt>
                <c:pt idx="5">
                  <c:v>0.73844717963733708</c:v>
                </c:pt>
                <c:pt idx="6">
                  <c:v>0.35884287799813158</c:v>
                </c:pt>
                <c:pt idx="7">
                  <c:v>0.32739179939805024</c:v>
                </c:pt>
                <c:pt idx="8">
                  <c:v>0.57464957832390273</c:v>
                </c:pt>
                <c:pt idx="9">
                  <c:v>0.39881387377755428</c:v>
                </c:pt>
              </c:numCache>
            </c:numRef>
          </c:val>
          <c:smooth val="0"/>
        </c:ser>
        <c:ser>
          <c:idx val="3"/>
          <c:order val="3"/>
          <c:tx>
            <c:v>Česká republika</c:v>
          </c:tx>
          <c:spPr>
            <a:ln>
              <a:solidFill>
                <a:schemeClr val="tx1"/>
              </a:solidFill>
            </a:ln>
            <a:effectLst/>
          </c:spPr>
          <c:marker>
            <c:symbol val="none"/>
          </c:marker>
          <c:cat>
            <c:numRef>
              <c:f>'22'!$B$20:$K$20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'22'!$B$21:$K$21</c:f>
              <c:numCache>
                <c:formatCode>0.00</c:formatCode>
                <c:ptCount val="10"/>
                <c:pt idx="0">
                  <c:v>2.54</c:v>
                </c:pt>
                <c:pt idx="1">
                  <c:v>2.37</c:v>
                </c:pt>
                <c:pt idx="2">
                  <c:v>2.36</c:v>
                </c:pt>
                <c:pt idx="3">
                  <c:v>2.4</c:v>
                </c:pt>
                <c:pt idx="4">
                  <c:v>2.66</c:v>
                </c:pt>
                <c:pt idx="5">
                  <c:v>2.3757592500733447</c:v>
                </c:pt>
                <c:pt idx="6">
                  <c:v>2.6444984328292618</c:v>
                </c:pt>
                <c:pt idx="7">
                  <c:v>2.2084312087363633</c:v>
                </c:pt>
                <c:pt idx="8">
                  <c:v>2.7624867701341547</c:v>
                </c:pt>
                <c:pt idx="9">
                  <c:v>2.2395502967965517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42976"/>
        <c:axId val="159752960"/>
      </c:lineChart>
      <c:catAx>
        <c:axId val="15974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752960"/>
        <c:crosses val="autoZero"/>
        <c:auto val="1"/>
        <c:lblAlgn val="ctr"/>
        <c:lblOffset val="100"/>
        <c:noMultiLvlLbl val="1"/>
      </c:catAx>
      <c:valAx>
        <c:axId val="159752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US" sz="900" b="0"/>
                  <a:t>přerušení/rok</a:t>
                </a:r>
              </a:p>
            </c:rich>
          </c:tx>
          <c:layout>
            <c:manualLayout>
              <c:xMode val="edge"/>
              <c:yMode val="edge"/>
              <c:x val="4.6149578860187834E-2"/>
              <c:y val="0.2916516666666666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742976"/>
        <c:crosses val="autoZero"/>
        <c:crossBetween val="between"/>
      </c:valAx>
      <c:spPr>
        <a:noFill/>
      </c:spPr>
    </c:plotArea>
    <c:legend>
      <c:legendPos val="r"/>
      <c:layout/>
      <c:overlay val="0"/>
      <c:txPr>
        <a:bodyPr/>
        <a:lstStyle/>
        <a:p>
          <a:pPr rtl="0">
            <a:defRPr sz="900" b="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</a:t>
            </a:r>
            <a:r>
              <a:rPr lang="cs-CZ" sz="1000"/>
              <a:t>IDI</a:t>
            </a:r>
            <a:r>
              <a:rPr lang="en-US" sz="1000"/>
              <a:t> (</a:t>
            </a:r>
            <a:r>
              <a:rPr lang="cs-CZ" sz="1000"/>
              <a:t>min</a:t>
            </a:r>
            <a:r>
              <a:rPr lang="en-US" sz="1000"/>
              <a:t>/rok)</a:t>
            </a:r>
          </a:p>
        </c:rich>
      </c:tx>
      <c:layout>
        <c:manualLayout>
          <c:xMode val="edge"/>
          <c:yMode val="edge"/>
          <c:x val="0.4238038461538462"/>
          <c:y val="1.88988095238095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05324074074074"/>
          <c:y val="0.12938392857142858"/>
          <c:w val="0.80855972222222228"/>
          <c:h val="0.74963606774139002"/>
        </c:manualLayout>
      </c:layout>
      <c:lineChart>
        <c:grouping val="standard"/>
        <c:varyColors val="0"/>
        <c:ser>
          <c:idx val="0"/>
          <c:order val="0"/>
          <c:tx>
            <c:strRef>
              <c:f>'22'!$A$26</c:f>
              <c:strCache>
                <c:ptCount val="1"/>
                <c:pt idx="0">
                  <c:v>ČEZ Distribuce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'22'!$B$20:$K$20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'22'!$B$26:$K$26</c:f>
              <c:numCache>
                <c:formatCode>0.00</c:formatCode>
                <c:ptCount val="10"/>
                <c:pt idx="0">
                  <c:v>420.81</c:v>
                </c:pt>
                <c:pt idx="1">
                  <c:v>321.56</c:v>
                </c:pt>
                <c:pt idx="2">
                  <c:v>296.7</c:v>
                </c:pt>
                <c:pt idx="3">
                  <c:v>313.04000000000002</c:v>
                </c:pt>
                <c:pt idx="4">
                  <c:v>402</c:v>
                </c:pt>
                <c:pt idx="5">
                  <c:v>281.41523263675356</c:v>
                </c:pt>
                <c:pt idx="6">
                  <c:v>361.72238913364271</c:v>
                </c:pt>
                <c:pt idx="7">
                  <c:v>309.64233908716091</c:v>
                </c:pt>
                <c:pt idx="8">
                  <c:v>501.47345881625262</c:v>
                </c:pt>
                <c:pt idx="9">
                  <c:v>307.09313132146747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'22'!$A$27</c:f>
              <c:strCache>
                <c:ptCount val="1"/>
                <c:pt idx="0">
                  <c:v>E.ON Distribuce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'22'!$B$20:$K$20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'22'!$B$27:$K$27</c:f>
              <c:numCache>
                <c:formatCode>0.00</c:formatCode>
                <c:ptCount val="10"/>
                <c:pt idx="0">
                  <c:v>338.67</c:v>
                </c:pt>
                <c:pt idx="1">
                  <c:v>359.08</c:v>
                </c:pt>
                <c:pt idx="2">
                  <c:v>314.39999999999998</c:v>
                </c:pt>
                <c:pt idx="3">
                  <c:v>293.05</c:v>
                </c:pt>
                <c:pt idx="4">
                  <c:v>386.66</c:v>
                </c:pt>
                <c:pt idx="5">
                  <c:v>409.29962214400751</c:v>
                </c:pt>
                <c:pt idx="6">
                  <c:v>352.89956578425034</c:v>
                </c:pt>
                <c:pt idx="7">
                  <c:v>252.14291376484846</c:v>
                </c:pt>
                <c:pt idx="8">
                  <c:v>466.6792892189747</c:v>
                </c:pt>
                <c:pt idx="9">
                  <c:v>249.78536755320533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'22'!$A$28</c:f>
              <c:strCache>
                <c:ptCount val="1"/>
                <c:pt idx="0">
                  <c:v>PREdistribuce</c:v>
                </c:pt>
              </c:strCache>
            </c:strRef>
          </c:tx>
          <c:marker>
            <c:symbol val="none"/>
          </c:marker>
          <c:cat>
            <c:numRef>
              <c:f>'22'!$B$20:$K$20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'22'!$B$28:$K$28</c:f>
              <c:numCache>
                <c:formatCode>0.00</c:formatCode>
                <c:ptCount val="10"/>
                <c:pt idx="0">
                  <c:v>44.98</c:v>
                </c:pt>
                <c:pt idx="1">
                  <c:v>42.47</c:v>
                </c:pt>
                <c:pt idx="2">
                  <c:v>46.79</c:v>
                </c:pt>
                <c:pt idx="3">
                  <c:v>42.12</c:v>
                </c:pt>
                <c:pt idx="4">
                  <c:v>70.38</c:v>
                </c:pt>
                <c:pt idx="5">
                  <c:v>43.371216061792822</c:v>
                </c:pt>
                <c:pt idx="6">
                  <c:v>30.931269552749161</c:v>
                </c:pt>
                <c:pt idx="7">
                  <c:v>32.522558560306777</c:v>
                </c:pt>
                <c:pt idx="8">
                  <c:v>40.343811847629368</c:v>
                </c:pt>
                <c:pt idx="9">
                  <c:v>34.058980702493635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'22'!$A$25</c:f>
              <c:strCache>
                <c:ptCount val="1"/>
                <c:pt idx="0">
                  <c:v>SAIDI [min/rok]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ymbol val="none"/>
          </c:marker>
          <c:cat>
            <c:numRef>
              <c:f>'22'!$B$20:$K$20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'22'!$B$25:$K$25</c:f>
              <c:numCache>
                <c:formatCode>0.00</c:formatCode>
                <c:ptCount val="10"/>
                <c:pt idx="0">
                  <c:v>351.57</c:v>
                </c:pt>
                <c:pt idx="1">
                  <c:v>296.57</c:v>
                </c:pt>
                <c:pt idx="2">
                  <c:v>268.82</c:v>
                </c:pt>
                <c:pt idx="3">
                  <c:v>272.64999999999998</c:v>
                </c:pt>
                <c:pt idx="4">
                  <c:v>354.76</c:v>
                </c:pt>
                <c:pt idx="5">
                  <c:v>283.21910092501588</c:v>
                </c:pt>
                <c:pt idx="6">
                  <c:v>316.06423586034822</c:v>
                </c:pt>
                <c:pt idx="7">
                  <c:v>258.29206842236607</c:v>
                </c:pt>
                <c:pt idx="8">
                  <c:v>431.45287716166405</c:v>
                </c:pt>
                <c:pt idx="9">
                  <c:v>256.04976552327867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04800"/>
        <c:axId val="159810688"/>
      </c:lineChart>
      <c:catAx>
        <c:axId val="1598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810688"/>
        <c:crosses val="autoZero"/>
        <c:auto val="1"/>
        <c:lblAlgn val="ctr"/>
        <c:lblOffset val="100"/>
        <c:noMultiLvlLbl val="1"/>
      </c:catAx>
      <c:valAx>
        <c:axId val="159810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US" sz="900" b="0"/>
                  <a:t>min/rok</a:t>
                </a:r>
              </a:p>
            </c:rich>
          </c:tx>
          <c:layout>
            <c:manualLayout>
              <c:xMode val="edge"/>
              <c:yMode val="edge"/>
              <c:x val="9.9256976311670915E-3"/>
              <c:y val="0.332058888888888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8048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Nedodaná energie (MWh)</a:t>
            </a:r>
            <a:endParaRPr lang="en-US" sz="1000"/>
          </a:p>
        </c:rich>
      </c:tx>
      <c:layout>
        <c:manualLayout>
          <c:xMode val="edge"/>
          <c:yMode val="edge"/>
          <c:x val="0.2987402777777777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64444444444444"/>
          <c:y val="0.17783555555555552"/>
          <c:w val="0.86055000000000004"/>
          <c:h val="0.69376555555555552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'22'!$B$3:$K$3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'22'!$B$7:$K$7</c:f>
              <c:numCache>
                <c:formatCode>0</c:formatCode>
                <c:ptCount val="10"/>
                <c:pt idx="0">
                  <c:v>137</c:v>
                </c:pt>
                <c:pt idx="1">
                  <c:v>7</c:v>
                </c:pt>
                <c:pt idx="2">
                  <c:v>304.3</c:v>
                </c:pt>
                <c:pt idx="3">
                  <c:v>97.7</c:v>
                </c:pt>
                <c:pt idx="4">
                  <c:v>221.5</c:v>
                </c:pt>
                <c:pt idx="5">
                  <c:v>250</c:v>
                </c:pt>
                <c:pt idx="6">
                  <c:v>140</c:v>
                </c:pt>
                <c:pt idx="7">
                  <c:v>45</c:v>
                </c:pt>
                <c:pt idx="8">
                  <c:v>50</c:v>
                </c:pt>
                <c:pt idx="9">
                  <c:v>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835264"/>
        <c:axId val="159836800"/>
      </c:barChart>
      <c:catAx>
        <c:axId val="15983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836800"/>
        <c:crosses val="autoZero"/>
        <c:auto val="1"/>
        <c:lblAlgn val="ctr"/>
        <c:lblOffset val="100"/>
        <c:noMultiLvlLbl val="0"/>
      </c:catAx>
      <c:valAx>
        <c:axId val="15983680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835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Maloodběr</a:t>
            </a:r>
            <a:r>
              <a:rPr lang="cs-CZ" sz="1000" baseline="0"/>
              <a:t> podnikatelé (MOP)</a:t>
            </a:r>
            <a:endParaRPr lang="cs-CZ" sz="10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'23'!$B$3:$B$4</c:f>
              <c:strCache>
                <c:ptCount val="1"/>
                <c:pt idx="0">
                  <c:v>Počet odběrných míst [-]</c:v>
                </c:pt>
              </c:strCache>
            </c:strRef>
          </c:tx>
          <c:invertIfNegative val="0"/>
          <c:cat>
            <c:strRef>
              <c:f>'23'!$A$6:$A$18</c:f>
              <c:strCache>
                <c:ptCount val="13"/>
                <c:pt idx="0">
                  <c:v>C 01 d</c:v>
                </c:pt>
                <c:pt idx="1">
                  <c:v>C 02 d</c:v>
                </c:pt>
                <c:pt idx="2">
                  <c:v>C 03 d</c:v>
                </c:pt>
                <c:pt idx="3">
                  <c:v>C 25 d</c:v>
                </c:pt>
                <c:pt idx="4">
                  <c:v>C 26 d</c:v>
                </c:pt>
                <c:pt idx="5">
                  <c:v>C 27 d</c:v>
                </c:pt>
                <c:pt idx="6">
                  <c:v>C 35 d</c:v>
                </c:pt>
                <c:pt idx="7">
                  <c:v>C 45 d</c:v>
                </c:pt>
                <c:pt idx="8">
                  <c:v>C 46 d</c:v>
                </c:pt>
                <c:pt idx="9">
                  <c:v>C 55 d</c:v>
                </c:pt>
                <c:pt idx="10">
                  <c:v>C 56 d</c:v>
                </c:pt>
                <c:pt idx="11">
                  <c:v>C 60 d</c:v>
                </c:pt>
                <c:pt idx="12">
                  <c:v>C 62 d</c:v>
                </c:pt>
              </c:strCache>
            </c:strRef>
          </c:cat>
          <c:val>
            <c:numRef>
              <c:f>'23'!$B$6:$B$18</c:f>
              <c:numCache>
                <c:formatCode>#,##0</c:formatCode>
                <c:ptCount val="13"/>
                <c:pt idx="0">
                  <c:v>245277</c:v>
                </c:pt>
                <c:pt idx="1">
                  <c:v>256634</c:v>
                </c:pt>
                <c:pt idx="2">
                  <c:v>15555</c:v>
                </c:pt>
                <c:pt idx="3">
                  <c:v>111493</c:v>
                </c:pt>
                <c:pt idx="4">
                  <c:v>7538</c:v>
                </c:pt>
                <c:pt idx="5">
                  <c:v>30</c:v>
                </c:pt>
                <c:pt idx="6">
                  <c:v>1590</c:v>
                </c:pt>
                <c:pt idx="7">
                  <c:v>56154</c:v>
                </c:pt>
                <c:pt idx="8">
                  <c:v>263</c:v>
                </c:pt>
                <c:pt idx="9">
                  <c:v>421</c:v>
                </c:pt>
                <c:pt idx="10">
                  <c:v>2116</c:v>
                </c:pt>
                <c:pt idx="11">
                  <c:v>8365</c:v>
                </c:pt>
                <c:pt idx="12">
                  <c:v>35910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47616"/>
        <c:axId val="157649152"/>
      </c:barChart>
      <c:barChart>
        <c:barDir val="bar"/>
        <c:grouping val="clustered"/>
        <c:varyColors val="0"/>
        <c:ser>
          <c:idx val="1"/>
          <c:order val="1"/>
          <c:tx>
            <c:strRef>
              <c:f>'23'!$E$3:$E$4</c:f>
              <c:strCache>
                <c:ptCount val="1"/>
                <c:pt idx="0">
                  <c:v>Spotřeba el. celkem [MWh]</c:v>
                </c:pt>
              </c:strCache>
            </c:strRef>
          </c:tx>
          <c:invertIfNegative val="0"/>
          <c:cat>
            <c:strRef>
              <c:f>'23'!$A$6:$A$18</c:f>
              <c:strCache>
                <c:ptCount val="13"/>
                <c:pt idx="0">
                  <c:v>C 01 d</c:v>
                </c:pt>
                <c:pt idx="1">
                  <c:v>C 02 d</c:v>
                </c:pt>
                <c:pt idx="2">
                  <c:v>C 03 d</c:v>
                </c:pt>
                <c:pt idx="3">
                  <c:v>C 25 d</c:v>
                </c:pt>
                <c:pt idx="4">
                  <c:v>C 26 d</c:v>
                </c:pt>
                <c:pt idx="5">
                  <c:v>C 27 d</c:v>
                </c:pt>
                <c:pt idx="6">
                  <c:v>C 35 d</c:v>
                </c:pt>
                <c:pt idx="7">
                  <c:v>C 45 d</c:v>
                </c:pt>
                <c:pt idx="8">
                  <c:v>C 46 d</c:v>
                </c:pt>
                <c:pt idx="9">
                  <c:v>C 55 d</c:v>
                </c:pt>
                <c:pt idx="10">
                  <c:v>C 56 d</c:v>
                </c:pt>
                <c:pt idx="11">
                  <c:v>C 60 d</c:v>
                </c:pt>
                <c:pt idx="12">
                  <c:v>C 62 d</c:v>
                </c:pt>
              </c:strCache>
            </c:strRef>
          </c:cat>
          <c:val>
            <c:numRef>
              <c:f>'23'!$E$6:$E$18</c:f>
              <c:numCache>
                <c:formatCode>#,##0</c:formatCode>
                <c:ptCount val="13"/>
                <c:pt idx="0">
                  <c:v>244708.677</c:v>
                </c:pt>
                <c:pt idx="1">
                  <c:v>1712827.9569999995</c:v>
                </c:pt>
                <c:pt idx="2">
                  <c:v>950695.68900000001</c:v>
                </c:pt>
                <c:pt idx="3">
                  <c:v>1996591.227</c:v>
                </c:pt>
                <c:pt idx="4">
                  <c:v>747391.47299999977</c:v>
                </c:pt>
                <c:pt idx="5">
                  <c:v>358.29199999999997</c:v>
                </c:pt>
                <c:pt idx="6">
                  <c:v>114038.37200000002</c:v>
                </c:pt>
                <c:pt idx="7">
                  <c:v>1929854.1449999996</c:v>
                </c:pt>
                <c:pt idx="8">
                  <c:v>514.10500000000013</c:v>
                </c:pt>
                <c:pt idx="9">
                  <c:v>18845.974999999995</c:v>
                </c:pt>
                <c:pt idx="10">
                  <c:v>64831.477999999981</c:v>
                </c:pt>
                <c:pt idx="11">
                  <c:v>0</c:v>
                </c:pt>
                <c:pt idx="12">
                  <c:v>628137.47800000012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2480"/>
        <c:axId val="157650944"/>
      </c:barChart>
      <c:catAx>
        <c:axId val="157647616"/>
        <c:scaling>
          <c:orientation val="maxMin"/>
        </c:scaling>
        <c:delete val="0"/>
        <c:axPos val="r"/>
        <c:majorTickMark val="none"/>
        <c:minorTickMark val="none"/>
        <c:tickLblPos val="high"/>
        <c:txPr>
          <a:bodyPr/>
          <a:lstStyle/>
          <a:p>
            <a:pPr>
              <a:defRPr sz="900"/>
            </a:pPr>
            <a:endParaRPr lang="cs-CZ"/>
          </a:p>
        </c:txPr>
        <c:crossAx val="157649152"/>
        <c:crosses val="autoZero"/>
        <c:auto val="1"/>
        <c:lblAlgn val="ctr"/>
        <c:lblOffset val="100"/>
        <c:noMultiLvlLbl val="0"/>
      </c:catAx>
      <c:valAx>
        <c:axId val="157649152"/>
        <c:scaling>
          <c:orientation val="maxMin"/>
          <c:min val="-300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647616"/>
        <c:crosses val="max"/>
        <c:crossBetween val="between"/>
      </c:valAx>
      <c:valAx>
        <c:axId val="157650944"/>
        <c:scaling>
          <c:orientation val="minMax"/>
          <c:max val="3000000"/>
          <c:min val="-3000000"/>
        </c:scaling>
        <c:delete val="0"/>
        <c:axPos val="t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652480"/>
        <c:crosses val="autoZero"/>
        <c:crossBetween val="between"/>
      </c:valAx>
      <c:catAx>
        <c:axId val="157652480"/>
        <c:scaling>
          <c:orientation val="maxMin"/>
        </c:scaling>
        <c:delete val="1"/>
        <c:axPos val="l"/>
        <c:majorTickMark val="none"/>
        <c:minorTickMark val="none"/>
        <c:tickLblPos val="high"/>
        <c:crossAx val="15765094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9844878672463023"/>
          <c:y val="0.90943391285561848"/>
          <c:w val="0.63856670845388297"/>
          <c:h val="6.681117054689617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Maloodběr</a:t>
            </a:r>
            <a:r>
              <a:rPr lang="cs-CZ" sz="1000" baseline="0"/>
              <a:t> obyvatelstvo (MOO)</a:t>
            </a:r>
            <a:endParaRPr lang="cs-CZ" sz="10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'23'!$B$3:$B$4</c:f>
              <c:strCache>
                <c:ptCount val="1"/>
                <c:pt idx="0">
                  <c:v>Počet odběrných míst [-]</c:v>
                </c:pt>
              </c:strCache>
            </c:strRef>
          </c:tx>
          <c:invertIfNegative val="0"/>
          <c:cat>
            <c:strRef>
              <c:f>'23'!$A$20:$A$29</c:f>
              <c:strCache>
                <c:ptCount val="10"/>
                <c:pt idx="0">
                  <c:v>D 01 d</c:v>
                </c:pt>
                <c:pt idx="1">
                  <c:v>D 02 d</c:v>
                </c:pt>
                <c:pt idx="2">
                  <c:v>D 25 d</c:v>
                </c:pt>
                <c:pt idx="3">
                  <c:v>D 26 d</c:v>
                </c:pt>
                <c:pt idx="4">
                  <c:v>D 27 d</c:v>
                </c:pt>
                <c:pt idx="5">
                  <c:v>D 35 d</c:v>
                </c:pt>
                <c:pt idx="6">
                  <c:v>D 45 d</c:v>
                </c:pt>
                <c:pt idx="7">
                  <c:v>D 56 d</c:v>
                </c:pt>
                <c:pt idx="8">
                  <c:v>D 57 d</c:v>
                </c:pt>
                <c:pt idx="9">
                  <c:v>D 61 d</c:v>
                </c:pt>
              </c:strCache>
            </c:strRef>
          </c:cat>
          <c:val>
            <c:numRef>
              <c:f>'23'!$B$20:$B$29</c:f>
              <c:numCache>
                <c:formatCode>#,##0</c:formatCode>
                <c:ptCount val="10"/>
                <c:pt idx="0">
                  <c:v>704422</c:v>
                </c:pt>
                <c:pt idx="1">
                  <c:v>2777853</c:v>
                </c:pt>
                <c:pt idx="2">
                  <c:v>1071329</c:v>
                </c:pt>
                <c:pt idx="3">
                  <c:v>68066</c:v>
                </c:pt>
                <c:pt idx="4">
                  <c:v>91</c:v>
                </c:pt>
                <c:pt idx="5">
                  <c:v>12322</c:v>
                </c:pt>
                <c:pt idx="6">
                  <c:v>441544</c:v>
                </c:pt>
                <c:pt idx="7">
                  <c:v>56788</c:v>
                </c:pt>
                <c:pt idx="8">
                  <c:v>61071</c:v>
                </c:pt>
                <c:pt idx="9">
                  <c:v>7208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907648"/>
        <c:axId val="160909184"/>
      </c:barChart>
      <c:barChart>
        <c:barDir val="bar"/>
        <c:grouping val="clustered"/>
        <c:varyColors val="0"/>
        <c:ser>
          <c:idx val="1"/>
          <c:order val="1"/>
          <c:tx>
            <c:strRef>
              <c:f>'23'!$E$3:$E$4</c:f>
              <c:strCache>
                <c:ptCount val="1"/>
                <c:pt idx="0">
                  <c:v>Spotřeba el. celkem [MWh]</c:v>
                </c:pt>
              </c:strCache>
            </c:strRef>
          </c:tx>
          <c:invertIfNegative val="0"/>
          <c:cat>
            <c:strRef>
              <c:f>'23'!$A$20:$A$29</c:f>
              <c:strCache>
                <c:ptCount val="10"/>
                <c:pt idx="0">
                  <c:v>D 01 d</c:v>
                </c:pt>
                <c:pt idx="1">
                  <c:v>D 02 d</c:v>
                </c:pt>
                <c:pt idx="2">
                  <c:v>D 25 d</c:v>
                </c:pt>
                <c:pt idx="3">
                  <c:v>D 26 d</c:v>
                </c:pt>
                <c:pt idx="4">
                  <c:v>D 27 d</c:v>
                </c:pt>
                <c:pt idx="5">
                  <c:v>D 35 d</c:v>
                </c:pt>
                <c:pt idx="6">
                  <c:v>D 45 d</c:v>
                </c:pt>
                <c:pt idx="7">
                  <c:v>D 56 d</c:v>
                </c:pt>
                <c:pt idx="8">
                  <c:v>D 57 d</c:v>
                </c:pt>
                <c:pt idx="9">
                  <c:v>D 61 d</c:v>
                </c:pt>
              </c:strCache>
            </c:strRef>
          </c:cat>
          <c:val>
            <c:numRef>
              <c:f>'23'!$E$20:$E$29</c:f>
              <c:numCache>
                <c:formatCode>#,##0</c:formatCode>
                <c:ptCount val="10"/>
                <c:pt idx="0">
                  <c:v>436228.78200000024</c:v>
                </c:pt>
                <c:pt idx="1">
                  <c:v>4895639.7315999987</c:v>
                </c:pt>
                <c:pt idx="2">
                  <c:v>4384707.7219999991</c:v>
                </c:pt>
                <c:pt idx="3">
                  <c:v>558345.24000000011</c:v>
                </c:pt>
                <c:pt idx="4">
                  <c:v>374.84299999999996</c:v>
                </c:pt>
                <c:pt idx="5">
                  <c:v>96336.507000000012</c:v>
                </c:pt>
                <c:pt idx="6">
                  <c:v>4277407.3080000011</c:v>
                </c:pt>
                <c:pt idx="7">
                  <c:v>790583.92900000012</c:v>
                </c:pt>
                <c:pt idx="8">
                  <c:v>253137.94699999996</c:v>
                </c:pt>
                <c:pt idx="9">
                  <c:v>7894.9289999999983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912512"/>
        <c:axId val="160910720"/>
      </c:barChart>
      <c:catAx>
        <c:axId val="160907648"/>
        <c:scaling>
          <c:orientation val="maxMin"/>
        </c:scaling>
        <c:delete val="0"/>
        <c:axPos val="r"/>
        <c:majorTickMark val="none"/>
        <c:minorTickMark val="none"/>
        <c:tickLblPos val="high"/>
        <c:txPr>
          <a:bodyPr/>
          <a:lstStyle/>
          <a:p>
            <a:pPr>
              <a:defRPr sz="900"/>
            </a:pPr>
            <a:endParaRPr lang="cs-CZ"/>
          </a:p>
        </c:txPr>
        <c:crossAx val="160909184"/>
        <c:crosses val="autoZero"/>
        <c:auto val="1"/>
        <c:lblAlgn val="ctr"/>
        <c:lblOffset val="100"/>
        <c:noMultiLvlLbl val="0"/>
      </c:catAx>
      <c:valAx>
        <c:axId val="160909184"/>
        <c:scaling>
          <c:orientation val="maxMin"/>
          <c:max val="3000000"/>
          <c:min val="-3000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907648"/>
        <c:crosses val="max"/>
        <c:crossBetween val="between"/>
      </c:valAx>
      <c:valAx>
        <c:axId val="160910720"/>
        <c:scaling>
          <c:orientation val="minMax"/>
          <c:max val="6000000"/>
          <c:min val="-6000000"/>
        </c:scaling>
        <c:delete val="0"/>
        <c:axPos val="t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912512"/>
        <c:crosses val="autoZero"/>
        <c:crossBetween val="between"/>
      </c:valAx>
      <c:catAx>
        <c:axId val="160912512"/>
        <c:scaling>
          <c:orientation val="maxMin"/>
        </c:scaling>
        <c:delete val="1"/>
        <c:axPos val="l"/>
        <c:majorTickMark val="none"/>
        <c:minorTickMark val="none"/>
        <c:tickLblPos val="high"/>
        <c:crossAx val="1609107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9338246073846688"/>
          <c:y val="0.8940379621254122"/>
          <c:w val="0.63856670845388297"/>
          <c:h val="7.8168859969070054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Průběh spotřeby brutto ve dni maxima</a:t>
            </a:r>
            <a:r>
              <a:rPr lang="cs-CZ" sz="1000" baseline="0"/>
              <a:t> </a:t>
            </a:r>
            <a:r>
              <a:rPr lang="en-US" sz="1000"/>
              <a:t>a</a:t>
            </a:r>
            <a:r>
              <a:rPr lang="cs-CZ" sz="1000"/>
              <a:t> </a:t>
            </a:r>
            <a:r>
              <a:rPr lang="en-US" sz="1000"/>
              <a:t>minima</a:t>
            </a:r>
            <a:r>
              <a:rPr lang="cs-CZ" sz="1000"/>
              <a:t> (MWh)</a:t>
            </a:r>
            <a:endParaRPr lang="en-US" sz="1000"/>
          </a:p>
        </c:rich>
      </c:tx>
      <c:layout>
        <c:manualLayout>
          <c:xMode val="edge"/>
          <c:yMode val="edge"/>
          <c:x val="0.11802970085470085"/>
          <c:y val="5.87962962962962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97628205128207"/>
          <c:y val="0.20871064814814816"/>
          <c:w val="0.85545064856102304"/>
          <c:h val="0.5297587962962963"/>
        </c:manualLayout>
      </c:layout>
      <c:lineChart>
        <c:grouping val="standard"/>
        <c:varyColors val="0"/>
        <c:ser>
          <c:idx val="1"/>
          <c:order val="0"/>
          <c:tx>
            <c:v>den minima</c:v>
          </c:tx>
          <c:spPr>
            <a:ln w="31750"/>
          </c:spPr>
          <c:marker>
            <c:symbol val="none"/>
          </c:marker>
          <c:cat>
            <c:numRef>
              <c:f>'25'!$Q$7:$Q$30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'25'!$AE$7:$AE$30</c:f>
              <c:numCache>
                <c:formatCode>#,##0.0</c:formatCode>
                <c:ptCount val="24"/>
                <c:pt idx="0">
                  <c:v>5701</c:v>
                </c:pt>
                <c:pt idx="1">
                  <c:v>5530</c:v>
                </c:pt>
                <c:pt idx="2">
                  <c:v>5530</c:v>
                </c:pt>
                <c:pt idx="3">
                  <c:v>5462</c:v>
                </c:pt>
                <c:pt idx="4">
                  <c:v>5365</c:v>
                </c:pt>
                <c:pt idx="5">
                  <c:v>5171</c:v>
                </c:pt>
                <c:pt idx="6">
                  <c:v>5381</c:v>
                </c:pt>
                <c:pt idx="7">
                  <c:v>5757</c:v>
                </c:pt>
                <c:pt idx="8">
                  <c:v>6212</c:v>
                </c:pt>
                <c:pt idx="9">
                  <c:v>6714</c:v>
                </c:pt>
                <c:pt idx="10">
                  <c:v>7051</c:v>
                </c:pt>
                <c:pt idx="11">
                  <c:v>7270</c:v>
                </c:pt>
                <c:pt idx="12">
                  <c:v>7130</c:v>
                </c:pt>
                <c:pt idx="13">
                  <c:v>7079</c:v>
                </c:pt>
                <c:pt idx="14">
                  <c:v>6949</c:v>
                </c:pt>
                <c:pt idx="15">
                  <c:v>6974</c:v>
                </c:pt>
                <c:pt idx="16">
                  <c:v>6966</c:v>
                </c:pt>
                <c:pt idx="17">
                  <c:v>6745</c:v>
                </c:pt>
                <c:pt idx="18">
                  <c:v>6758</c:v>
                </c:pt>
                <c:pt idx="19">
                  <c:v>6769</c:v>
                </c:pt>
                <c:pt idx="20">
                  <c:v>6720</c:v>
                </c:pt>
                <c:pt idx="21">
                  <c:v>6782</c:v>
                </c:pt>
                <c:pt idx="22">
                  <c:v>6857</c:v>
                </c:pt>
                <c:pt idx="23">
                  <c:v>6515</c:v>
                </c:pt>
              </c:numCache>
            </c:numRef>
          </c:val>
          <c:smooth val="0"/>
        </c:ser>
        <c:ser>
          <c:idx val="0"/>
          <c:order val="1"/>
          <c:tx>
            <c:v>den maxima</c:v>
          </c:tx>
          <c:spPr>
            <a:ln w="31750"/>
          </c:spPr>
          <c:marker>
            <c:symbol val="none"/>
          </c:marke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'25'!$O$7:$O$30</c:f>
              <c:numCache>
                <c:formatCode>#,##0.0</c:formatCode>
                <c:ptCount val="24"/>
                <c:pt idx="0">
                  <c:v>9666</c:v>
                </c:pt>
                <c:pt idx="1">
                  <c:v>9785</c:v>
                </c:pt>
                <c:pt idx="2">
                  <c:v>9793</c:v>
                </c:pt>
                <c:pt idx="3">
                  <c:v>9758</c:v>
                </c:pt>
                <c:pt idx="4">
                  <c:v>9886</c:v>
                </c:pt>
                <c:pt idx="5">
                  <c:v>10353</c:v>
                </c:pt>
                <c:pt idx="6">
                  <c:v>11224</c:v>
                </c:pt>
                <c:pt idx="7">
                  <c:v>11669</c:v>
                </c:pt>
                <c:pt idx="8">
                  <c:v>11843</c:v>
                </c:pt>
                <c:pt idx="9">
                  <c:v>11969</c:v>
                </c:pt>
                <c:pt idx="10">
                  <c:v>11912</c:v>
                </c:pt>
                <c:pt idx="11">
                  <c:v>11738</c:v>
                </c:pt>
                <c:pt idx="12">
                  <c:v>11863</c:v>
                </c:pt>
                <c:pt idx="13">
                  <c:v>11895</c:v>
                </c:pt>
                <c:pt idx="14">
                  <c:v>11765</c:v>
                </c:pt>
                <c:pt idx="15">
                  <c:v>11618</c:v>
                </c:pt>
                <c:pt idx="16">
                  <c:v>11460</c:v>
                </c:pt>
                <c:pt idx="17">
                  <c:v>11569</c:v>
                </c:pt>
                <c:pt idx="18">
                  <c:v>11750</c:v>
                </c:pt>
                <c:pt idx="19">
                  <c:v>11727</c:v>
                </c:pt>
                <c:pt idx="20">
                  <c:v>11501</c:v>
                </c:pt>
                <c:pt idx="21">
                  <c:v>11005</c:v>
                </c:pt>
                <c:pt idx="22">
                  <c:v>10530</c:v>
                </c:pt>
                <c:pt idx="23">
                  <c:v>10175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60256"/>
        <c:axId val="160561792"/>
      </c:lineChart>
      <c:catAx>
        <c:axId val="160560256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spPr>
          <a:ln>
            <a:noFill/>
          </a:ln>
        </c:spPr>
        <c:txPr>
          <a:bodyPr rot="-2400000" vert="horz" anchor="t" anchorCtr="0"/>
          <a:lstStyle/>
          <a:p>
            <a:pPr>
              <a:defRPr sz="900"/>
            </a:pPr>
            <a:endParaRPr lang="cs-CZ"/>
          </a:p>
        </c:txPr>
        <c:crossAx val="160561792"/>
        <c:crosses val="autoZero"/>
        <c:auto val="1"/>
        <c:lblAlgn val="ctr"/>
        <c:lblOffset val="100"/>
        <c:tickLblSkip val="1"/>
        <c:noMultiLvlLbl val="1"/>
      </c:catAx>
      <c:valAx>
        <c:axId val="160561792"/>
        <c:scaling>
          <c:orientation val="minMax"/>
          <c:max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/>
            </a:pPr>
            <a:endParaRPr lang="cs-CZ"/>
          </a:p>
        </c:txPr>
        <c:crossAx val="160560256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2.3599327550064421E-2"/>
          <c:y val="0.93152554278416344"/>
          <c:w val="0.97640067244993556"/>
          <c:h val="6.8474457215836532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pokrytí denního maxima</a:t>
            </a:r>
            <a:r>
              <a:rPr lang="cs-CZ" sz="1000" baseline="0"/>
              <a:t> </a:t>
            </a:r>
            <a:r>
              <a:rPr lang="en-US" sz="1000"/>
              <a:t>a</a:t>
            </a:r>
            <a:r>
              <a:rPr lang="cs-CZ" sz="1000"/>
              <a:t> </a:t>
            </a:r>
            <a:r>
              <a:rPr lang="en-US" sz="1000"/>
              <a:t>minima zatížení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6021388888888888"/>
          <c:y val="5.27139208173690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43995726495726"/>
          <c:y val="0.22281704980842912"/>
          <c:w val="0.85603013238465897"/>
          <c:h val="0.529439052676555"/>
        </c:manualLayout>
      </c:layout>
      <c:barChart>
        <c:barDir val="col"/>
        <c:grouping val="clustered"/>
        <c:varyColors val="0"/>
        <c:ser>
          <c:idx val="1"/>
          <c:order val="0"/>
          <c:tx>
            <c:v>den minima</c:v>
          </c:tx>
          <c:invertIfNegative val="0"/>
          <c:val>
            <c:numRef>
              <c:f>'25'!$K$35:$K$43</c:f>
              <c:numCache>
                <c:formatCode>#,##0.0</c:formatCode>
                <c:ptCount val="9"/>
                <c:pt idx="0">
                  <c:v>2563</c:v>
                </c:pt>
                <c:pt idx="1">
                  <c:v>3996</c:v>
                </c:pt>
                <c:pt idx="2">
                  <c:v>461</c:v>
                </c:pt>
                <c:pt idx="3">
                  <c:v>135</c:v>
                </c:pt>
                <c:pt idx="4">
                  <c:v>0</c:v>
                </c:pt>
                <c:pt idx="5">
                  <c:v>14</c:v>
                </c:pt>
                <c:pt idx="6">
                  <c:v>45</c:v>
                </c:pt>
                <c:pt idx="7">
                  <c:v>-2015</c:v>
                </c:pt>
                <c:pt idx="8">
                  <c:v>-28</c:v>
                </c:pt>
              </c:numCache>
            </c:numRef>
          </c:val>
        </c:ser>
        <c:ser>
          <c:idx val="0"/>
          <c:order val="1"/>
          <c:tx>
            <c:v>den maxima</c:v>
          </c:tx>
          <c:invertIfNegative val="0"/>
          <c:cat>
            <c:strRef>
              <c:f>'25'!$AE$34:$AE$43</c:f>
              <c:strCache>
                <c:ptCount val="10"/>
                <c:pt idx="0">
                  <c:v>JE</c:v>
                </c:pt>
                <c:pt idx="1">
                  <c:v>PE</c:v>
                </c:pt>
                <c:pt idx="2">
                  <c:v>PPE+PSE</c:v>
                </c:pt>
                <c:pt idx="3">
                  <c:v>VE</c:v>
                </c:pt>
                <c:pt idx="4">
                  <c:v>PVE</c:v>
                </c:pt>
                <c:pt idx="5">
                  <c:v>FVE</c:v>
                </c:pt>
                <c:pt idx="6">
                  <c:v>VTE</c:v>
                </c:pt>
                <c:pt idx="7">
                  <c:v>Saldo zahraničí</c:v>
                </c:pt>
                <c:pt idx="8">
                  <c:v>Čerpání PVE</c:v>
                </c:pt>
                <c:pt idx="9">
                  <c:v>Spotřeba brutto</c:v>
                </c:pt>
              </c:strCache>
            </c:strRef>
          </c:cat>
          <c:val>
            <c:numRef>
              <c:f>'25'!$E$35:$E$43</c:f>
              <c:numCache>
                <c:formatCode>#,##0.0</c:formatCode>
                <c:ptCount val="9"/>
                <c:pt idx="0">
                  <c:v>3093</c:v>
                </c:pt>
                <c:pt idx="1">
                  <c:v>6551</c:v>
                </c:pt>
                <c:pt idx="2">
                  <c:v>741</c:v>
                </c:pt>
                <c:pt idx="3">
                  <c:v>580</c:v>
                </c:pt>
                <c:pt idx="4">
                  <c:v>229</c:v>
                </c:pt>
                <c:pt idx="5">
                  <c:v>760</c:v>
                </c:pt>
                <c:pt idx="6">
                  <c:v>74</c:v>
                </c:pt>
                <c:pt idx="7">
                  <c:v>-59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5874688"/>
        <c:axId val="35876224"/>
      </c:barChart>
      <c:catAx>
        <c:axId val="3587468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 rot="-2040000" anchor="t" anchorCtr="0"/>
          <a:lstStyle/>
          <a:p>
            <a:pPr>
              <a:defRPr sz="900" b="0"/>
            </a:pPr>
            <a:endParaRPr lang="cs-CZ"/>
          </a:p>
        </c:txPr>
        <c:crossAx val="35876224"/>
        <c:crosses val="autoZero"/>
        <c:auto val="1"/>
        <c:lblAlgn val="ctr"/>
        <c:lblOffset val="100"/>
        <c:noMultiLvlLbl val="0"/>
      </c:catAx>
      <c:valAx>
        <c:axId val="35876224"/>
        <c:scaling>
          <c:orientation val="minMax"/>
          <c:max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87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865940170940172"/>
          <c:y val="0.93584546615581099"/>
          <c:w val="0.51412207061903514"/>
          <c:h val="6.4154214559386968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Dlouhodobý vývoj výroby a spotřeby elektřiny (TWh)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0288122496912401E-2"/>
          <c:y val="0.1247206397086626"/>
          <c:w val="0.94999919899074958"/>
          <c:h val="0.74091035443723896"/>
        </c:manualLayout>
      </c:layout>
      <c:lineChart>
        <c:grouping val="standard"/>
        <c:varyColors val="0"/>
        <c:ser>
          <c:idx val="0"/>
          <c:order val="0"/>
          <c:tx>
            <c:strRef>
              <c:f>'3.8'!$A$4</c:f>
              <c:strCache>
                <c:ptCount val="1"/>
                <c:pt idx="0">
                  <c:v>Výroba elektřiny brutto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'3.8'!$B$3:$AK$3</c:f>
              <c:numCache>
                <c:formatCode>General</c:formatCode>
                <c:ptCount val="3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</c:numCache>
            </c:numRef>
          </c:cat>
          <c:val>
            <c:numRef>
              <c:f>'3.8'!$B$4:$AK$4</c:f>
              <c:numCache>
                <c:formatCode>#,##0.00</c:formatCode>
                <c:ptCount val="36"/>
                <c:pt idx="0">
                  <c:v>56.652000000000001</c:v>
                </c:pt>
                <c:pt idx="1">
                  <c:v>58.024000000000001</c:v>
                </c:pt>
                <c:pt idx="2">
                  <c:v>58.12</c:v>
                </c:pt>
                <c:pt idx="3">
                  <c:v>60.606000000000002</c:v>
                </c:pt>
                <c:pt idx="4">
                  <c:v>62.197000000000003</c:v>
                </c:pt>
                <c:pt idx="5">
                  <c:v>64.334999999999994</c:v>
                </c:pt>
                <c:pt idx="6">
                  <c:v>65.132000000000005</c:v>
                </c:pt>
                <c:pt idx="7">
                  <c:v>62.558</c:v>
                </c:pt>
                <c:pt idx="8">
                  <c:v>60.527999999999999</c:v>
                </c:pt>
                <c:pt idx="9">
                  <c:v>59.292999999999999</c:v>
                </c:pt>
                <c:pt idx="10">
                  <c:v>58.881999999999998</c:v>
                </c:pt>
                <c:pt idx="11">
                  <c:v>58.704999999999998</c:v>
                </c:pt>
                <c:pt idx="12">
                  <c:v>60.847000000000001</c:v>
                </c:pt>
                <c:pt idx="13">
                  <c:v>64.257000000000005</c:v>
                </c:pt>
                <c:pt idx="14">
                  <c:v>64.597999999999999</c:v>
                </c:pt>
                <c:pt idx="15">
                  <c:v>65.111999999999995</c:v>
                </c:pt>
                <c:pt idx="16">
                  <c:v>64.367999999999995</c:v>
                </c:pt>
                <c:pt idx="17">
                  <c:v>73.465999999999994</c:v>
                </c:pt>
                <c:pt idx="18" formatCode="General">
                  <c:v>74.647000000000006</c:v>
                </c:pt>
                <c:pt idx="19" formatCode="General">
                  <c:v>76.259</c:v>
                </c:pt>
                <c:pt idx="20" formatCode="General">
                  <c:v>83.204999999999998</c:v>
                </c:pt>
                <c:pt idx="21" formatCode="General">
                  <c:v>84.332999999999998</c:v>
                </c:pt>
                <c:pt idx="22" formatCode="General">
                  <c:v>82.578999999999994</c:v>
                </c:pt>
                <c:pt idx="23" formatCode="General">
                  <c:v>84.361000000000004</c:v>
                </c:pt>
                <c:pt idx="24" formatCode="General">
                  <c:v>88.197999999999993</c:v>
                </c:pt>
                <c:pt idx="25" formatCode="General">
                  <c:v>83.518000000000001</c:v>
                </c:pt>
                <c:pt idx="26" formatCode="General">
                  <c:v>82.25</c:v>
                </c:pt>
                <c:pt idx="27" formatCode="General">
                  <c:v>85.91</c:v>
                </c:pt>
                <c:pt idx="28" formatCode="General">
                  <c:v>87.561000000000007</c:v>
                </c:pt>
                <c:pt idx="29" formatCode="General">
                  <c:v>87.573999999999998</c:v>
                </c:pt>
                <c:pt idx="30" formatCode="General">
                  <c:v>87.064999999999998</c:v>
                </c:pt>
                <c:pt idx="31" formatCode="General">
                  <c:v>86.00343144499999</c:v>
                </c:pt>
                <c:pt idx="32" formatCode="General">
                  <c:v>83.888329251999977</c:v>
                </c:pt>
                <c:pt idx="33" formatCode="General">
                  <c:v>83.30188131700001</c:v>
                </c:pt>
                <c:pt idx="34" formatCode="General">
                  <c:v>87.037616987000007</c:v>
                </c:pt>
                <c:pt idx="35" formatCode="General">
                  <c:v>87.996301475999985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'3.8'!$A$5</c:f>
              <c:strCache>
                <c:ptCount val="1"/>
                <c:pt idx="0">
                  <c:v>Výroba elektřiny netto</c:v>
                </c:pt>
              </c:strCache>
            </c:strRef>
          </c:tx>
          <c:spPr>
            <a:ln>
              <a:solidFill>
                <a:srgbClr val="005DA2"/>
              </a:solidFill>
            </a:ln>
          </c:spPr>
          <c:marker>
            <c:symbol val="none"/>
          </c:marker>
          <c:cat>
            <c:numRef>
              <c:f>'3.8'!$B$3:$AK$3</c:f>
              <c:numCache>
                <c:formatCode>General</c:formatCode>
                <c:ptCount val="3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</c:numCache>
            </c:numRef>
          </c:cat>
          <c:val>
            <c:numRef>
              <c:f>'3.8'!$B$5:$AK$5</c:f>
              <c:numCache>
                <c:formatCode>#,##0.00</c:formatCode>
                <c:ptCount val="36"/>
                <c:pt idx="0">
                  <c:v>52.384</c:v>
                </c:pt>
                <c:pt idx="1">
                  <c:v>53.698999999999998</c:v>
                </c:pt>
                <c:pt idx="2">
                  <c:v>53.825000000000003</c:v>
                </c:pt>
                <c:pt idx="3">
                  <c:v>56.212000000000003</c:v>
                </c:pt>
                <c:pt idx="4">
                  <c:v>57.704999999999998</c:v>
                </c:pt>
                <c:pt idx="5">
                  <c:v>59.822000000000003</c:v>
                </c:pt>
                <c:pt idx="6">
                  <c:v>60.566000000000003</c:v>
                </c:pt>
                <c:pt idx="7">
                  <c:v>58.112000000000002</c:v>
                </c:pt>
                <c:pt idx="8">
                  <c:v>56.375</c:v>
                </c:pt>
                <c:pt idx="9">
                  <c:v>55.37</c:v>
                </c:pt>
                <c:pt idx="10">
                  <c:v>54.975999999999999</c:v>
                </c:pt>
                <c:pt idx="11">
                  <c:v>54.853000000000002</c:v>
                </c:pt>
                <c:pt idx="12">
                  <c:v>56.88</c:v>
                </c:pt>
                <c:pt idx="13">
                  <c:v>59.899000000000001</c:v>
                </c:pt>
                <c:pt idx="14">
                  <c:v>59.956000000000003</c:v>
                </c:pt>
                <c:pt idx="15">
                  <c:v>60.264000000000003</c:v>
                </c:pt>
                <c:pt idx="16">
                  <c:v>59.473999999999997</c:v>
                </c:pt>
                <c:pt idx="17">
                  <c:v>67.741</c:v>
                </c:pt>
                <c:pt idx="18" formatCode="General">
                  <c:v>68.78</c:v>
                </c:pt>
                <c:pt idx="19" formatCode="General">
                  <c:v>70.304000000000002</c:v>
                </c:pt>
                <c:pt idx="20" formatCode="General">
                  <c:v>76.632999999999996</c:v>
                </c:pt>
                <c:pt idx="21" formatCode="General">
                  <c:v>77.918999999999997</c:v>
                </c:pt>
                <c:pt idx="22" formatCode="General">
                  <c:v>76.191999999999993</c:v>
                </c:pt>
                <c:pt idx="23" formatCode="General">
                  <c:v>77.884</c:v>
                </c:pt>
                <c:pt idx="24" formatCode="General">
                  <c:v>81.412999999999997</c:v>
                </c:pt>
                <c:pt idx="25" formatCode="General">
                  <c:v>77.084999999999994</c:v>
                </c:pt>
                <c:pt idx="26" formatCode="General">
                  <c:v>75.989999999999995</c:v>
                </c:pt>
                <c:pt idx="27" formatCode="General">
                  <c:v>79.465000000000003</c:v>
                </c:pt>
                <c:pt idx="28" formatCode="General">
                  <c:v>81.028000000000006</c:v>
                </c:pt>
                <c:pt idx="29" formatCode="General">
                  <c:v>81.087999999999994</c:v>
                </c:pt>
                <c:pt idx="30" formatCode="General">
                  <c:v>80.858000000000004</c:v>
                </c:pt>
                <c:pt idx="31" formatCode="General">
                  <c:v>79.88594264599999</c:v>
                </c:pt>
                <c:pt idx="32" formatCode="General">
                  <c:v>77.881438870000025</c:v>
                </c:pt>
                <c:pt idx="33" formatCode="General">
                  <c:v>77.415300455000008</c:v>
                </c:pt>
                <c:pt idx="34" formatCode="General">
                  <c:v>81.005010614</c:v>
                </c:pt>
                <c:pt idx="35" formatCode="General">
                  <c:v>81.896337287000009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'3.8'!$A$6</c:f>
              <c:strCache>
                <c:ptCount val="1"/>
                <c:pt idx="0">
                  <c:v>Tuzemská brutto spotřeba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ymbol val="none"/>
          </c:marker>
          <c:cat>
            <c:numRef>
              <c:f>'3.8'!$B$3:$AK$3</c:f>
              <c:numCache>
                <c:formatCode>General</c:formatCode>
                <c:ptCount val="3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</c:numCache>
            </c:numRef>
          </c:cat>
          <c:val>
            <c:numRef>
              <c:f>'3.8'!$B$6:$AK$6</c:f>
              <c:numCache>
                <c:formatCode>#,##0.00</c:formatCode>
                <c:ptCount val="36"/>
                <c:pt idx="0">
                  <c:v>53.926000000000002</c:v>
                </c:pt>
                <c:pt idx="1">
                  <c:v>55.680999999999997</c:v>
                </c:pt>
                <c:pt idx="2">
                  <c:v>57.445</c:v>
                </c:pt>
                <c:pt idx="3">
                  <c:v>58.786999999999999</c:v>
                </c:pt>
                <c:pt idx="4">
                  <c:v>60.856999999999999</c:v>
                </c:pt>
                <c:pt idx="5">
                  <c:v>61.518000000000001</c:v>
                </c:pt>
                <c:pt idx="6">
                  <c:v>62.348999999999997</c:v>
                </c:pt>
                <c:pt idx="7">
                  <c:v>61.866</c:v>
                </c:pt>
                <c:pt idx="8">
                  <c:v>57.997999999999998</c:v>
                </c:pt>
                <c:pt idx="9">
                  <c:v>56.256999999999998</c:v>
                </c:pt>
                <c:pt idx="10">
                  <c:v>56.777999999999999</c:v>
                </c:pt>
                <c:pt idx="11">
                  <c:v>58.26</c:v>
                </c:pt>
                <c:pt idx="12">
                  <c:v>61.265000000000001</c:v>
                </c:pt>
                <c:pt idx="13">
                  <c:v>64.254000000000005</c:v>
                </c:pt>
                <c:pt idx="14">
                  <c:v>63.41</c:v>
                </c:pt>
                <c:pt idx="15">
                  <c:v>62.651000000000003</c:v>
                </c:pt>
                <c:pt idx="16">
                  <c:v>61.091999999999999</c:v>
                </c:pt>
                <c:pt idx="17">
                  <c:v>63.45</c:v>
                </c:pt>
                <c:pt idx="18" formatCode="General">
                  <c:v>65.108000000000004</c:v>
                </c:pt>
                <c:pt idx="19" formatCode="General">
                  <c:v>64.872</c:v>
                </c:pt>
                <c:pt idx="20" formatCode="General">
                  <c:v>66.992000000000004</c:v>
                </c:pt>
                <c:pt idx="21" formatCode="General">
                  <c:v>68.616</c:v>
                </c:pt>
                <c:pt idx="22" formatCode="General">
                  <c:v>69.944999999999993</c:v>
                </c:pt>
                <c:pt idx="23" formatCode="General">
                  <c:v>71.73</c:v>
                </c:pt>
                <c:pt idx="24" formatCode="General">
                  <c:v>72.045000000000002</c:v>
                </c:pt>
                <c:pt idx="25" formatCode="General">
                  <c:v>72.049000000000007</c:v>
                </c:pt>
                <c:pt idx="26" formatCode="General">
                  <c:v>68.605999999999995</c:v>
                </c:pt>
                <c:pt idx="27" formatCode="General">
                  <c:v>70.962000000000003</c:v>
                </c:pt>
                <c:pt idx="28" formatCode="General">
                  <c:v>70.516999999999996</c:v>
                </c:pt>
                <c:pt idx="29" formatCode="General">
                  <c:v>70.453000000000003</c:v>
                </c:pt>
                <c:pt idx="30" formatCode="General">
                  <c:v>70.177000000000007</c:v>
                </c:pt>
                <c:pt idx="31" formatCode="General">
                  <c:v>69.622095876499998</c:v>
                </c:pt>
                <c:pt idx="32" formatCode="General">
                  <c:v>71.014254212699996</c:v>
                </c:pt>
                <c:pt idx="33" formatCode="General">
                  <c:v>72.418279280999997</c:v>
                </c:pt>
                <c:pt idx="34" formatCode="General">
                  <c:v>73.818341962000019</c:v>
                </c:pt>
                <c:pt idx="35" formatCode="General">
                  <c:v>73.937441081000003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'3.8'!$A$7</c:f>
              <c:strCache>
                <c:ptCount val="1"/>
                <c:pt idx="0">
                  <c:v>Tuzemská netto spotřeba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'3.8'!$B$3:$AK$3</c:f>
              <c:numCache>
                <c:formatCode>General</c:formatCode>
                <c:ptCount val="3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</c:numCache>
            </c:numRef>
          </c:cat>
          <c:val>
            <c:numRef>
              <c:f>'3.8'!$B$7:$AK$7</c:f>
              <c:numCache>
                <c:formatCode>#,##0.00</c:formatCode>
                <c:ptCount val="36"/>
                <c:pt idx="0">
                  <c:v>45.570999999999998</c:v>
                </c:pt>
                <c:pt idx="1">
                  <c:v>47.107999999999997</c:v>
                </c:pt>
                <c:pt idx="2">
                  <c:v>48.844000000000001</c:v>
                </c:pt>
                <c:pt idx="3">
                  <c:v>50.079000000000001</c:v>
                </c:pt>
                <c:pt idx="4">
                  <c:v>51.820999999999998</c:v>
                </c:pt>
                <c:pt idx="5">
                  <c:v>52.476999999999997</c:v>
                </c:pt>
                <c:pt idx="6">
                  <c:v>53.271000000000001</c:v>
                </c:pt>
                <c:pt idx="7">
                  <c:v>53.024000000000001</c:v>
                </c:pt>
                <c:pt idx="8">
                  <c:v>49.707999999999998</c:v>
                </c:pt>
                <c:pt idx="9">
                  <c:v>48.148000000000003</c:v>
                </c:pt>
                <c:pt idx="10">
                  <c:v>47.765000000000001</c:v>
                </c:pt>
                <c:pt idx="11">
                  <c:v>49.311999999999998</c:v>
                </c:pt>
                <c:pt idx="12">
                  <c:v>52.155000000000001</c:v>
                </c:pt>
                <c:pt idx="13">
                  <c:v>54.146000000000001</c:v>
                </c:pt>
                <c:pt idx="14">
                  <c:v>53.162999999999997</c:v>
                </c:pt>
                <c:pt idx="15">
                  <c:v>52.195999999999998</c:v>
                </c:pt>
                <c:pt idx="16">
                  <c:v>50.854999999999997</c:v>
                </c:pt>
                <c:pt idx="17">
                  <c:v>52.292000000000002</c:v>
                </c:pt>
                <c:pt idx="18" formatCode="General">
                  <c:v>53.774999999999999</c:v>
                </c:pt>
                <c:pt idx="19" formatCode="General">
                  <c:v>53.581000000000003</c:v>
                </c:pt>
                <c:pt idx="20" formatCode="General">
                  <c:v>54.780999999999999</c:v>
                </c:pt>
                <c:pt idx="21" formatCode="General">
                  <c:v>56.387999999999998</c:v>
                </c:pt>
                <c:pt idx="22" formatCode="General">
                  <c:v>57.664000000000001</c:v>
                </c:pt>
                <c:pt idx="23" formatCode="General">
                  <c:v>59.420999999999999</c:v>
                </c:pt>
                <c:pt idx="24" formatCode="General">
                  <c:v>59.753</c:v>
                </c:pt>
                <c:pt idx="25" formatCode="General">
                  <c:v>60.478000000000002</c:v>
                </c:pt>
                <c:pt idx="26" formatCode="General">
                  <c:v>57.112000000000002</c:v>
                </c:pt>
                <c:pt idx="27" formatCode="General">
                  <c:v>59.255000000000003</c:v>
                </c:pt>
                <c:pt idx="28" formatCode="General">
                  <c:v>58.634</c:v>
                </c:pt>
                <c:pt idx="29" formatCode="General">
                  <c:v>58.798999999999999</c:v>
                </c:pt>
                <c:pt idx="30" formatCode="General">
                  <c:v>58.655999999999999</c:v>
                </c:pt>
                <c:pt idx="31" formatCode="General">
                  <c:v>58.295304573999992</c:v>
                </c:pt>
                <c:pt idx="32" formatCode="General">
                  <c:v>59.280284112700002</c:v>
                </c:pt>
                <c:pt idx="33" formatCode="General">
                  <c:v>60.88139417999998</c:v>
                </c:pt>
                <c:pt idx="34" formatCode="General">
                  <c:v>61.880524117000022</c:v>
                </c:pt>
                <c:pt idx="35" formatCode="General">
                  <c:v>62.195209539999993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56384"/>
        <c:axId val="149457920"/>
      </c:lineChart>
      <c:catAx>
        <c:axId val="1494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aseline="0"/>
            </a:pPr>
            <a:endParaRPr lang="cs-CZ"/>
          </a:p>
        </c:txPr>
        <c:crossAx val="149457920"/>
        <c:crosses val="autoZero"/>
        <c:auto val="1"/>
        <c:lblAlgn val="ctr"/>
        <c:lblOffset val="100"/>
        <c:noMultiLvlLbl val="0"/>
      </c:catAx>
      <c:valAx>
        <c:axId val="149457920"/>
        <c:scaling>
          <c:orientation val="minMax"/>
          <c:max val="9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9456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939851268591425E-2"/>
          <c:y val="0.20202895053154954"/>
          <c:w val="0.39000653953485231"/>
          <c:h val="0.1476466764801468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 (GWh)</a:t>
            </a:r>
          </a:p>
        </c:rich>
      </c:tx>
      <c:layout>
        <c:manualLayout>
          <c:xMode val="edge"/>
          <c:yMode val="edge"/>
          <c:x val="0.217309615384615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64516129032263E-2"/>
          <c:y val="0.14087592592592593"/>
          <c:w val="0.9188354838709677"/>
          <c:h val="0.57509067688378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'25'!$P$34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'25'!$Q$34:$T$34</c:f>
              <c:numCache>
                <c:formatCode>General</c:formatCode>
                <c:ptCount val="4"/>
                <c:pt idx="1">
                  <c:v>2115.958047000001</c:v>
                </c:pt>
                <c:pt idx="2">
                  <c:v>0</c:v>
                </c:pt>
                <c:pt idx="3">
                  <c:v>2.7662300000000011</c:v>
                </c:pt>
              </c:numCache>
            </c:numRef>
          </c:val>
        </c:ser>
        <c:ser>
          <c:idx val="1"/>
          <c:order val="1"/>
          <c:tx>
            <c:strRef>
              <c:f>'25'!$P$35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'25'!$Q$35:$T$35</c:f>
              <c:numCache>
                <c:formatCode>General</c:formatCode>
                <c:ptCount val="4"/>
                <c:pt idx="1">
                  <c:v>11.908016999999997</c:v>
                </c:pt>
                <c:pt idx="2">
                  <c:v>0</c:v>
                </c:pt>
                <c:pt idx="3">
                  <c:v>2595.3372179999969</c:v>
                </c:pt>
              </c:numCache>
            </c:numRef>
          </c:val>
        </c:ser>
        <c:ser>
          <c:idx val="2"/>
          <c:order val="2"/>
          <c:tx>
            <c:strRef>
              <c:f>'25'!$P$36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'25'!$Q$36:$T$36</c:f>
              <c:numCache>
                <c:formatCode>General</c:formatCode>
                <c:ptCount val="4"/>
                <c:pt idx="1">
                  <c:v>3454.5004139999992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'25'!$P$37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'25'!$Q$37:$T$37</c:f>
              <c:numCache>
                <c:formatCode>General</c:formatCode>
                <c:ptCount val="4"/>
                <c:pt idx="1">
                  <c:v>37733.792682000058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'25'!$P$38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'25'!$Q$38:$T$38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'25'!$P$39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'25'!$Q$39:$T$39</c:f>
              <c:numCache>
                <c:formatCode>General</c:formatCode>
                <c:ptCount val="4"/>
                <c:pt idx="1">
                  <c:v>63.59628</c:v>
                </c:pt>
                <c:pt idx="2">
                  <c:v>0</c:v>
                </c:pt>
                <c:pt idx="3">
                  <c:v>0.67549099999999995</c:v>
                </c:pt>
              </c:numCache>
            </c:numRef>
          </c:val>
        </c:ser>
        <c:ser>
          <c:idx val="6"/>
          <c:order val="6"/>
          <c:tx>
            <c:strRef>
              <c:f>'25'!$P$40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'25'!$Q$40:$T$40</c:f>
              <c:numCache>
                <c:formatCode>General</c:formatCode>
                <c:ptCount val="4"/>
                <c:pt idx="1">
                  <c:v>21.564160999999999</c:v>
                </c:pt>
                <c:pt idx="2">
                  <c:v>0</c:v>
                </c:pt>
                <c:pt idx="3">
                  <c:v>4.3959000000000012E-2</c:v>
                </c:pt>
              </c:numCache>
            </c:numRef>
          </c:val>
        </c:ser>
        <c:ser>
          <c:idx val="7"/>
          <c:order val="7"/>
          <c:tx>
            <c:strRef>
              <c:f>'25'!$P$41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'25'!$Q$41:$T$41</c:f>
              <c:numCache>
                <c:formatCode>General</c:formatCode>
                <c:ptCount val="4"/>
                <c:pt idx="1">
                  <c:v>176.97561300000004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'25'!$P$42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'25'!$Q$42:$T$42</c:f>
              <c:numCache>
                <c:formatCode>General</c:formatCode>
                <c:ptCount val="4"/>
                <c:pt idx="1">
                  <c:v>879.69597099999942</c:v>
                </c:pt>
                <c:pt idx="2">
                  <c:v>1630.4139599999999</c:v>
                </c:pt>
                <c:pt idx="3">
                  <c:v>241.39862800000003</c:v>
                </c:pt>
              </c:numCache>
            </c:numRef>
          </c:val>
        </c:ser>
        <c:ser>
          <c:idx val="9"/>
          <c:order val="9"/>
          <c:tx>
            <c:strRef>
              <c:f>'25'!$P$43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'25'!$Q$43:$T$43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0.54568900000000009</c:v>
                </c:pt>
              </c:numCache>
            </c:numRef>
          </c:val>
        </c:ser>
        <c:ser>
          <c:idx val="10"/>
          <c:order val="10"/>
          <c:tx>
            <c:strRef>
              <c:f>'25'!$P$44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'25'!$Q$44:$T$44</c:f>
              <c:numCache>
                <c:formatCode>General</c:formatCode>
                <c:ptCount val="4"/>
                <c:pt idx="1">
                  <c:v>22.189334000000002</c:v>
                </c:pt>
                <c:pt idx="2">
                  <c:v>0</c:v>
                </c:pt>
                <c:pt idx="3">
                  <c:v>12.598535999999994</c:v>
                </c:pt>
              </c:numCache>
            </c:numRef>
          </c:val>
        </c:ser>
        <c:ser>
          <c:idx val="11"/>
          <c:order val="11"/>
          <c:tx>
            <c:strRef>
              <c:f>'25'!$P$45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'25'!$Q$45:$T$45</c:f>
              <c:numCache>
                <c:formatCode>General</c:formatCode>
                <c:ptCount val="4"/>
                <c:pt idx="1">
                  <c:v>590.57395500000007</c:v>
                </c:pt>
                <c:pt idx="2">
                  <c:v>2060.4579100000001</c:v>
                </c:pt>
                <c:pt idx="3">
                  <c:v>837.04720299999917</c:v>
                </c:pt>
              </c:numCache>
            </c:numRef>
          </c:val>
        </c:ser>
        <c:ser>
          <c:idx val="12"/>
          <c:order val="12"/>
          <c:tx>
            <c:strRef>
              <c:f>'25'!$P$46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'25'!$Q$33:$T$33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'25'!$Q$46:$T$46</c:f>
              <c:numCache>
                <c:formatCode>General</c:formatCode>
                <c:ptCount val="4"/>
                <c:pt idx="0">
                  <c:v>29921.311170000001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55840"/>
        <c:axId val="35957376"/>
      </c:barChart>
      <c:catAx>
        <c:axId val="3595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957376"/>
        <c:crosses val="autoZero"/>
        <c:auto val="1"/>
        <c:lblAlgn val="ctr"/>
        <c:lblOffset val="100"/>
        <c:noMultiLvlLbl val="0"/>
      </c:catAx>
      <c:valAx>
        <c:axId val="35957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95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3841762452107282"/>
          <c:w val="0.99808459753898915"/>
          <c:h val="0.161582248195296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68817368702698"/>
          <c:y val="0.17125268432355045"/>
          <c:w val="0.83813132063323104"/>
          <c:h val="0.56909674329501914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175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22</c:v>
              </c:pt>
              <c:pt idx="2">
                <c:v>44</c:v>
              </c:pt>
              <c:pt idx="3">
                <c:v>66</c:v>
              </c:pt>
              <c:pt idx="4">
                <c:v>88</c:v>
              </c:pt>
              <c:pt idx="5">
                <c:v>109</c:v>
              </c:pt>
              <c:pt idx="6">
                <c:v>131</c:v>
              </c:pt>
              <c:pt idx="7">
                <c:v>153</c:v>
              </c:pt>
              <c:pt idx="8">
                <c:v>175</c:v>
              </c:pt>
              <c:pt idx="9">
                <c:v>197</c:v>
              </c:pt>
              <c:pt idx="10">
                <c:v>219</c:v>
              </c:pt>
              <c:pt idx="11">
                <c:v>241</c:v>
              </c:pt>
              <c:pt idx="12">
                <c:v>263</c:v>
              </c:pt>
              <c:pt idx="13">
                <c:v>285</c:v>
              </c:pt>
              <c:pt idx="14">
                <c:v>307</c:v>
              </c:pt>
              <c:pt idx="15">
                <c:v>328</c:v>
              </c:pt>
              <c:pt idx="16">
                <c:v>350</c:v>
              </c:pt>
              <c:pt idx="17">
                <c:v>372</c:v>
              </c:pt>
              <c:pt idx="18">
                <c:v>394</c:v>
              </c:pt>
              <c:pt idx="19">
                <c:v>416</c:v>
              </c:pt>
              <c:pt idx="20">
                <c:v>438</c:v>
              </c:pt>
              <c:pt idx="21">
                <c:v>460</c:v>
              </c:pt>
              <c:pt idx="22">
                <c:v>482</c:v>
              </c:pt>
              <c:pt idx="23">
                <c:v>504</c:v>
              </c:pt>
              <c:pt idx="24">
                <c:v>526</c:v>
              </c:pt>
              <c:pt idx="25">
                <c:v>547</c:v>
              </c:pt>
              <c:pt idx="26">
                <c:v>569</c:v>
              </c:pt>
              <c:pt idx="27">
                <c:v>591</c:v>
              </c:pt>
              <c:pt idx="28">
                <c:v>613</c:v>
              </c:pt>
              <c:pt idx="29">
                <c:v>635</c:v>
              </c:pt>
              <c:pt idx="30">
                <c:v>657</c:v>
              </c:pt>
              <c:pt idx="31">
                <c:v>679</c:v>
              </c:pt>
              <c:pt idx="32">
                <c:v>701</c:v>
              </c:pt>
              <c:pt idx="33">
                <c:v>723</c:v>
              </c:pt>
              <c:pt idx="34">
                <c:v>745</c:v>
              </c:pt>
              <c:pt idx="35">
                <c:v>766</c:v>
              </c:pt>
              <c:pt idx="36">
                <c:v>788</c:v>
              </c:pt>
              <c:pt idx="37">
                <c:v>810</c:v>
              </c:pt>
              <c:pt idx="38">
                <c:v>832</c:v>
              </c:pt>
              <c:pt idx="39">
                <c:v>854</c:v>
              </c:pt>
              <c:pt idx="40">
                <c:v>876</c:v>
              </c:pt>
              <c:pt idx="41">
                <c:v>898</c:v>
              </c:pt>
              <c:pt idx="42">
                <c:v>920</c:v>
              </c:pt>
              <c:pt idx="43">
                <c:v>942</c:v>
              </c:pt>
              <c:pt idx="44">
                <c:v>963</c:v>
              </c:pt>
              <c:pt idx="45">
                <c:v>985</c:v>
              </c:pt>
              <c:pt idx="46">
                <c:v>1007</c:v>
              </c:pt>
              <c:pt idx="47">
                <c:v>1029</c:v>
              </c:pt>
              <c:pt idx="48">
                <c:v>1051</c:v>
              </c:pt>
              <c:pt idx="49">
                <c:v>1073</c:v>
              </c:pt>
              <c:pt idx="50">
                <c:v>1095</c:v>
              </c:pt>
              <c:pt idx="51">
                <c:v>1117</c:v>
              </c:pt>
              <c:pt idx="52">
                <c:v>1139</c:v>
              </c:pt>
              <c:pt idx="53">
                <c:v>1161</c:v>
              </c:pt>
              <c:pt idx="54">
                <c:v>1182</c:v>
              </c:pt>
              <c:pt idx="55">
                <c:v>1204</c:v>
              </c:pt>
              <c:pt idx="56">
                <c:v>1226</c:v>
              </c:pt>
              <c:pt idx="57">
                <c:v>1248</c:v>
              </c:pt>
              <c:pt idx="58">
                <c:v>1270</c:v>
              </c:pt>
              <c:pt idx="59">
                <c:v>1292</c:v>
              </c:pt>
              <c:pt idx="60">
                <c:v>1314</c:v>
              </c:pt>
              <c:pt idx="61">
                <c:v>1336</c:v>
              </c:pt>
              <c:pt idx="62">
                <c:v>1358</c:v>
              </c:pt>
              <c:pt idx="63">
                <c:v>1380</c:v>
              </c:pt>
              <c:pt idx="64">
                <c:v>1401</c:v>
              </c:pt>
              <c:pt idx="65">
                <c:v>1423</c:v>
              </c:pt>
              <c:pt idx="66">
                <c:v>1445</c:v>
              </c:pt>
              <c:pt idx="67">
                <c:v>1467</c:v>
              </c:pt>
              <c:pt idx="68">
                <c:v>1489</c:v>
              </c:pt>
              <c:pt idx="69">
                <c:v>1511</c:v>
              </c:pt>
              <c:pt idx="70">
                <c:v>1533</c:v>
              </c:pt>
              <c:pt idx="71">
                <c:v>1555</c:v>
              </c:pt>
              <c:pt idx="72">
                <c:v>1577</c:v>
              </c:pt>
              <c:pt idx="73">
                <c:v>1599</c:v>
              </c:pt>
              <c:pt idx="74">
                <c:v>1620</c:v>
              </c:pt>
              <c:pt idx="75">
                <c:v>1642</c:v>
              </c:pt>
              <c:pt idx="76">
                <c:v>1664</c:v>
              </c:pt>
              <c:pt idx="77">
                <c:v>1686</c:v>
              </c:pt>
              <c:pt idx="78">
                <c:v>1708</c:v>
              </c:pt>
              <c:pt idx="79">
                <c:v>1730</c:v>
              </c:pt>
              <c:pt idx="80">
                <c:v>1752</c:v>
              </c:pt>
              <c:pt idx="81">
                <c:v>1774</c:v>
              </c:pt>
              <c:pt idx="82">
                <c:v>1796</c:v>
              </c:pt>
              <c:pt idx="83">
                <c:v>1817</c:v>
              </c:pt>
              <c:pt idx="84">
                <c:v>1839</c:v>
              </c:pt>
              <c:pt idx="85">
                <c:v>1861</c:v>
              </c:pt>
              <c:pt idx="86">
                <c:v>1883</c:v>
              </c:pt>
              <c:pt idx="87">
                <c:v>1905</c:v>
              </c:pt>
              <c:pt idx="88">
                <c:v>1927</c:v>
              </c:pt>
              <c:pt idx="89">
                <c:v>1949</c:v>
              </c:pt>
              <c:pt idx="90">
                <c:v>1971</c:v>
              </c:pt>
              <c:pt idx="91">
                <c:v>1993</c:v>
              </c:pt>
              <c:pt idx="92">
                <c:v>2015</c:v>
              </c:pt>
              <c:pt idx="93">
                <c:v>2036</c:v>
              </c:pt>
              <c:pt idx="94">
                <c:v>2058</c:v>
              </c:pt>
              <c:pt idx="95">
                <c:v>2080</c:v>
              </c:pt>
              <c:pt idx="96">
                <c:v>2102</c:v>
              </c:pt>
              <c:pt idx="97">
                <c:v>2124</c:v>
              </c:pt>
              <c:pt idx="98">
                <c:v>2146</c:v>
              </c:pt>
              <c:pt idx="99">
                <c:v>2168</c:v>
              </c:pt>
              <c:pt idx="100">
                <c:v>2190</c:v>
              </c:pt>
              <c:pt idx="101">
                <c:v>2212</c:v>
              </c:pt>
              <c:pt idx="102">
                <c:v>2234</c:v>
              </c:pt>
              <c:pt idx="103">
                <c:v>2255</c:v>
              </c:pt>
              <c:pt idx="104">
                <c:v>2277</c:v>
              </c:pt>
              <c:pt idx="105">
                <c:v>2299</c:v>
              </c:pt>
              <c:pt idx="106">
                <c:v>2321</c:v>
              </c:pt>
              <c:pt idx="107">
                <c:v>2343</c:v>
              </c:pt>
              <c:pt idx="108">
                <c:v>2365</c:v>
              </c:pt>
              <c:pt idx="109">
                <c:v>2387</c:v>
              </c:pt>
              <c:pt idx="110">
                <c:v>2409</c:v>
              </c:pt>
              <c:pt idx="111">
                <c:v>2431</c:v>
              </c:pt>
              <c:pt idx="112">
                <c:v>2453</c:v>
              </c:pt>
              <c:pt idx="113">
                <c:v>2474</c:v>
              </c:pt>
              <c:pt idx="114">
                <c:v>2496</c:v>
              </c:pt>
              <c:pt idx="115">
                <c:v>2518</c:v>
              </c:pt>
              <c:pt idx="116">
                <c:v>2540</c:v>
              </c:pt>
              <c:pt idx="117">
                <c:v>2562</c:v>
              </c:pt>
              <c:pt idx="118">
                <c:v>2584</c:v>
              </c:pt>
              <c:pt idx="119">
                <c:v>2606</c:v>
              </c:pt>
              <c:pt idx="120">
                <c:v>2628</c:v>
              </c:pt>
              <c:pt idx="121">
                <c:v>2650</c:v>
              </c:pt>
              <c:pt idx="122">
                <c:v>2671</c:v>
              </c:pt>
              <c:pt idx="123">
                <c:v>2693</c:v>
              </c:pt>
              <c:pt idx="124">
                <c:v>2715</c:v>
              </c:pt>
              <c:pt idx="125">
                <c:v>2737</c:v>
              </c:pt>
              <c:pt idx="126">
                <c:v>2759</c:v>
              </c:pt>
              <c:pt idx="127">
                <c:v>2781</c:v>
              </c:pt>
              <c:pt idx="128">
                <c:v>2803</c:v>
              </c:pt>
              <c:pt idx="129">
                <c:v>2825</c:v>
              </c:pt>
              <c:pt idx="130">
                <c:v>2847</c:v>
              </c:pt>
              <c:pt idx="131">
                <c:v>2869</c:v>
              </c:pt>
              <c:pt idx="132">
                <c:v>2890</c:v>
              </c:pt>
              <c:pt idx="133">
                <c:v>2912</c:v>
              </c:pt>
              <c:pt idx="134">
                <c:v>2934</c:v>
              </c:pt>
              <c:pt idx="135">
                <c:v>2956</c:v>
              </c:pt>
              <c:pt idx="136">
                <c:v>2978</c:v>
              </c:pt>
              <c:pt idx="137">
                <c:v>3000</c:v>
              </c:pt>
              <c:pt idx="138">
                <c:v>3022</c:v>
              </c:pt>
              <c:pt idx="139">
                <c:v>3044</c:v>
              </c:pt>
              <c:pt idx="140">
                <c:v>3066</c:v>
              </c:pt>
              <c:pt idx="141">
                <c:v>3088</c:v>
              </c:pt>
              <c:pt idx="142">
                <c:v>3109</c:v>
              </c:pt>
              <c:pt idx="143">
                <c:v>3131</c:v>
              </c:pt>
              <c:pt idx="144">
                <c:v>3153</c:v>
              </c:pt>
              <c:pt idx="145">
                <c:v>3175</c:v>
              </c:pt>
              <c:pt idx="146">
                <c:v>3197</c:v>
              </c:pt>
              <c:pt idx="147">
                <c:v>3219</c:v>
              </c:pt>
              <c:pt idx="148">
                <c:v>3241</c:v>
              </c:pt>
              <c:pt idx="149">
                <c:v>3263</c:v>
              </c:pt>
              <c:pt idx="150">
                <c:v>3285</c:v>
              </c:pt>
              <c:pt idx="151">
                <c:v>3307</c:v>
              </c:pt>
              <c:pt idx="152">
                <c:v>3328</c:v>
              </c:pt>
              <c:pt idx="153">
                <c:v>3350</c:v>
              </c:pt>
              <c:pt idx="154">
                <c:v>3372</c:v>
              </c:pt>
              <c:pt idx="155">
                <c:v>3394</c:v>
              </c:pt>
              <c:pt idx="156">
                <c:v>3416</c:v>
              </c:pt>
              <c:pt idx="157">
                <c:v>3438</c:v>
              </c:pt>
              <c:pt idx="158">
                <c:v>3460</c:v>
              </c:pt>
              <c:pt idx="159">
                <c:v>3482</c:v>
              </c:pt>
              <c:pt idx="160">
                <c:v>3504</c:v>
              </c:pt>
              <c:pt idx="161">
                <c:v>3525</c:v>
              </c:pt>
              <c:pt idx="162">
                <c:v>3547</c:v>
              </c:pt>
              <c:pt idx="163">
                <c:v>3569</c:v>
              </c:pt>
              <c:pt idx="164">
                <c:v>3591</c:v>
              </c:pt>
              <c:pt idx="165">
                <c:v>3613</c:v>
              </c:pt>
              <c:pt idx="166">
                <c:v>3635</c:v>
              </c:pt>
              <c:pt idx="167">
                <c:v>3657</c:v>
              </c:pt>
              <c:pt idx="168">
                <c:v>3679</c:v>
              </c:pt>
              <c:pt idx="169">
                <c:v>3701</c:v>
              </c:pt>
              <c:pt idx="170">
                <c:v>3723</c:v>
              </c:pt>
              <c:pt idx="171">
                <c:v>3744</c:v>
              </c:pt>
              <c:pt idx="172">
                <c:v>3766</c:v>
              </c:pt>
              <c:pt idx="173">
                <c:v>3788</c:v>
              </c:pt>
              <c:pt idx="174">
                <c:v>3810</c:v>
              </c:pt>
              <c:pt idx="175">
                <c:v>3832</c:v>
              </c:pt>
              <c:pt idx="176">
                <c:v>3854</c:v>
              </c:pt>
              <c:pt idx="177">
                <c:v>3876</c:v>
              </c:pt>
              <c:pt idx="178">
                <c:v>3898</c:v>
              </c:pt>
              <c:pt idx="179">
                <c:v>3920</c:v>
              </c:pt>
              <c:pt idx="180">
                <c:v>3942</c:v>
              </c:pt>
              <c:pt idx="181">
                <c:v>3963</c:v>
              </c:pt>
              <c:pt idx="182">
                <c:v>3985</c:v>
              </c:pt>
              <c:pt idx="183">
                <c:v>4007</c:v>
              </c:pt>
              <c:pt idx="184">
                <c:v>4029</c:v>
              </c:pt>
              <c:pt idx="185">
                <c:v>4051</c:v>
              </c:pt>
              <c:pt idx="186">
                <c:v>4073</c:v>
              </c:pt>
              <c:pt idx="187">
                <c:v>4095</c:v>
              </c:pt>
              <c:pt idx="188">
                <c:v>4117</c:v>
              </c:pt>
              <c:pt idx="189">
                <c:v>4139</c:v>
              </c:pt>
              <c:pt idx="190">
                <c:v>4161</c:v>
              </c:pt>
              <c:pt idx="191">
                <c:v>4182</c:v>
              </c:pt>
              <c:pt idx="192">
                <c:v>4204</c:v>
              </c:pt>
              <c:pt idx="193">
                <c:v>4226</c:v>
              </c:pt>
              <c:pt idx="194">
                <c:v>4248</c:v>
              </c:pt>
              <c:pt idx="195">
                <c:v>4270</c:v>
              </c:pt>
              <c:pt idx="196">
                <c:v>4292</c:v>
              </c:pt>
              <c:pt idx="197">
                <c:v>4314</c:v>
              </c:pt>
              <c:pt idx="198">
                <c:v>4336</c:v>
              </c:pt>
              <c:pt idx="199">
                <c:v>4358</c:v>
              </c:pt>
              <c:pt idx="200">
                <c:v>4380</c:v>
              </c:pt>
              <c:pt idx="201">
                <c:v>4401</c:v>
              </c:pt>
              <c:pt idx="202">
                <c:v>4423</c:v>
              </c:pt>
              <c:pt idx="203">
                <c:v>4445</c:v>
              </c:pt>
              <c:pt idx="204">
                <c:v>4467</c:v>
              </c:pt>
              <c:pt idx="205">
                <c:v>4489</c:v>
              </c:pt>
              <c:pt idx="206">
                <c:v>4511</c:v>
              </c:pt>
              <c:pt idx="207">
                <c:v>4533</c:v>
              </c:pt>
              <c:pt idx="208">
                <c:v>4555</c:v>
              </c:pt>
              <c:pt idx="209">
                <c:v>4577</c:v>
              </c:pt>
              <c:pt idx="210">
                <c:v>4598</c:v>
              </c:pt>
              <c:pt idx="211">
                <c:v>4620</c:v>
              </c:pt>
              <c:pt idx="212">
                <c:v>4642</c:v>
              </c:pt>
              <c:pt idx="213">
                <c:v>4664</c:v>
              </c:pt>
              <c:pt idx="214">
                <c:v>4686</c:v>
              </c:pt>
              <c:pt idx="215">
                <c:v>4708</c:v>
              </c:pt>
              <c:pt idx="216">
                <c:v>4730</c:v>
              </c:pt>
              <c:pt idx="217">
                <c:v>4752</c:v>
              </c:pt>
              <c:pt idx="218">
                <c:v>4774</c:v>
              </c:pt>
              <c:pt idx="219">
                <c:v>4796</c:v>
              </c:pt>
              <c:pt idx="220">
                <c:v>4817</c:v>
              </c:pt>
              <c:pt idx="221">
                <c:v>4839</c:v>
              </c:pt>
              <c:pt idx="222">
                <c:v>4861</c:v>
              </c:pt>
              <c:pt idx="223">
                <c:v>4883</c:v>
              </c:pt>
              <c:pt idx="224">
                <c:v>4905</c:v>
              </c:pt>
              <c:pt idx="225">
                <c:v>4927</c:v>
              </c:pt>
              <c:pt idx="226">
                <c:v>4949</c:v>
              </c:pt>
              <c:pt idx="227">
                <c:v>4971</c:v>
              </c:pt>
              <c:pt idx="228">
                <c:v>4993</c:v>
              </c:pt>
              <c:pt idx="229">
                <c:v>5015</c:v>
              </c:pt>
              <c:pt idx="230">
                <c:v>5036</c:v>
              </c:pt>
              <c:pt idx="231">
                <c:v>5058</c:v>
              </c:pt>
              <c:pt idx="232">
                <c:v>5080</c:v>
              </c:pt>
              <c:pt idx="233">
                <c:v>5102</c:v>
              </c:pt>
              <c:pt idx="234">
                <c:v>5124</c:v>
              </c:pt>
              <c:pt idx="235">
                <c:v>5146</c:v>
              </c:pt>
              <c:pt idx="236">
                <c:v>5168</c:v>
              </c:pt>
              <c:pt idx="237">
                <c:v>5190</c:v>
              </c:pt>
              <c:pt idx="238">
                <c:v>5212</c:v>
              </c:pt>
              <c:pt idx="239">
                <c:v>5234</c:v>
              </c:pt>
              <c:pt idx="240">
                <c:v>5255</c:v>
              </c:pt>
              <c:pt idx="241">
                <c:v>5277</c:v>
              </c:pt>
              <c:pt idx="242">
                <c:v>5299</c:v>
              </c:pt>
              <c:pt idx="243">
                <c:v>5321</c:v>
              </c:pt>
              <c:pt idx="244">
                <c:v>5343</c:v>
              </c:pt>
              <c:pt idx="245">
                <c:v>5365</c:v>
              </c:pt>
              <c:pt idx="246">
                <c:v>5387</c:v>
              </c:pt>
              <c:pt idx="247">
                <c:v>5409</c:v>
              </c:pt>
              <c:pt idx="248">
                <c:v>5431</c:v>
              </c:pt>
              <c:pt idx="249">
                <c:v>5452</c:v>
              </c:pt>
              <c:pt idx="250">
                <c:v>5474</c:v>
              </c:pt>
              <c:pt idx="251">
                <c:v>5496</c:v>
              </c:pt>
              <c:pt idx="252">
                <c:v>5518</c:v>
              </c:pt>
              <c:pt idx="253">
                <c:v>5540</c:v>
              </c:pt>
              <c:pt idx="254">
                <c:v>5562</c:v>
              </c:pt>
              <c:pt idx="255">
                <c:v>5584</c:v>
              </c:pt>
              <c:pt idx="256">
                <c:v>5606</c:v>
              </c:pt>
              <c:pt idx="257">
                <c:v>5628</c:v>
              </c:pt>
              <c:pt idx="258">
                <c:v>5650</c:v>
              </c:pt>
              <c:pt idx="259">
                <c:v>5671</c:v>
              </c:pt>
              <c:pt idx="260">
                <c:v>5693</c:v>
              </c:pt>
              <c:pt idx="261">
                <c:v>5715</c:v>
              </c:pt>
              <c:pt idx="262">
                <c:v>5737</c:v>
              </c:pt>
              <c:pt idx="263">
                <c:v>5759</c:v>
              </c:pt>
              <c:pt idx="264">
                <c:v>5781</c:v>
              </c:pt>
              <c:pt idx="265">
                <c:v>5803</c:v>
              </c:pt>
              <c:pt idx="266">
                <c:v>5825</c:v>
              </c:pt>
              <c:pt idx="267">
                <c:v>5847</c:v>
              </c:pt>
              <c:pt idx="268">
                <c:v>5869</c:v>
              </c:pt>
              <c:pt idx="269">
                <c:v>5890</c:v>
              </c:pt>
              <c:pt idx="270">
                <c:v>5912</c:v>
              </c:pt>
              <c:pt idx="271">
                <c:v>5934</c:v>
              </c:pt>
              <c:pt idx="272">
                <c:v>5956</c:v>
              </c:pt>
              <c:pt idx="273">
                <c:v>5978</c:v>
              </c:pt>
              <c:pt idx="274">
                <c:v>6000</c:v>
              </c:pt>
              <c:pt idx="275">
                <c:v>6022</c:v>
              </c:pt>
              <c:pt idx="276">
                <c:v>6044</c:v>
              </c:pt>
              <c:pt idx="277">
                <c:v>6066</c:v>
              </c:pt>
              <c:pt idx="278">
                <c:v>6088</c:v>
              </c:pt>
              <c:pt idx="279">
                <c:v>6109</c:v>
              </c:pt>
              <c:pt idx="280">
                <c:v>6131</c:v>
              </c:pt>
              <c:pt idx="281">
                <c:v>6153</c:v>
              </c:pt>
              <c:pt idx="282">
                <c:v>6175</c:v>
              </c:pt>
              <c:pt idx="283">
                <c:v>6197</c:v>
              </c:pt>
              <c:pt idx="284">
                <c:v>6219</c:v>
              </c:pt>
              <c:pt idx="285">
                <c:v>6241</c:v>
              </c:pt>
              <c:pt idx="286">
                <c:v>6263</c:v>
              </c:pt>
              <c:pt idx="287">
                <c:v>6285</c:v>
              </c:pt>
              <c:pt idx="288">
                <c:v>6306</c:v>
              </c:pt>
              <c:pt idx="289">
                <c:v>6328</c:v>
              </c:pt>
              <c:pt idx="290">
                <c:v>6350</c:v>
              </c:pt>
              <c:pt idx="291">
                <c:v>6372</c:v>
              </c:pt>
              <c:pt idx="292">
                <c:v>6394</c:v>
              </c:pt>
              <c:pt idx="293">
                <c:v>6416</c:v>
              </c:pt>
              <c:pt idx="294">
                <c:v>6438</c:v>
              </c:pt>
              <c:pt idx="295">
                <c:v>6460</c:v>
              </c:pt>
              <c:pt idx="296">
                <c:v>6482</c:v>
              </c:pt>
              <c:pt idx="297">
                <c:v>6504</c:v>
              </c:pt>
              <c:pt idx="298">
                <c:v>6525</c:v>
              </c:pt>
              <c:pt idx="299">
                <c:v>6547</c:v>
              </c:pt>
              <c:pt idx="300">
                <c:v>6569</c:v>
              </c:pt>
              <c:pt idx="301">
                <c:v>6591</c:v>
              </c:pt>
              <c:pt idx="302">
                <c:v>6613</c:v>
              </c:pt>
              <c:pt idx="303">
                <c:v>6635</c:v>
              </c:pt>
              <c:pt idx="304">
                <c:v>6657</c:v>
              </c:pt>
              <c:pt idx="305">
                <c:v>6679</c:v>
              </c:pt>
              <c:pt idx="306">
                <c:v>6701</c:v>
              </c:pt>
              <c:pt idx="307">
                <c:v>6723</c:v>
              </c:pt>
              <c:pt idx="308">
                <c:v>6744</c:v>
              </c:pt>
              <c:pt idx="309">
                <c:v>6766</c:v>
              </c:pt>
              <c:pt idx="310">
                <c:v>6788</c:v>
              </c:pt>
              <c:pt idx="311">
                <c:v>6810</c:v>
              </c:pt>
              <c:pt idx="312">
                <c:v>6832</c:v>
              </c:pt>
              <c:pt idx="313">
                <c:v>6854</c:v>
              </c:pt>
              <c:pt idx="314">
                <c:v>6876</c:v>
              </c:pt>
              <c:pt idx="315">
                <c:v>6898</c:v>
              </c:pt>
              <c:pt idx="316">
                <c:v>6920</c:v>
              </c:pt>
              <c:pt idx="317">
                <c:v>6942</c:v>
              </c:pt>
              <c:pt idx="318">
                <c:v>6963</c:v>
              </c:pt>
              <c:pt idx="319">
                <c:v>6985</c:v>
              </c:pt>
              <c:pt idx="320">
                <c:v>7007</c:v>
              </c:pt>
              <c:pt idx="321">
                <c:v>7029</c:v>
              </c:pt>
              <c:pt idx="322">
                <c:v>7051</c:v>
              </c:pt>
              <c:pt idx="323">
                <c:v>7073</c:v>
              </c:pt>
              <c:pt idx="324">
                <c:v>7095</c:v>
              </c:pt>
              <c:pt idx="325">
                <c:v>7117</c:v>
              </c:pt>
              <c:pt idx="326">
                <c:v>7139</c:v>
              </c:pt>
              <c:pt idx="327">
                <c:v>7160</c:v>
              </c:pt>
              <c:pt idx="328">
                <c:v>7182</c:v>
              </c:pt>
              <c:pt idx="329">
                <c:v>7204</c:v>
              </c:pt>
              <c:pt idx="330">
                <c:v>7226</c:v>
              </c:pt>
              <c:pt idx="331">
                <c:v>7248</c:v>
              </c:pt>
              <c:pt idx="332">
                <c:v>7270</c:v>
              </c:pt>
              <c:pt idx="333">
                <c:v>7292</c:v>
              </c:pt>
              <c:pt idx="334">
                <c:v>7314</c:v>
              </c:pt>
              <c:pt idx="335">
                <c:v>7336</c:v>
              </c:pt>
              <c:pt idx="336">
                <c:v>7358</c:v>
              </c:pt>
              <c:pt idx="337">
                <c:v>7379</c:v>
              </c:pt>
              <c:pt idx="338">
                <c:v>7401</c:v>
              </c:pt>
              <c:pt idx="339">
                <c:v>7423</c:v>
              </c:pt>
              <c:pt idx="340">
                <c:v>7445</c:v>
              </c:pt>
              <c:pt idx="341">
                <c:v>7467</c:v>
              </c:pt>
              <c:pt idx="342">
                <c:v>7489</c:v>
              </c:pt>
              <c:pt idx="343">
                <c:v>7511</c:v>
              </c:pt>
              <c:pt idx="344">
                <c:v>7533</c:v>
              </c:pt>
              <c:pt idx="345">
                <c:v>7555</c:v>
              </c:pt>
              <c:pt idx="346">
                <c:v>7577</c:v>
              </c:pt>
              <c:pt idx="347">
                <c:v>7598</c:v>
              </c:pt>
              <c:pt idx="348">
                <c:v>7620</c:v>
              </c:pt>
              <c:pt idx="349">
                <c:v>7642</c:v>
              </c:pt>
              <c:pt idx="350">
                <c:v>7664</c:v>
              </c:pt>
              <c:pt idx="351">
                <c:v>7686</c:v>
              </c:pt>
              <c:pt idx="352">
                <c:v>7708</c:v>
              </c:pt>
              <c:pt idx="353">
                <c:v>7730</c:v>
              </c:pt>
              <c:pt idx="354">
                <c:v>7752</c:v>
              </c:pt>
              <c:pt idx="355">
                <c:v>7774</c:v>
              </c:pt>
              <c:pt idx="356">
                <c:v>7796</c:v>
              </c:pt>
              <c:pt idx="357">
                <c:v>7817</c:v>
              </c:pt>
              <c:pt idx="358">
                <c:v>7839</c:v>
              </c:pt>
              <c:pt idx="359">
                <c:v>7861</c:v>
              </c:pt>
              <c:pt idx="360">
                <c:v>7883</c:v>
              </c:pt>
              <c:pt idx="361">
                <c:v>7905</c:v>
              </c:pt>
              <c:pt idx="362">
                <c:v>7927</c:v>
              </c:pt>
              <c:pt idx="363">
                <c:v>7949</c:v>
              </c:pt>
              <c:pt idx="364">
                <c:v>7971</c:v>
              </c:pt>
              <c:pt idx="365">
                <c:v>7993</c:v>
              </c:pt>
              <c:pt idx="366">
                <c:v>8014</c:v>
              </c:pt>
              <c:pt idx="367">
                <c:v>8036</c:v>
              </c:pt>
              <c:pt idx="368">
                <c:v>8058</c:v>
              </c:pt>
              <c:pt idx="369">
                <c:v>8080</c:v>
              </c:pt>
              <c:pt idx="370">
                <c:v>8102</c:v>
              </c:pt>
              <c:pt idx="371">
                <c:v>8124</c:v>
              </c:pt>
              <c:pt idx="372">
                <c:v>8146</c:v>
              </c:pt>
              <c:pt idx="373">
                <c:v>8168</c:v>
              </c:pt>
              <c:pt idx="374">
                <c:v>8190</c:v>
              </c:pt>
              <c:pt idx="375">
                <c:v>8212</c:v>
              </c:pt>
              <c:pt idx="376">
                <c:v>8233</c:v>
              </c:pt>
              <c:pt idx="377">
                <c:v>8255</c:v>
              </c:pt>
              <c:pt idx="378">
                <c:v>8277</c:v>
              </c:pt>
              <c:pt idx="379">
                <c:v>8299</c:v>
              </c:pt>
              <c:pt idx="380">
                <c:v>8321</c:v>
              </c:pt>
              <c:pt idx="381">
                <c:v>8343</c:v>
              </c:pt>
              <c:pt idx="382">
                <c:v>8365</c:v>
              </c:pt>
              <c:pt idx="383">
                <c:v>8387</c:v>
              </c:pt>
              <c:pt idx="384">
                <c:v>8409</c:v>
              </c:pt>
              <c:pt idx="385">
                <c:v>8431</c:v>
              </c:pt>
              <c:pt idx="386">
                <c:v>8452</c:v>
              </c:pt>
              <c:pt idx="387">
                <c:v>8474</c:v>
              </c:pt>
              <c:pt idx="388">
                <c:v>8496</c:v>
              </c:pt>
              <c:pt idx="389">
                <c:v>8518</c:v>
              </c:pt>
              <c:pt idx="390">
                <c:v>8540</c:v>
              </c:pt>
              <c:pt idx="391">
                <c:v>8562</c:v>
              </c:pt>
              <c:pt idx="392">
                <c:v>8584</c:v>
              </c:pt>
              <c:pt idx="393">
                <c:v>8606</c:v>
              </c:pt>
              <c:pt idx="394">
                <c:v>8628</c:v>
              </c:pt>
              <c:pt idx="395">
                <c:v>8650</c:v>
              </c:pt>
              <c:pt idx="396">
                <c:v>8671</c:v>
              </c:pt>
              <c:pt idx="397">
                <c:v>8693</c:v>
              </c:pt>
              <c:pt idx="398">
                <c:v>8715</c:v>
              </c:pt>
              <c:pt idx="399">
                <c:v>8737</c:v>
              </c:pt>
              <c:pt idx="400">
                <c:v>8759</c:v>
              </c:pt>
            </c:numLit>
          </c:xVal>
          <c:yVal>
            <c:numLit>
              <c:formatCode>General</c:formatCode>
              <c:ptCount val="401"/>
              <c:pt idx="0">
                <c:v>11969</c:v>
              </c:pt>
              <c:pt idx="1">
                <c:v>11763</c:v>
              </c:pt>
              <c:pt idx="2">
                <c:v>11556</c:v>
              </c:pt>
              <c:pt idx="3">
                <c:v>11383</c:v>
              </c:pt>
              <c:pt idx="4">
                <c:v>11224</c:v>
              </c:pt>
              <c:pt idx="5">
                <c:v>11132</c:v>
              </c:pt>
              <c:pt idx="6">
                <c:v>11067</c:v>
              </c:pt>
              <c:pt idx="7">
                <c:v>11030</c:v>
              </c:pt>
              <c:pt idx="8">
                <c:v>11004</c:v>
              </c:pt>
              <c:pt idx="9">
                <c:v>10977</c:v>
              </c:pt>
              <c:pt idx="10">
                <c:v>10944</c:v>
              </c:pt>
              <c:pt idx="11">
                <c:v>10918</c:v>
              </c:pt>
              <c:pt idx="12">
                <c:v>10895</c:v>
              </c:pt>
              <c:pt idx="13">
                <c:v>10877</c:v>
              </c:pt>
              <c:pt idx="14">
                <c:v>10847</c:v>
              </c:pt>
              <c:pt idx="15">
                <c:v>10826</c:v>
              </c:pt>
              <c:pt idx="16">
                <c:v>10808</c:v>
              </c:pt>
              <c:pt idx="17">
                <c:v>10784</c:v>
              </c:pt>
              <c:pt idx="18">
                <c:v>10763</c:v>
              </c:pt>
              <c:pt idx="19">
                <c:v>10747</c:v>
              </c:pt>
              <c:pt idx="20">
                <c:v>10736</c:v>
              </c:pt>
              <c:pt idx="21">
                <c:v>10721</c:v>
              </c:pt>
              <c:pt idx="22">
                <c:v>10703</c:v>
              </c:pt>
              <c:pt idx="23">
                <c:v>10693</c:v>
              </c:pt>
              <c:pt idx="24">
                <c:v>10677</c:v>
              </c:pt>
              <c:pt idx="25">
                <c:v>10657</c:v>
              </c:pt>
              <c:pt idx="26">
                <c:v>10639</c:v>
              </c:pt>
              <c:pt idx="27">
                <c:v>10627</c:v>
              </c:pt>
              <c:pt idx="28">
                <c:v>10614</c:v>
              </c:pt>
              <c:pt idx="29">
                <c:v>10596</c:v>
              </c:pt>
              <c:pt idx="30">
                <c:v>10568</c:v>
              </c:pt>
              <c:pt idx="31">
                <c:v>10555</c:v>
              </c:pt>
              <c:pt idx="32">
                <c:v>10535</c:v>
              </c:pt>
              <c:pt idx="33">
                <c:v>10520</c:v>
              </c:pt>
              <c:pt idx="34">
                <c:v>10498</c:v>
              </c:pt>
              <c:pt idx="35">
                <c:v>10476</c:v>
              </c:pt>
              <c:pt idx="36">
                <c:v>10443</c:v>
              </c:pt>
              <c:pt idx="37">
                <c:v>10423</c:v>
              </c:pt>
              <c:pt idx="38">
                <c:v>10407</c:v>
              </c:pt>
              <c:pt idx="39">
                <c:v>10388</c:v>
              </c:pt>
              <c:pt idx="40">
                <c:v>10364</c:v>
              </c:pt>
              <c:pt idx="41">
                <c:v>10340</c:v>
              </c:pt>
              <c:pt idx="42">
                <c:v>10321</c:v>
              </c:pt>
              <c:pt idx="43">
                <c:v>10295</c:v>
              </c:pt>
              <c:pt idx="44">
                <c:v>10264</c:v>
              </c:pt>
              <c:pt idx="45">
                <c:v>10238</c:v>
              </c:pt>
              <c:pt idx="46">
                <c:v>10211</c:v>
              </c:pt>
              <c:pt idx="47">
                <c:v>10180</c:v>
              </c:pt>
              <c:pt idx="48">
                <c:v>10164</c:v>
              </c:pt>
              <c:pt idx="49">
                <c:v>10138</c:v>
              </c:pt>
              <c:pt idx="50">
                <c:v>10105</c:v>
              </c:pt>
              <c:pt idx="51">
                <c:v>10086</c:v>
              </c:pt>
              <c:pt idx="52">
                <c:v>10063</c:v>
              </c:pt>
              <c:pt idx="53">
                <c:v>10033</c:v>
              </c:pt>
              <c:pt idx="54">
                <c:v>10007</c:v>
              </c:pt>
              <c:pt idx="55">
                <c:v>9982</c:v>
              </c:pt>
              <c:pt idx="56">
                <c:v>9954</c:v>
              </c:pt>
              <c:pt idx="57">
                <c:v>9932</c:v>
              </c:pt>
              <c:pt idx="58">
                <c:v>9917</c:v>
              </c:pt>
              <c:pt idx="59">
                <c:v>9894</c:v>
              </c:pt>
              <c:pt idx="60">
                <c:v>9878</c:v>
              </c:pt>
              <c:pt idx="61">
                <c:v>9857</c:v>
              </c:pt>
              <c:pt idx="62">
                <c:v>9842</c:v>
              </c:pt>
              <c:pt idx="63">
                <c:v>9823</c:v>
              </c:pt>
              <c:pt idx="64">
                <c:v>9804</c:v>
              </c:pt>
              <c:pt idx="65">
                <c:v>9784</c:v>
              </c:pt>
              <c:pt idx="66">
                <c:v>9764</c:v>
              </c:pt>
              <c:pt idx="67">
                <c:v>9747</c:v>
              </c:pt>
              <c:pt idx="68">
                <c:v>9724</c:v>
              </c:pt>
              <c:pt idx="69">
                <c:v>9698</c:v>
              </c:pt>
              <c:pt idx="70">
                <c:v>9674</c:v>
              </c:pt>
              <c:pt idx="71">
                <c:v>9646</c:v>
              </c:pt>
              <c:pt idx="72">
                <c:v>9628</c:v>
              </c:pt>
              <c:pt idx="73">
                <c:v>9610</c:v>
              </c:pt>
              <c:pt idx="74">
                <c:v>9594</c:v>
              </c:pt>
              <c:pt idx="75">
                <c:v>9574</c:v>
              </c:pt>
              <c:pt idx="76">
                <c:v>9554</c:v>
              </c:pt>
              <c:pt idx="77">
                <c:v>9523</c:v>
              </c:pt>
              <c:pt idx="78">
                <c:v>9498</c:v>
              </c:pt>
              <c:pt idx="79">
                <c:v>9480</c:v>
              </c:pt>
              <c:pt idx="80">
                <c:v>9460</c:v>
              </c:pt>
              <c:pt idx="81">
                <c:v>9443</c:v>
              </c:pt>
              <c:pt idx="82">
                <c:v>9421</c:v>
              </c:pt>
              <c:pt idx="83">
                <c:v>9408</c:v>
              </c:pt>
              <c:pt idx="84">
                <c:v>9386</c:v>
              </c:pt>
              <c:pt idx="85">
                <c:v>9370</c:v>
              </c:pt>
              <c:pt idx="86">
                <c:v>9354</c:v>
              </c:pt>
              <c:pt idx="87">
                <c:v>9343</c:v>
              </c:pt>
              <c:pt idx="88">
                <c:v>9329</c:v>
              </c:pt>
              <c:pt idx="89">
                <c:v>9317</c:v>
              </c:pt>
              <c:pt idx="90">
                <c:v>9303</c:v>
              </c:pt>
              <c:pt idx="91">
                <c:v>9291</c:v>
              </c:pt>
              <c:pt idx="92">
                <c:v>9280</c:v>
              </c:pt>
              <c:pt idx="93">
                <c:v>9269</c:v>
              </c:pt>
              <c:pt idx="94">
                <c:v>9258</c:v>
              </c:pt>
              <c:pt idx="95">
                <c:v>9250</c:v>
              </c:pt>
              <c:pt idx="96">
                <c:v>9236</c:v>
              </c:pt>
              <c:pt idx="97">
                <c:v>9224</c:v>
              </c:pt>
              <c:pt idx="98">
                <c:v>9216</c:v>
              </c:pt>
              <c:pt idx="99">
                <c:v>9205</c:v>
              </c:pt>
              <c:pt idx="100">
                <c:v>9197</c:v>
              </c:pt>
              <c:pt idx="101">
                <c:v>9186</c:v>
              </c:pt>
              <c:pt idx="102">
                <c:v>9179</c:v>
              </c:pt>
              <c:pt idx="103">
                <c:v>9170</c:v>
              </c:pt>
              <c:pt idx="104">
                <c:v>9161</c:v>
              </c:pt>
              <c:pt idx="105">
                <c:v>9152</c:v>
              </c:pt>
              <c:pt idx="106">
                <c:v>9143</c:v>
              </c:pt>
              <c:pt idx="107">
                <c:v>9131</c:v>
              </c:pt>
              <c:pt idx="108">
                <c:v>9123</c:v>
              </c:pt>
              <c:pt idx="109">
                <c:v>9109</c:v>
              </c:pt>
              <c:pt idx="110">
                <c:v>9101</c:v>
              </c:pt>
              <c:pt idx="111">
                <c:v>9094</c:v>
              </c:pt>
              <c:pt idx="112">
                <c:v>9085</c:v>
              </c:pt>
              <c:pt idx="113">
                <c:v>9077</c:v>
              </c:pt>
              <c:pt idx="114">
                <c:v>9070</c:v>
              </c:pt>
              <c:pt idx="115">
                <c:v>9061</c:v>
              </c:pt>
              <c:pt idx="116">
                <c:v>9054</c:v>
              </c:pt>
              <c:pt idx="117">
                <c:v>9048</c:v>
              </c:pt>
              <c:pt idx="118">
                <c:v>9040</c:v>
              </c:pt>
              <c:pt idx="119">
                <c:v>9035</c:v>
              </c:pt>
              <c:pt idx="120">
                <c:v>9028</c:v>
              </c:pt>
              <c:pt idx="121">
                <c:v>9021</c:v>
              </c:pt>
              <c:pt idx="122">
                <c:v>9013</c:v>
              </c:pt>
              <c:pt idx="123">
                <c:v>9009</c:v>
              </c:pt>
              <c:pt idx="124">
                <c:v>9000</c:v>
              </c:pt>
              <c:pt idx="125">
                <c:v>8993</c:v>
              </c:pt>
              <c:pt idx="126">
                <c:v>8984</c:v>
              </c:pt>
              <c:pt idx="127">
                <c:v>8978</c:v>
              </c:pt>
              <c:pt idx="128">
                <c:v>8970</c:v>
              </c:pt>
              <c:pt idx="129">
                <c:v>8964</c:v>
              </c:pt>
              <c:pt idx="130">
                <c:v>8957</c:v>
              </c:pt>
              <c:pt idx="131">
                <c:v>8946</c:v>
              </c:pt>
              <c:pt idx="132">
                <c:v>8939</c:v>
              </c:pt>
              <c:pt idx="133">
                <c:v>8933</c:v>
              </c:pt>
              <c:pt idx="134">
                <c:v>8927</c:v>
              </c:pt>
              <c:pt idx="135">
                <c:v>8920</c:v>
              </c:pt>
              <c:pt idx="136">
                <c:v>8912</c:v>
              </c:pt>
              <c:pt idx="137">
                <c:v>8908</c:v>
              </c:pt>
              <c:pt idx="138">
                <c:v>8900</c:v>
              </c:pt>
              <c:pt idx="139">
                <c:v>8890</c:v>
              </c:pt>
              <c:pt idx="140">
                <c:v>8886</c:v>
              </c:pt>
              <c:pt idx="141">
                <c:v>8878</c:v>
              </c:pt>
              <c:pt idx="142">
                <c:v>8870</c:v>
              </c:pt>
              <c:pt idx="143">
                <c:v>8863</c:v>
              </c:pt>
              <c:pt idx="144">
                <c:v>8856</c:v>
              </c:pt>
              <c:pt idx="145">
                <c:v>8849</c:v>
              </c:pt>
              <c:pt idx="146">
                <c:v>8838</c:v>
              </c:pt>
              <c:pt idx="147">
                <c:v>8833</c:v>
              </c:pt>
              <c:pt idx="148">
                <c:v>8824</c:v>
              </c:pt>
              <c:pt idx="149">
                <c:v>8811</c:v>
              </c:pt>
              <c:pt idx="150">
                <c:v>8804</c:v>
              </c:pt>
              <c:pt idx="151">
                <c:v>8794</c:v>
              </c:pt>
              <c:pt idx="152">
                <c:v>8787</c:v>
              </c:pt>
              <c:pt idx="153">
                <c:v>8777</c:v>
              </c:pt>
              <c:pt idx="154">
                <c:v>8768</c:v>
              </c:pt>
              <c:pt idx="155">
                <c:v>8760</c:v>
              </c:pt>
              <c:pt idx="156">
                <c:v>8752</c:v>
              </c:pt>
              <c:pt idx="157">
                <c:v>8746</c:v>
              </c:pt>
              <c:pt idx="158">
                <c:v>8738</c:v>
              </c:pt>
              <c:pt idx="159">
                <c:v>8728</c:v>
              </c:pt>
              <c:pt idx="160">
                <c:v>8722</c:v>
              </c:pt>
              <c:pt idx="161">
                <c:v>8715</c:v>
              </c:pt>
              <c:pt idx="162">
                <c:v>8706</c:v>
              </c:pt>
              <c:pt idx="163">
                <c:v>8696</c:v>
              </c:pt>
              <c:pt idx="164">
                <c:v>8690</c:v>
              </c:pt>
              <c:pt idx="165">
                <c:v>8681</c:v>
              </c:pt>
              <c:pt idx="166">
                <c:v>8671</c:v>
              </c:pt>
              <c:pt idx="167">
                <c:v>8662</c:v>
              </c:pt>
              <c:pt idx="168">
                <c:v>8654</c:v>
              </c:pt>
              <c:pt idx="169">
                <c:v>8646</c:v>
              </c:pt>
              <c:pt idx="170">
                <c:v>8640</c:v>
              </c:pt>
              <c:pt idx="171">
                <c:v>8631</c:v>
              </c:pt>
              <c:pt idx="172">
                <c:v>8623</c:v>
              </c:pt>
              <c:pt idx="173">
                <c:v>8616</c:v>
              </c:pt>
              <c:pt idx="174">
                <c:v>8602</c:v>
              </c:pt>
              <c:pt idx="175">
                <c:v>8594</c:v>
              </c:pt>
              <c:pt idx="176">
                <c:v>8582</c:v>
              </c:pt>
              <c:pt idx="177">
                <c:v>8574</c:v>
              </c:pt>
              <c:pt idx="178">
                <c:v>8564</c:v>
              </c:pt>
              <c:pt idx="179">
                <c:v>8556</c:v>
              </c:pt>
              <c:pt idx="180">
                <c:v>8547</c:v>
              </c:pt>
              <c:pt idx="181">
                <c:v>8537</c:v>
              </c:pt>
              <c:pt idx="182">
                <c:v>8528</c:v>
              </c:pt>
              <c:pt idx="183">
                <c:v>8519</c:v>
              </c:pt>
              <c:pt idx="184">
                <c:v>8513</c:v>
              </c:pt>
              <c:pt idx="185">
                <c:v>8504</c:v>
              </c:pt>
              <c:pt idx="186">
                <c:v>8496</c:v>
              </c:pt>
              <c:pt idx="187">
                <c:v>8484</c:v>
              </c:pt>
              <c:pt idx="188">
                <c:v>8474</c:v>
              </c:pt>
              <c:pt idx="189">
                <c:v>8469</c:v>
              </c:pt>
              <c:pt idx="190">
                <c:v>8456</c:v>
              </c:pt>
              <c:pt idx="191">
                <c:v>8448</c:v>
              </c:pt>
              <c:pt idx="192">
                <c:v>8439</c:v>
              </c:pt>
              <c:pt idx="193">
                <c:v>8430</c:v>
              </c:pt>
              <c:pt idx="194">
                <c:v>8421</c:v>
              </c:pt>
              <c:pt idx="195">
                <c:v>8414</c:v>
              </c:pt>
              <c:pt idx="196">
                <c:v>8405</c:v>
              </c:pt>
              <c:pt idx="197">
                <c:v>8397</c:v>
              </c:pt>
              <c:pt idx="198">
                <c:v>8387</c:v>
              </c:pt>
              <c:pt idx="199">
                <c:v>8379</c:v>
              </c:pt>
              <c:pt idx="200">
                <c:v>8369</c:v>
              </c:pt>
              <c:pt idx="201">
                <c:v>8360</c:v>
              </c:pt>
              <c:pt idx="202">
                <c:v>8352</c:v>
              </c:pt>
              <c:pt idx="203">
                <c:v>8342</c:v>
              </c:pt>
              <c:pt idx="204">
                <c:v>8333</c:v>
              </c:pt>
              <c:pt idx="205">
                <c:v>8320</c:v>
              </c:pt>
              <c:pt idx="206">
                <c:v>8307</c:v>
              </c:pt>
              <c:pt idx="207">
                <c:v>8293</c:v>
              </c:pt>
              <c:pt idx="208">
                <c:v>8278</c:v>
              </c:pt>
              <c:pt idx="209">
                <c:v>8266</c:v>
              </c:pt>
              <c:pt idx="210">
                <c:v>8257</c:v>
              </c:pt>
              <c:pt idx="211">
                <c:v>8245</c:v>
              </c:pt>
              <c:pt idx="212">
                <c:v>8235</c:v>
              </c:pt>
              <c:pt idx="213">
                <c:v>8222</c:v>
              </c:pt>
              <c:pt idx="214">
                <c:v>8210</c:v>
              </c:pt>
              <c:pt idx="215">
                <c:v>8200</c:v>
              </c:pt>
              <c:pt idx="216">
                <c:v>8189</c:v>
              </c:pt>
              <c:pt idx="217">
                <c:v>8174</c:v>
              </c:pt>
              <c:pt idx="218">
                <c:v>8165</c:v>
              </c:pt>
              <c:pt idx="219">
                <c:v>8152</c:v>
              </c:pt>
              <c:pt idx="220">
                <c:v>8145</c:v>
              </c:pt>
              <c:pt idx="221">
                <c:v>8132</c:v>
              </c:pt>
              <c:pt idx="222">
                <c:v>8117</c:v>
              </c:pt>
              <c:pt idx="223">
                <c:v>8108</c:v>
              </c:pt>
              <c:pt idx="224">
                <c:v>8100</c:v>
              </c:pt>
              <c:pt idx="225">
                <c:v>8085</c:v>
              </c:pt>
              <c:pt idx="226">
                <c:v>8076</c:v>
              </c:pt>
              <c:pt idx="227">
                <c:v>8066</c:v>
              </c:pt>
              <c:pt idx="228">
                <c:v>8054</c:v>
              </c:pt>
              <c:pt idx="229">
                <c:v>8041</c:v>
              </c:pt>
              <c:pt idx="230">
                <c:v>8033</c:v>
              </c:pt>
              <c:pt idx="231">
                <c:v>8020</c:v>
              </c:pt>
              <c:pt idx="232">
                <c:v>8011</c:v>
              </c:pt>
              <c:pt idx="233">
                <c:v>7999</c:v>
              </c:pt>
              <c:pt idx="234">
                <c:v>7990</c:v>
              </c:pt>
              <c:pt idx="235">
                <c:v>7981</c:v>
              </c:pt>
              <c:pt idx="236">
                <c:v>7966</c:v>
              </c:pt>
              <c:pt idx="237">
                <c:v>7950</c:v>
              </c:pt>
              <c:pt idx="238">
                <c:v>7938</c:v>
              </c:pt>
              <c:pt idx="239">
                <c:v>7929</c:v>
              </c:pt>
              <c:pt idx="240">
                <c:v>7921</c:v>
              </c:pt>
              <c:pt idx="241">
                <c:v>7912</c:v>
              </c:pt>
              <c:pt idx="242">
                <c:v>7896</c:v>
              </c:pt>
              <c:pt idx="243">
                <c:v>7887</c:v>
              </c:pt>
              <c:pt idx="244">
                <c:v>7868</c:v>
              </c:pt>
              <c:pt idx="245">
                <c:v>7856</c:v>
              </c:pt>
              <c:pt idx="246">
                <c:v>7845</c:v>
              </c:pt>
              <c:pt idx="247">
                <c:v>7835</c:v>
              </c:pt>
              <c:pt idx="248">
                <c:v>7819</c:v>
              </c:pt>
              <c:pt idx="249">
                <c:v>7812</c:v>
              </c:pt>
              <c:pt idx="250">
                <c:v>7799</c:v>
              </c:pt>
              <c:pt idx="251">
                <c:v>7787</c:v>
              </c:pt>
              <c:pt idx="252">
                <c:v>7778</c:v>
              </c:pt>
              <c:pt idx="253">
                <c:v>7761</c:v>
              </c:pt>
              <c:pt idx="254">
                <c:v>7743</c:v>
              </c:pt>
              <c:pt idx="255">
                <c:v>7729</c:v>
              </c:pt>
              <c:pt idx="256">
                <c:v>7711</c:v>
              </c:pt>
              <c:pt idx="257">
                <c:v>7697</c:v>
              </c:pt>
              <c:pt idx="258">
                <c:v>7688</c:v>
              </c:pt>
              <c:pt idx="259">
                <c:v>7676</c:v>
              </c:pt>
              <c:pt idx="260">
                <c:v>7659</c:v>
              </c:pt>
              <c:pt idx="261">
                <c:v>7651</c:v>
              </c:pt>
              <c:pt idx="262">
                <c:v>7637</c:v>
              </c:pt>
              <c:pt idx="263">
                <c:v>7619</c:v>
              </c:pt>
              <c:pt idx="264">
                <c:v>7607</c:v>
              </c:pt>
              <c:pt idx="265">
                <c:v>7590</c:v>
              </c:pt>
              <c:pt idx="266">
                <c:v>7579</c:v>
              </c:pt>
              <c:pt idx="267">
                <c:v>7566</c:v>
              </c:pt>
              <c:pt idx="268">
                <c:v>7548</c:v>
              </c:pt>
              <c:pt idx="269">
                <c:v>7539</c:v>
              </c:pt>
              <c:pt idx="270">
                <c:v>7531</c:v>
              </c:pt>
              <c:pt idx="271">
                <c:v>7518</c:v>
              </c:pt>
              <c:pt idx="272">
                <c:v>7510</c:v>
              </c:pt>
              <c:pt idx="273">
                <c:v>7499</c:v>
              </c:pt>
              <c:pt idx="274">
                <c:v>7486</c:v>
              </c:pt>
              <c:pt idx="275">
                <c:v>7475</c:v>
              </c:pt>
              <c:pt idx="276">
                <c:v>7465</c:v>
              </c:pt>
              <c:pt idx="277">
                <c:v>7456</c:v>
              </c:pt>
              <c:pt idx="278">
                <c:v>7449</c:v>
              </c:pt>
              <c:pt idx="279">
                <c:v>7442</c:v>
              </c:pt>
              <c:pt idx="280">
                <c:v>7432</c:v>
              </c:pt>
              <c:pt idx="281">
                <c:v>7423</c:v>
              </c:pt>
              <c:pt idx="282">
                <c:v>7411</c:v>
              </c:pt>
              <c:pt idx="283">
                <c:v>7399</c:v>
              </c:pt>
              <c:pt idx="284">
                <c:v>7387</c:v>
              </c:pt>
              <c:pt idx="285">
                <c:v>7378</c:v>
              </c:pt>
              <c:pt idx="286">
                <c:v>7365</c:v>
              </c:pt>
              <c:pt idx="287">
                <c:v>7355</c:v>
              </c:pt>
              <c:pt idx="288">
                <c:v>7345</c:v>
              </c:pt>
              <c:pt idx="289">
                <c:v>7338</c:v>
              </c:pt>
              <c:pt idx="290">
                <c:v>7329</c:v>
              </c:pt>
              <c:pt idx="291">
                <c:v>7320</c:v>
              </c:pt>
              <c:pt idx="292">
                <c:v>7312</c:v>
              </c:pt>
              <c:pt idx="293">
                <c:v>7302</c:v>
              </c:pt>
              <c:pt idx="294">
                <c:v>7293</c:v>
              </c:pt>
              <c:pt idx="295">
                <c:v>7280</c:v>
              </c:pt>
              <c:pt idx="296">
                <c:v>7269</c:v>
              </c:pt>
              <c:pt idx="297">
                <c:v>7259</c:v>
              </c:pt>
              <c:pt idx="298">
                <c:v>7248</c:v>
              </c:pt>
              <c:pt idx="299">
                <c:v>7236</c:v>
              </c:pt>
              <c:pt idx="300">
                <c:v>7222</c:v>
              </c:pt>
              <c:pt idx="301">
                <c:v>7210</c:v>
              </c:pt>
              <c:pt idx="302">
                <c:v>7198</c:v>
              </c:pt>
              <c:pt idx="303">
                <c:v>7188</c:v>
              </c:pt>
              <c:pt idx="304">
                <c:v>7172</c:v>
              </c:pt>
              <c:pt idx="305">
                <c:v>7164</c:v>
              </c:pt>
              <c:pt idx="306">
                <c:v>7153</c:v>
              </c:pt>
              <c:pt idx="307">
                <c:v>7138</c:v>
              </c:pt>
              <c:pt idx="308">
                <c:v>7128</c:v>
              </c:pt>
              <c:pt idx="309">
                <c:v>7119</c:v>
              </c:pt>
              <c:pt idx="310">
                <c:v>7106</c:v>
              </c:pt>
              <c:pt idx="311">
                <c:v>7097</c:v>
              </c:pt>
              <c:pt idx="312">
                <c:v>7089</c:v>
              </c:pt>
              <c:pt idx="313">
                <c:v>7079</c:v>
              </c:pt>
              <c:pt idx="314">
                <c:v>7071</c:v>
              </c:pt>
              <c:pt idx="315">
                <c:v>7060</c:v>
              </c:pt>
              <c:pt idx="316">
                <c:v>7053</c:v>
              </c:pt>
              <c:pt idx="317">
                <c:v>7045</c:v>
              </c:pt>
              <c:pt idx="318">
                <c:v>7037</c:v>
              </c:pt>
              <c:pt idx="319">
                <c:v>7028</c:v>
              </c:pt>
              <c:pt idx="320">
                <c:v>7018</c:v>
              </c:pt>
              <c:pt idx="321">
                <c:v>7008</c:v>
              </c:pt>
              <c:pt idx="322">
                <c:v>7000</c:v>
              </c:pt>
              <c:pt idx="323">
                <c:v>6990</c:v>
              </c:pt>
              <c:pt idx="324">
                <c:v>6984</c:v>
              </c:pt>
              <c:pt idx="325">
                <c:v>6976</c:v>
              </c:pt>
              <c:pt idx="326">
                <c:v>6967</c:v>
              </c:pt>
              <c:pt idx="327">
                <c:v>6958</c:v>
              </c:pt>
              <c:pt idx="328">
                <c:v>6949</c:v>
              </c:pt>
              <c:pt idx="329">
                <c:v>6940</c:v>
              </c:pt>
              <c:pt idx="330">
                <c:v>6932</c:v>
              </c:pt>
              <c:pt idx="331">
                <c:v>6921</c:v>
              </c:pt>
              <c:pt idx="332">
                <c:v>6909</c:v>
              </c:pt>
              <c:pt idx="333">
                <c:v>6899</c:v>
              </c:pt>
              <c:pt idx="334">
                <c:v>6890</c:v>
              </c:pt>
              <c:pt idx="335">
                <c:v>6878</c:v>
              </c:pt>
              <c:pt idx="336">
                <c:v>6866</c:v>
              </c:pt>
              <c:pt idx="337">
                <c:v>6855</c:v>
              </c:pt>
              <c:pt idx="338">
                <c:v>6841</c:v>
              </c:pt>
              <c:pt idx="339">
                <c:v>6831</c:v>
              </c:pt>
              <c:pt idx="340">
                <c:v>6818</c:v>
              </c:pt>
              <c:pt idx="341">
                <c:v>6807</c:v>
              </c:pt>
              <c:pt idx="342">
                <c:v>6796</c:v>
              </c:pt>
              <c:pt idx="343">
                <c:v>6782</c:v>
              </c:pt>
              <c:pt idx="344">
                <c:v>6769</c:v>
              </c:pt>
              <c:pt idx="345">
                <c:v>6759</c:v>
              </c:pt>
              <c:pt idx="346">
                <c:v>6752</c:v>
              </c:pt>
              <c:pt idx="347">
                <c:v>6741</c:v>
              </c:pt>
              <c:pt idx="348">
                <c:v>6731</c:v>
              </c:pt>
              <c:pt idx="349">
                <c:v>6720</c:v>
              </c:pt>
              <c:pt idx="350">
                <c:v>6711</c:v>
              </c:pt>
              <c:pt idx="351">
                <c:v>6698</c:v>
              </c:pt>
              <c:pt idx="352">
                <c:v>6684</c:v>
              </c:pt>
              <c:pt idx="353">
                <c:v>6673</c:v>
              </c:pt>
              <c:pt idx="354">
                <c:v>6662</c:v>
              </c:pt>
              <c:pt idx="355">
                <c:v>6651</c:v>
              </c:pt>
              <c:pt idx="356">
                <c:v>6641</c:v>
              </c:pt>
              <c:pt idx="357">
                <c:v>6632</c:v>
              </c:pt>
              <c:pt idx="358">
                <c:v>6617</c:v>
              </c:pt>
              <c:pt idx="359">
                <c:v>6603</c:v>
              </c:pt>
              <c:pt idx="360">
                <c:v>6588</c:v>
              </c:pt>
              <c:pt idx="361">
                <c:v>6569</c:v>
              </c:pt>
              <c:pt idx="362">
                <c:v>6550</c:v>
              </c:pt>
              <c:pt idx="363">
                <c:v>6519</c:v>
              </c:pt>
              <c:pt idx="364">
                <c:v>6505</c:v>
              </c:pt>
              <c:pt idx="365">
                <c:v>6493</c:v>
              </c:pt>
              <c:pt idx="366">
                <c:v>6480</c:v>
              </c:pt>
              <c:pt idx="367">
                <c:v>6470</c:v>
              </c:pt>
              <c:pt idx="368">
                <c:v>6455</c:v>
              </c:pt>
              <c:pt idx="369">
                <c:v>6432</c:v>
              </c:pt>
              <c:pt idx="370">
                <c:v>6416</c:v>
              </c:pt>
              <c:pt idx="371">
                <c:v>6406</c:v>
              </c:pt>
              <c:pt idx="372">
                <c:v>6393</c:v>
              </c:pt>
              <c:pt idx="373">
                <c:v>6374</c:v>
              </c:pt>
              <c:pt idx="374">
                <c:v>6357</c:v>
              </c:pt>
              <c:pt idx="375">
                <c:v>6340</c:v>
              </c:pt>
              <c:pt idx="376">
                <c:v>6322</c:v>
              </c:pt>
              <c:pt idx="377">
                <c:v>6302</c:v>
              </c:pt>
              <c:pt idx="378">
                <c:v>6282</c:v>
              </c:pt>
              <c:pt idx="379">
                <c:v>6255</c:v>
              </c:pt>
              <c:pt idx="380">
                <c:v>6235</c:v>
              </c:pt>
              <c:pt idx="381">
                <c:v>6207</c:v>
              </c:pt>
              <c:pt idx="382">
                <c:v>6184</c:v>
              </c:pt>
              <c:pt idx="383">
                <c:v>6161</c:v>
              </c:pt>
              <c:pt idx="384">
                <c:v>6131</c:v>
              </c:pt>
              <c:pt idx="385">
                <c:v>6102</c:v>
              </c:pt>
              <c:pt idx="386">
                <c:v>6066</c:v>
              </c:pt>
              <c:pt idx="387">
                <c:v>6034</c:v>
              </c:pt>
              <c:pt idx="388">
                <c:v>5999</c:v>
              </c:pt>
              <c:pt idx="389">
                <c:v>5962</c:v>
              </c:pt>
              <c:pt idx="390">
                <c:v>5939</c:v>
              </c:pt>
              <c:pt idx="391">
                <c:v>5891</c:v>
              </c:pt>
              <c:pt idx="392">
                <c:v>5847</c:v>
              </c:pt>
              <c:pt idx="393">
                <c:v>5811</c:v>
              </c:pt>
              <c:pt idx="394">
                <c:v>5757</c:v>
              </c:pt>
              <c:pt idx="395">
                <c:v>5714</c:v>
              </c:pt>
              <c:pt idx="396">
                <c:v>5673</c:v>
              </c:pt>
              <c:pt idx="397">
                <c:v>5633</c:v>
              </c:pt>
              <c:pt idx="398">
                <c:v>5574</c:v>
              </c:pt>
              <c:pt idx="399">
                <c:v>5473</c:v>
              </c:pt>
              <c:pt idx="400">
                <c:v>5171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42848"/>
        <c:axId val="158557312"/>
      </c:scatterChart>
      <c:valAx>
        <c:axId val="158542848"/>
        <c:scaling>
          <c:orientation val="minMax"/>
          <c:max val="8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ročního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557312"/>
        <c:crosses val="autoZero"/>
        <c:crossBetween val="midCat"/>
        <c:majorUnit val="1000"/>
      </c:valAx>
      <c:valAx>
        <c:axId val="158557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5428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'18'!$A$5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'18'!$B$5:$M$5</c:f>
              <c:numCache>
                <c:formatCode>#,##0.0</c:formatCode>
                <c:ptCount val="12"/>
                <c:pt idx="0">
                  <c:v>4307.1850000000004</c:v>
                </c:pt>
                <c:pt idx="1">
                  <c:v>4030.5</c:v>
                </c:pt>
                <c:pt idx="2">
                  <c:v>5155.0839999999998</c:v>
                </c:pt>
                <c:pt idx="3">
                  <c:v>3982.8330000000001</c:v>
                </c:pt>
                <c:pt idx="4">
                  <c:v>4551.9049999999997</c:v>
                </c:pt>
                <c:pt idx="5">
                  <c:v>4358.9369999999999</c:v>
                </c:pt>
                <c:pt idx="6">
                  <c:v>4197.848</c:v>
                </c:pt>
                <c:pt idx="7">
                  <c:v>4352.0339999999997</c:v>
                </c:pt>
                <c:pt idx="8">
                  <c:v>4633.4489999999996</c:v>
                </c:pt>
                <c:pt idx="9">
                  <c:v>4943.4040000000005</c:v>
                </c:pt>
                <c:pt idx="10">
                  <c:v>5137.326</c:v>
                </c:pt>
                <c:pt idx="11">
                  <c:v>5204.049</c:v>
                </c:pt>
              </c:numCache>
            </c:numRef>
          </c:val>
        </c:ser>
        <c:ser>
          <c:idx val="1"/>
          <c:order val="1"/>
          <c:tx>
            <c:strRef>
              <c:f>'18'!$A$6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'18'!$B$6:$M$6</c:f>
              <c:numCache>
                <c:formatCode>#,##0.0</c:formatCode>
                <c:ptCount val="12"/>
                <c:pt idx="0">
                  <c:v>72.341999999999999</c:v>
                </c:pt>
                <c:pt idx="1">
                  <c:v>77.36</c:v>
                </c:pt>
                <c:pt idx="2">
                  <c:v>92.713999999999999</c:v>
                </c:pt>
                <c:pt idx="3">
                  <c:v>35.976999999999997</c:v>
                </c:pt>
                <c:pt idx="4">
                  <c:v>38.112000000000002</c:v>
                </c:pt>
                <c:pt idx="5">
                  <c:v>18.835000000000001</c:v>
                </c:pt>
                <c:pt idx="6">
                  <c:v>42.558</c:v>
                </c:pt>
                <c:pt idx="7">
                  <c:v>37.634</c:v>
                </c:pt>
                <c:pt idx="8">
                  <c:v>100.99</c:v>
                </c:pt>
                <c:pt idx="9">
                  <c:v>69.201999999999998</c:v>
                </c:pt>
                <c:pt idx="10">
                  <c:v>64.370999999999995</c:v>
                </c:pt>
                <c:pt idx="11">
                  <c:v>46.384999999999998</c:v>
                </c:pt>
              </c:numCache>
            </c:numRef>
          </c:val>
        </c:ser>
        <c:ser>
          <c:idx val="2"/>
          <c:order val="2"/>
          <c:tx>
            <c:strRef>
              <c:f>'18'!$A$7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'18'!$B$7:$M$7</c:f>
              <c:numCache>
                <c:formatCode>#,##0.0</c:formatCode>
                <c:ptCount val="12"/>
                <c:pt idx="0">
                  <c:v>1206.1569999999999</c:v>
                </c:pt>
                <c:pt idx="1">
                  <c:v>1040.81</c:v>
                </c:pt>
                <c:pt idx="2">
                  <c:v>846.41899999999998</c:v>
                </c:pt>
                <c:pt idx="3">
                  <c:v>632.69500000000005</c:v>
                </c:pt>
                <c:pt idx="4">
                  <c:v>722.12099999999998</c:v>
                </c:pt>
                <c:pt idx="5">
                  <c:v>892.28</c:v>
                </c:pt>
                <c:pt idx="6">
                  <c:v>807.14800000000002</c:v>
                </c:pt>
                <c:pt idx="7">
                  <c:v>944.23400000000004</c:v>
                </c:pt>
                <c:pt idx="8">
                  <c:v>743.04499999999996</c:v>
                </c:pt>
                <c:pt idx="9">
                  <c:v>1212.307</c:v>
                </c:pt>
                <c:pt idx="10">
                  <c:v>1138.365</c:v>
                </c:pt>
                <c:pt idx="11">
                  <c:v>1227.7260000000001</c:v>
                </c:pt>
              </c:numCache>
            </c:numRef>
          </c:val>
        </c:ser>
        <c:ser>
          <c:idx val="3"/>
          <c:order val="3"/>
          <c:tx>
            <c:strRef>
              <c:f>'18'!$A$9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'18'!$B$9:$M$9</c:f>
              <c:numCache>
                <c:formatCode>#,##0.0</c:formatCode>
                <c:ptCount val="12"/>
                <c:pt idx="0">
                  <c:v>-3631.3490000000002</c:v>
                </c:pt>
                <c:pt idx="1">
                  <c:v>-3425.49</c:v>
                </c:pt>
                <c:pt idx="2">
                  <c:v>-3705.386</c:v>
                </c:pt>
                <c:pt idx="3">
                  <c:v>-2866.884</c:v>
                </c:pt>
                <c:pt idx="4">
                  <c:v>-3096.5419999999999</c:v>
                </c:pt>
                <c:pt idx="5">
                  <c:v>-3145.9650000000001</c:v>
                </c:pt>
                <c:pt idx="6">
                  <c:v>-2892.5830000000001</c:v>
                </c:pt>
                <c:pt idx="7">
                  <c:v>-3118.5920000000001</c:v>
                </c:pt>
                <c:pt idx="8">
                  <c:v>-3015.7959999999998</c:v>
                </c:pt>
                <c:pt idx="9">
                  <c:v>-3292.7910000000002</c:v>
                </c:pt>
                <c:pt idx="10">
                  <c:v>-3560.2759999999998</c:v>
                </c:pt>
                <c:pt idx="11">
                  <c:v>-3573.8209999999999</c:v>
                </c:pt>
              </c:numCache>
            </c:numRef>
          </c:val>
        </c:ser>
        <c:ser>
          <c:idx val="4"/>
          <c:order val="4"/>
          <c:tx>
            <c:strRef>
              <c:f>'18'!$A$10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'18'!$B$10:$M$10</c:f>
              <c:numCache>
                <c:formatCode>#,##0.0</c:formatCode>
                <c:ptCount val="12"/>
                <c:pt idx="0">
                  <c:v>-1697.739</c:v>
                </c:pt>
                <c:pt idx="1">
                  <c:v>-1515.06</c:v>
                </c:pt>
                <c:pt idx="2">
                  <c:v>-2141.0700000000002</c:v>
                </c:pt>
                <c:pt idx="3">
                  <c:v>-1556.9649999999999</c:v>
                </c:pt>
                <c:pt idx="4">
                  <c:v>-1993.0619999999999</c:v>
                </c:pt>
                <c:pt idx="5">
                  <c:v>-1940.6279999999999</c:v>
                </c:pt>
                <c:pt idx="6">
                  <c:v>-2015.194</c:v>
                </c:pt>
                <c:pt idx="7">
                  <c:v>-2067.114</c:v>
                </c:pt>
                <c:pt idx="8">
                  <c:v>-2300.4459999999999</c:v>
                </c:pt>
                <c:pt idx="9">
                  <c:v>-2682.6460000000002</c:v>
                </c:pt>
                <c:pt idx="10">
                  <c:v>-2519.723</c:v>
                </c:pt>
                <c:pt idx="11">
                  <c:v>-2638.0740000000001</c:v>
                </c:pt>
              </c:numCache>
            </c:numRef>
          </c:val>
        </c:ser>
        <c:ser>
          <c:idx val="5"/>
          <c:order val="5"/>
          <c:tx>
            <c:strRef>
              <c:f>'18'!$A$11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'18'!$B$11:$M$11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'18'!$A$12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'18'!$B$12:$M$12</c:f>
              <c:numCache>
                <c:formatCode>#,##0.0</c:formatCode>
                <c:ptCount val="12"/>
                <c:pt idx="0">
                  <c:v>-167.303</c:v>
                </c:pt>
                <c:pt idx="1">
                  <c:v>-125.24</c:v>
                </c:pt>
                <c:pt idx="2">
                  <c:v>-148.24700000000001</c:v>
                </c:pt>
                <c:pt idx="3">
                  <c:v>-143.33000000000001</c:v>
                </c:pt>
                <c:pt idx="4">
                  <c:v>-117.599</c:v>
                </c:pt>
                <c:pt idx="5">
                  <c:v>-72.134</c:v>
                </c:pt>
                <c:pt idx="6">
                  <c:v>-47.622</c:v>
                </c:pt>
                <c:pt idx="7">
                  <c:v>-46.825000000000003</c:v>
                </c:pt>
                <c:pt idx="8">
                  <c:v>-48.715000000000003</c:v>
                </c:pt>
                <c:pt idx="9">
                  <c:v>-107.973</c:v>
                </c:pt>
                <c:pt idx="10">
                  <c:v>-131.321</c:v>
                </c:pt>
                <c:pt idx="11">
                  <c:v>-140.49799999999999</c:v>
                </c:pt>
              </c:numCache>
            </c:numRef>
          </c:val>
        </c:ser>
        <c:ser>
          <c:idx val="7"/>
          <c:order val="7"/>
          <c:tx>
            <c:strRef>
              <c:f>'18'!$A$13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'18'!$B$13:$M$13</c:f>
              <c:numCache>
                <c:formatCode>#,##0.0</c:formatCode>
                <c:ptCount val="12"/>
                <c:pt idx="0">
                  <c:v>-13.067</c:v>
                </c:pt>
                <c:pt idx="1">
                  <c:v>-13.78</c:v>
                </c:pt>
                <c:pt idx="2">
                  <c:v>-6.4290000000000003</c:v>
                </c:pt>
                <c:pt idx="3">
                  <c:v>-14.135</c:v>
                </c:pt>
                <c:pt idx="4">
                  <c:v>-8.3810000000000002</c:v>
                </c:pt>
                <c:pt idx="5">
                  <c:v>-10.144</c:v>
                </c:pt>
                <c:pt idx="6">
                  <c:v>-11.742000000000001</c:v>
                </c:pt>
                <c:pt idx="7">
                  <c:v>-16.312000000000001</c:v>
                </c:pt>
                <c:pt idx="8">
                  <c:v>-10.545</c:v>
                </c:pt>
                <c:pt idx="9">
                  <c:v>-12.955</c:v>
                </c:pt>
                <c:pt idx="10">
                  <c:v>-13.099</c:v>
                </c:pt>
                <c:pt idx="11">
                  <c:v>-4.7140000000000004</c:v>
                </c:pt>
              </c:numCache>
            </c:numRef>
          </c:val>
        </c:ser>
        <c:ser>
          <c:idx val="8"/>
          <c:order val="8"/>
          <c:tx>
            <c:strRef>
              <c:f>'18'!$A$14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'18'!$B$14:$M$14</c:f>
              <c:numCache>
                <c:formatCode>#,##0.0</c:formatCode>
                <c:ptCount val="12"/>
                <c:pt idx="0">
                  <c:v>-76.224999999999994</c:v>
                </c:pt>
                <c:pt idx="1">
                  <c:v>-69.099999999999994</c:v>
                </c:pt>
                <c:pt idx="2">
                  <c:v>-93.082999999999998</c:v>
                </c:pt>
                <c:pt idx="3">
                  <c:v>-70.191999999999993</c:v>
                </c:pt>
                <c:pt idx="4">
                  <c:v>-96.555000000000007</c:v>
                </c:pt>
                <c:pt idx="5">
                  <c:v>-101.18</c:v>
                </c:pt>
                <c:pt idx="6">
                  <c:v>-80.414000000000001</c:v>
                </c:pt>
                <c:pt idx="7">
                  <c:v>-85.057000000000002</c:v>
                </c:pt>
                <c:pt idx="8">
                  <c:v>-101.98099999999999</c:v>
                </c:pt>
                <c:pt idx="9">
                  <c:v>-128.548</c:v>
                </c:pt>
                <c:pt idx="10">
                  <c:v>-115.64400000000001</c:v>
                </c:pt>
                <c:pt idx="11">
                  <c:v>-121.053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8580096"/>
        <c:axId val="158602368"/>
      </c:barChart>
      <c:catAx>
        <c:axId val="15858009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58602368"/>
        <c:crosses val="autoZero"/>
        <c:auto val="1"/>
        <c:lblAlgn val="ctr"/>
        <c:lblOffset val="100"/>
        <c:noMultiLvlLbl val="0"/>
      </c:catAx>
      <c:valAx>
        <c:axId val="158602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58009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</a:t>
            </a:r>
            <a:r>
              <a:rPr lang="cs-CZ" sz="1000"/>
              <a:t>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'18'!$A$19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'18'!$B$19:$M$19</c:f>
              <c:numCache>
                <c:formatCode>#,##0.0</c:formatCode>
                <c:ptCount val="12"/>
                <c:pt idx="0">
                  <c:v>3631.349303</c:v>
                </c:pt>
                <c:pt idx="1">
                  <c:v>3425.497042</c:v>
                </c:pt>
                <c:pt idx="2">
                  <c:v>3705.3867539999997</c:v>
                </c:pt>
                <c:pt idx="3">
                  <c:v>2866.8836489999999</c:v>
                </c:pt>
                <c:pt idx="4">
                  <c:v>3096.5419339999999</c:v>
                </c:pt>
                <c:pt idx="5">
                  <c:v>3145.9651129999997</c:v>
                </c:pt>
                <c:pt idx="6">
                  <c:v>2892.5829470000003</c:v>
                </c:pt>
                <c:pt idx="7">
                  <c:v>3118.5922650000002</c:v>
                </c:pt>
                <c:pt idx="8">
                  <c:v>3015.7962130000005</c:v>
                </c:pt>
                <c:pt idx="9">
                  <c:v>3292.791467</c:v>
                </c:pt>
                <c:pt idx="10">
                  <c:v>3560.275662</c:v>
                </c:pt>
                <c:pt idx="11">
                  <c:v>3573.820768</c:v>
                </c:pt>
              </c:numCache>
            </c:numRef>
          </c:val>
        </c:ser>
        <c:ser>
          <c:idx val="1"/>
          <c:order val="1"/>
          <c:tx>
            <c:strRef>
              <c:f>'18'!$A$20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'18'!$B$20:$M$20</c:f>
              <c:numCache>
                <c:formatCode>#,##0.0</c:formatCode>
                <c:ptCount val="12"/>
                <c:pt idx="0">
                  <c:v>713.15364699999998</c:v>
                </c:pt>
                <c:pt idx="1">
                  <c:v>678.8792390000001</c:v>
                </c:pt>
                <c:pt idx="2">
                  <c:v>775.15096500000004</c:v>
                </c:pt>
                <c:pt idx="3">
                  <c:v>601.19389200000001</c:v>
                </c:pt>
                <c:pt idx="4">
                  <c:v>622.60582399999987</c:v>
                </c:pt>
                <c:pt idx="5">
                  <c:v>584.47722299999998</c:v>
                </c:pt>
                <c:pt idx="6">
                  <c:v>564.72768500000006</c:v>
                </c:pt>
                <c:pt idx="7">
                  <c:v>628.20291299999997</c:v>
                </c:pt>
                <c:pt idx="8">
                  <c:v>550.09203600000012</c:v>
                </c:pt>
                <c:pt idx="9">
                  <c:v>698.63145099999997</c:v>
                </c:pt>
                <c:pt idx="10">
                  <c:v>685.30071799999996</c:v>
                </c:pt>
                <c:pt idx="11">
                  <c:v>701.56634700000006</c:v>
                </c:pt>
              </c:numCache>
            </c:numRef>
          </c:val>
        </c:ser>
        <c:ser>
          <c:idx val="2"/>
          <c:order val="2"/>
          <c:tx>
            <c:strRef>
              <c:f>'18'!$A$21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'18'!$B$21:$M$21</c:f>
              <c:numCache>
                <c:formatCode>#,##0.0</c:formatCode>
                <c:ptCount val="12"/>
                <c:pt idx="0">
                  <c:v>1702.1751839999999</c:v>
                </c:pt>
                <c:pt idx="1">
                  <c:v>1676.6093249999999</c:v>
                </c:pt>
                <c:pt idx="2">
                  <c:v>1785.9205250000002</c:v>
                </c:pt>
                <c:pt idx="3">
                  <c:v>1412.6803450000002</c:v>
                </c:pt>
                <c:pt idx="4">
                  <c:v>1238.0074889999989</c:v>
                </c:pt>
                <c:pt idx="5">
                  <c:v>1158.5839089999999</c:v>
                </c:pt>
                <c:pt idx="6">
                  <c:v>1313.5266139999999</c:v>
                </c:pt>
                <c:pt idx="7">
                  <c:v>1329.6713539999998</c:v>
                </c:pt>
                <c:pt idx="8">
                  <c:v>1357.2725320000002</c:v>
                </c:pt>
                <c:pt idx="9">
                  <c:v>1531.4333079999999</c:v>
                </c:pt>
                <c:pt idx="10">
                  <c:v>1493.7053690000002</c:v>
                </c:pt>
                <c:pt idx="11">
                  <c:v>1506.0842770000002</c:v>
                </c:pt>
              </c:numCache>
            </c:numRef>
          </c:val>
        </c:ser>
        <c:ser>
          <c:idx val="3"/>
          <c:order val="3"/>
          <c:tx>
            <c:strRef>
              <c:f>'18'!$A$22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'18'!$B$22:$M$22</c:f>
              <c:numCache>
                <c:formatCode>#,##0.0</c:formatCode>
                <c:ptCount val="12"/>
                <c:pt idx="0">
                  <c:v>308.01112000000001</c:v>
                </c:pt>
                <c:pt idx="1">
                  <c:v>297.45902000000001</c:v>
                </c:pt>
                <c:pt idx="2">
                  <c:v>308.81756100000001</c:v>
                </c:pt>
                <c:pt idx="3">
                  <c:v>290.96559000000002</c:v>
                </c:pt>
                <c:pt idx="4">
                  <c:v>283.60168899999996</c:v>
                </c:pt>
                <c:pt idx="5">
                  <c:v>206.71580399999999</c:v>
                </c:pt>
                <c:pt idx="6">
                  <c:v>208.91597099999998</c:v>
                </c:pt>
                <c:pt idx="7">
                  <c:v>173.16345699999999</c:v>
                </c:pt>
                <c:pt idx="8">
                  <c:v>172.24171699999999</c:v>
                </c:pt>
                <c:pt idx="9">
                  <c:v>288.39615900000001</c:v>
                </c:pt>
                <c:pt idx="10">
                  <c:v>314.551626</c:v>
                </c:pt>
                <c:pt idx="11">
                  <c:v>307.05132600000002</c:v>
                </c:pt>
              </c:numCache>
            </c:numRef>
          </c:val>
        </c:ser>
        <c:ser>
          <c:idx val="4"/>
          <c:order val="4"/>
          <c:tx>
            <c:strRef>
              <c:f>'18'!$A$23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'18'!$B$23:$M$23</c:f>
              <c:numCache>
                <c:formatCode>#,##0.0</c:formatCode>
                <c:ptCount val="12"/>
                <c:pt idx="0">
                  <c:v>6.6614000000000007E-2</c:v>
                </c:pt>
                <c:pt idx="1">
                  <c:v>10.029368</c:v>
                </c:pt>
                <c:pt idx="2">
                  <c:v>8.4967000000000001E-2</c:v>
                </c:pt>
                <c:pt idx="3">
                  <c:v>6.0789000000000003E-2</c:v>
                </c:pt>
                <c:pt idx="4">
                  <c:v>0.14468</c:v>
                </c:pt>
                <c:pt idx="5">
                  <c:v>0.27779899999999996</c:v>
                </c:pt>
                <c:pt idx="6">
                  <c:v>2.0440000000000002E-3</c:v>
                </c:pt>
                <c:pt idx="7">
                  <c:v>0.19029699999999999</c:v>
                </c:pt>
                <c:pt idx="8">
                  <c:v>5.6811999999999994E-2</c:v>
                </c:pt>
                <c:pt idx="9">
                  <c:v>8.6452000000000001E-2</c:v>
                </c:pt>
                <c:pt idx="10">
                  <c:v>1.437935</c:v>
                </c:pt>
                <c:pt idx="11">
                  <c:v>0.38061099999999998</c:v>
                </c:pt>
              </c:numCache>
            </c:numRef>
          </c:val>
        </c:ser>
        <c:ser>
          <c:idx val="5"/>
          <c:order val="5"/>
          <c:tx>
            <c:strRef>
              <c:f>'18'!$A$25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'18'!$B$25:$M$25</c:f>
              <c:numCache>
                <c:formatCode>#,##0.0</c:formatCode>
                <c:ptCount val="12"/>
                <c:pt idx="0">
                  <c:v>-72.341747999999995</c:v>
                </c:pt>
                <c:pt idx="1">
                  <c:v>-77.362185000000011</c:v>
                </c:pt>
                <c:pt idx="2">
                  <c:v>-92.714152999999996</c:v>
                </c:pt>
                <c:pt idx="3">
                  <c:v>-35.977004999999991</c:v>
                </c:pt>
                <c:pt idx="4">
                  <c:v>-38.112482999999997</c:v>
                </c:pt>
                <c:pt idx="5">
                  <c:v>-18.835306999999997</c:v>
                </c:pt>
                <c:pt idx="6">
                  <c:v>-42.558349999999997</c:v>
                </c:pt>
                <c:pt idx="7">
                  <c:v>-37.634237999999996</c:v>
                </c:pt>
                <c:pt idx="8">
                  <c:v>-100.990061</c:v>
                </c:pt>
                <c:pt idx="9">
                  <c:v>-69.202049000000002</c:v>
                </c:pt>
                <c:pt idx="10">
                  <c:v>-64.371235999999996</c:v>
                </c:pt>
                <c:pt idx="11">
                  <c:v>-46.385150999999993</c:v>
                </c:pt>
              </c:numCache>
            </c:numRef>
          </c:val>
        </c:ser>
        <c:ser>
          <c:idx val="6"/>
          <c:order val="6"/>
          <c:tx>
            <c:strRef>
              <c:f>'18'!$A$26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'18'!$B$26:$M$26</c:f>
              <c:numCache>
                <c:formatCode>#,##0.0</c:formatCode>
                <c:ptCount val="12"/>
                <c:pt idx="0">
                  <c:v>-713.15364699999998</c:v>
                </c:pt>
                <c:pt idx="1">
                  <c:v>-678.87924199999998</c:v>
                </c:pt>
                <c:pt idx="2">
                  <c:v>-775.15096500000004</c:v>
                </c:pt>
                <c:pt idx="3">
                  <c:v>-601.19389200000001</c:v>
                </c:pt>
                <c:pt idx="4">
                  <c:v>-622.60582399999998</c:v>
                </c:pt>
                <c:pt idx="5">
                  <c:v>-584.47722299999998</c:v>
                </c:pt>
                <c:pt idx="6">
                  <c:v>-564.72768500000006</c:v>
                </c:pt>
                <c:pt idx="7">
                  <c:v>-628.20291300000008</c:v>
                </c:pt>
                <c:pt idx="8">
                  <c:v>-550.09203600000001</c:v>
                </c:pt>
                <c:pt idx="9">
                  <c:v>-698.63145099999997</c:v>
                </c:pt>
                <c:pt idx="10">
                  <c:v>-685.30071799999996</c:v>
                </c:pt>
                <c:pt idx="11">
                  <c:v>-701.56634700000006</c:v>
                </c:pt>
              </c:numCache>
            </c:numRef>
          </c:val>
        </c:ser>
        <c:ser>
          <c:idx val="7"/>
          <c:order val="7"/>
          <c:tx>
            <c:strRef>
              <c:f>'18'!$A$27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'18'!$B$27:$M$27</c:f>
              <c:numCache>
                <c:formatCode>#,##0.0</c:formatCode>
                <c:ptCount val="12"/>
                <c:pt idx="0">
                  <c:v>-9.9059840000000001</c:v>
                </c:pt>
                <c:pt idx="1">
                  <c:v>-22.569088999999998</c:v>
                </c:pt>
                <c:pt idx="2">
                  <c:v>-31.036695999999999</c:v>
                </c:pt>
                <c:pt idx="3">
                  <c:v>-44.958086999999999</c:v>
                </c:pt>
                <c:pt idx="4">
                  <c:v>-59.964120999999999</c:v>
                </c:pt>
                <c:pt idx="5">
                  <c:v>-58.530131000000004</c:v>
                </c:pt>
                <c:pt idx="6">
                  <c:v>-20.418899999999997</c:v>
                </c:pt>
                <c:pt idx="7">
                  <c:v>-39.311495000000001</c:v>
                </c:pt>
                <c:pt idx="8">
                  <c:v>-47.807938999999998</c:v>
                </c:pt>
                <c:pt idx="9">
                  <c:v>-49.568114000000001</c:v>
                </c:pt>
                <c:pt idx="10">
                  <c:v>-20.876540000000002</c:v>
                </c:pt>
                <c:pt idx="11">
                  <c:v>-7.8359019999999999</c:v>
                </c:pt>
              </c:numCache>
            </c:numRef>
          </c:val>
        </c:ser>
        <c:ser>
          <c:idx val="8"/>
          <c:order val="8"/>
          <c:tx>
            <c:strRef>
              <c:f>'18'!$A$28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'18'!$B$28:$M$28</c:f>
              <c:numCache>
                <c:formatCode>#,##0.0</c:formatCode>
                <c:ptCount val="12"/>
                <c:pt idx="0">
                  <c:v>-597.20273499999996</c:v>
                </c:pt>
                <c:pt idx="1">
                  <c:v>-557.001713</c:v>
                </c:pt>
                <c:pt idx="2">
                  <c:v>-646.03979600000002</c:v>
                </c:pt>
                <c:pt idx="3">
                  <c:v>-561.36763599999995</c:v>
                </c:pt>
                <c:pt idx="4">
                  <c:v>-636.07131200000003</c:v>
                </c:pt>
                <c:pt idx="5">
                  <c:v>-636.82818300000008</c:v>
                </c:pt>
                <c:pt idx="6">
                  <c:v>-622.29047600000001</c:v>
                </c:pt>
                <c:pt idx="7">
                  <c:v>-638.10315300000002</c:v>
                </c:pt>
                <c:pt idx="8">
                  <c:v>-618.17403000000002</c:v>
                </c:pt>
                <c:pt idx="9">
                  <c:v>-673.59701799999993</c:v>
                </c:pt>
                <c:pt idx="10">
                  <c:v>-651.68998600000009</c:v>
                </c:pt>
                <c:pt idx="11">
                  <c:v>-601.65714399999911</c:v>
                </c:pt>
              </c:numCache>
            </c:numRef>
          </c:val>
        </c:ser>
        <c:ser>
          <c:idx val="9"/>
          <c:order val="9"/>
          <c:tx>
            <c:strRef>
              <c:f>'18'!$A$29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'18'!$B$29:$M$29</c:f>
              <c:numCache>
                <c:formatCode>#,##0.0</c:formatCode>
                <c:ptCount val="12"/>
                <c:pt idx="0">
                  <c:v>-242.58532600000009</c:v>
                </c:pt>
                <c:pt idx="1">
                  <c:v>-221.235803</c:v>
                </c:pt>
                <c:pt idx="2">
                  <c:v>-229.97766300000012</c:v>
                </c:pt>
                <c:pt idx="3">
                  <c:v>-205.74790600000003</c:v>
                </c:pt>
                <c:pt idx="4">
                  <c:v>-206.32721800000002</c:v>
                </c:pt>
                <c:pt idx="5">
                  <c:v>-220.0674589999993</c:v>
                </c:pt>
                <c:pt idx="6">
                  <c:v>-220.01845500000002</c:v>
                </c:pt>
                <c:pt idx="7">
                  <c:v>-247.60859299999998</c:v>
                </c:pt>
                <c:pt idx="8">
                  <c:v>-210.78028899999998</c:v>
                </c:pt>
                <c:pt idx="9">
                  <c:v>-235.55585500000009</c:v>
                </c:pt>
                <c:pt idx="10">
                  <c:v>-234.38677600000011</c:v>
                </c:pt>
                <c:pt idx="11">
                  <c:v>-224.90590699999581</c:v>
                </c:pt>
              </c:numCache>
            </c:numRef>
          </c:val>
        </c:ser>
        <c:ser>
          <c:idx val="10"/>
          <c:order val="10"/>
          <c:tx>
            <c:strRef>
              <c:f>'18'!$A$30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'18'!$B$30:$M$30</c:f>
              <c:numCache>
                <c:formatCode>#,##0.0</c:formatCode>
                <c:ptCount val="12"/>
                <c:pt idx="0">
                  <c:v>-7.4033280000000001</c:v>
                </c:pt>
                <c:pt idx="1">
                  <c:v>-6.7354899999999995</c:v>
                </c:pt>
                <c:pt idx="2">
                  <c:v>-7.0421360000000002</c:v>
                </c:pt>
                <c:pt idx="3">
                  <c:v>-7.022913</c:v>
                </c:pt>
                <c:pt idx="4">
                  <c:v>-6.4934009999999995</c:v>
                </c:pt>
                <c:pt idx="5">
                  <c:v>-5.8788680000000006</c:v>
                </c:pt>
                <c:pt idx="6">
                  <c:v>-6.0980499999999997</c:v>
                </c:pt>
                <c:pt idx="7">
                  <c:v>-6.9177460000000002</c:v>
                </c:pt>
                <c:pt idx="8">
                  <c:v>-4.3383079999999996</c:v>
                </c:pt>
                <c:pt idx="9">
                  <c:v>-4.565766</c:v>
                </c:pt>
                <c:pt idx="10">
                  <c:v>-6.3119880000000004</c:v>
                </c:pt>
                <c:pt idx="11">
                  <c:v>-7.2698559999999999</c:v>
                </c:pt>
              </c:numCache>
            </c:numRef>
          </c:val>
        </c:ser>
        <c:ser>
          <c:idx val="11"/>
          <c:order val="11"/>
          <c:tx>
            <c:strRef>
              <c:f>'18'!$A$31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'18'!$B$31:$M$31</c:f>
              <c:numCache>
                <c:formatCode>#,##0.0</c:formatCode>
                <c:ptCount val="12"/>
                <c:pt idx="0">
                  <c:v>-133.77531500000001</c:v>
                </c:pt>
                <c:pt idx="1">
                  <c:v>-133.38932200000002</c:v>
                </c:pt>
                <c:pt idx="2">
                  <c:v>-148.69676799999999</c:v>
                </c:pt>
                <c:pt idx="3">
                  <c:v>-145.061971</c:v>
                </c:pt>
                <c:pt idx="4">
                  <c:v>-155.430046</c:v>
                </c:pt>
                <c:pt idx="5">
                  <c:v>-159.74264700000001</c:v>
                </c:pt>
                <c:pt idx="6">
                  <c:v>-147.38484299999999</c:v>
                </c:pt>
                <c:pt idx="7">
                  <c:v>-148.85583600000001</c:v>
                </c:pt>
                <c:pt idx="8">
                  <c:v>-148.11401899999998</c:v>
                </c:pt>
                <c:pt idx="9">
                  <c:v>-163.04057100000003</c:v>
                </c:pt>
                <c:pt idx="10">
                  <c:v>-172.86961000000002</c:v>
                </c:pt>
                <c:pt idx="11">
                  <c:v>-119.14902400000001</c:v>
                </c:pt>
              </c:numCache>
            </c:numRef>
          </c:val>
        </c:ser>
        <c:ser>
          <c:idx val="12"/>
          <c:order val="12"/>
          <c:tx>
            <c:strRef>
              <c:f>'18'!$A$32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'18'!$B$32:$M$32</c:f>
              <c:numCache>
                <c:formatCode>#,##0.0</c:formatCode>
                <c:ptCount val="12"/>
                <c:pt idx="0">
                  <c:v>-1818.5319299999999</c:v>
                </c:pt>
                <c:pt idx="1">
                  <c:v>-1715.4038439999997</c:v>
                </c:pt>
                <c:pt idx="2">
                  <c:v>-1844.1157879999998</c:v>
                </c:pt>
                <c:pt idx="3">
                  <c:v>-1665.695072</c:v>
                </c:pt>
                <c:pt idx="4">
                  <c:v>-1747.7761820000001</c:v>
                </c:pt>
                <c:pt idx="5">
                  <c:v>-1727.6926910000011</c:v>
                </c:pt>
                <c:pt idx="6">
                  <c:v>-1639.805517</c:v>
                </c:pt>
                <c:pt idx="7">
                  <c:v>-1754.0038340000021</c:v>
                </c:pt>
                <c:pt idx="8">
                  <c:v>-1672.1550009999999</c:v>
                </c:pt>
                <c:pt idx="9">
                  <c:v>-1812.1257099999991</c:v>
                </c:pt>
                <c:pt idx="10">
                  <c:v>-1784.6871539999988</c:v>
                </c:pt>
                <c:pt idx="11">
                  <c:v>-1540.676095</c:v>
                </c:pt>
              </c:numCache>
            </c:numRef>
          </c:val>
        </c:ser>
        <c:ser>
          <c:idx val="13"/>
          <c:order val="13"/>
          <c:tx>
            <c:strRef>
              <c:f>'18'!$A$33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'18'!$B$33:$M$33</c:f>
              <c:numCache>
                <c:formatCode>#,##0.0</c:formatCode>
                <c:ptCount val="12"/>
                <c:pt idx="0">
                  <c:v>-834.17256393733101</c:v>
                </c:pt>
                <c:pt idx="1">
                  <c:v>-781.20887308485896</c:v>
                </c:pt>
                <c:pt idx="2">
                  <c:v>-802.29476179493304</c:v>
                </c:pt>
                <c:pt idx="3">
                  <c:v>-585.07139976676001</c:v>
                </c:pt>
                <c:pt idx="4">
                  <c:v>-568.957092802126</c:v>
                </c:pt>
                <c:pt idx="5">
                  <c:v>-536.15174074262711</c:v>
                </c:pt>
                <c:pt idx="6">
                  <c:v>-538.26222575857503</c:v>
                </c:pt>
                <c:pt idx="7">
                  <c:v>-572.56933916968308</c:v>
                </c:pt>
                <c:pt idx="8">
                  <c:v>-557.77784070770508</c:v>
                </c:pt>
                <c:pt idx="9">
                  <c:v>-673.77134646887703</c:v>
                </c:pt>
                <c:pt idx="10">
                  <c:v>-747.84840411846596</c:v>
                </c:pt>
                <c:pt idx="11">
                  <c:v>-786.144835957748</c:v>
                </c:pt>
              </c:numCache>
            </c:numRef>
          </c:val>
        </c:ser>
        <c:ser>
          <c:idx val="14"/>
          <c:order val="14"/>
          <c:tx>
            <c:strRef>
              <c:f>'18'!$A$34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'18'!$B$34:$M$34</c:f>
              <c:numCache>
                <c:formatCode>#,##0.0</c:formatCode>
                <c:ptCount val="12"/>
                <c:pt idx="0">
                  <c:v>-1598.209026062669</c:v>
                </c:pt>
                <c:pt idx="1">
                  <c:v>-1588.2397849151398</c:v>
                </c:pt>
                <c:pt idx="2">
                  <c:v>-1671.7759492050679</c:v>
                </c:pt>
                <c:pt idx="3">
                  <c:v>-1078.0577432332382</c:v>
                </c:pt>
                <c:pt idx="4">
                  <c:v>-969.98156519787403</c:v>
                </c:pt>
                <c:pt idx="5">
                  <c:v>-923.84454725737316</c:v>
                </c:pt>
                <c:pt idx="6">
                  <c:v>-955.37443624142509</c:v>
                </c:pt>
                <c:pt idx="7">
                  <c:v>-947.28545183031611</c:v>
                </c:pt>
                <c:pt idx="8">
                  <c:v>-961.94378929229504</c:v>
                </c:pt>
                <c:pt idx="9">
                  <c:v>-1170.3378605311239</c:v>
                </c:pt>
                <c:pt idx="10">
                  <c:v>-1393.0450938815341</c:v>
                </c:pt>
                <c:pt idx="11">
                  <c:v>-1731.796082042255</c:v>
                </c:pt>
              </c:numCache>
            </c:numRef>
          </c:val>
        </c:ser>
        <c:ser>
          <c:idx val="15"/>
          <c:order val="15"/>
          <c:tx>
            <c:strRef>
              <c:f>'18'!$A$35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'18'!$B$35:$M$35</c:f>
              <c:numCache>
                <c:formatCode>#,##0.0</c:formatCode>
                <c:ptCount val="12"/>
                <c:pt idx="0">
                  <c:v>-10.168684000000001</c:v>
                </c:pt>
                <c:pt idx="1">
                  <c:v>-9.9087459999999989</c:v>
                </c:pt>
                <c:pt idx="2">
                  <c:v>-9.9108910000000012</c:v>
                </c:pt>
                <c:pt idx="3">
                  <c:v>-5.2176740000000006</c:v>
                </c:pt>
                <c:pt idx="4">
                  <c:v>-3.6375579999999994</c:v>
                </c:pt>
                <c:pt idx="5">
                  <c:v>-3.3848280000000006</c:v>
                </c:pt>
                <c:pt idx="6">
                  <c:v>-3.3195810000000003</c:v>
                </c:pt>
                <c:pt idx="7">
                  <c:v>-3.4462809999999999</c:v>
                </c:pt>
                <c:pt idx="8">
                  <c:v>-3.4776820000000002</c:v>
                </c:pt>
                <c:pt idx="9">
                  <c:v>-5.2884780000000005</c:v>
                </c:pt>
                <c:pt idx="10">
                  <c:v>-8.0610350000000004</c:v>
                </c:pt>
                <c:pt idx="11">
                  <c:v>-10.825033000000001</c:v>
                </c:pt>
              </c:numCache>
            </c:numRef>
          </c:val>
        </c:ser>
        <c:ser>
          <c:idx val="16"/>
          <c:order val="16"/>
          <c:tx>
            <c:strRef>
              <c:f>'18'!$A$36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'18'!$B$36:$M$36</c:f>
              <c:numCache>
                <c:formatCode>#,##0.0</c:formatCode>
                <c:ptCount val="12"/>
                <c:pt idx="0">
                  <c:v>-317.30558100000002</c:v>
                </c:pt>
                <c:pt idx="1">
                  <c:v>-296.53991200000002</c:v>
                </c:pt>
                <c:pt idx="2">
                  <c:v>-316.60520500000001</c:v>
                </c:pt>
                <c:pt idx="3">
                  <c:v>-236.41296600000001</c:v>
                </c:pt>
                <c:pt idx="4">
                  <c:v>-225.54481300000003</c:v>
                </c:pt>
                <c:pt idx="5">
                  <c:v>-220.58622299999999</c:v>
                </c:pt>
                <c:pt idx="6">
                  <c:v>-219.49674200000001</c:v>
                </c:pt>
                <c:pt idx="7">
                  <c:v>-225.881406</c:v>
                </c:pt>
                <c:pt idx="8">
                  <c:v>-219.80831499999999</c:v>
                </c:pt>
                <c:pt idx="9">
                  <c:v>-255.654618</c:v>
                </c:pt>
                <c:pt idx="10">
                  <c:v>-285.82276899999999</c:v>
                </c:pt>
                <c:pt idx="11">
                  <c:v>-310.69195200000007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720576"/>
        <c:axId val="161730560"/>
      </c:barChart>
      <c:catAx>
        <c:axId val="16172057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1730560"/>
        <c:crosses val="autoZero"/>
        <c:auto val="1"/>
        <c:lblAlgn val="ctr"/>
        <c:lblOffset val="100"/>
        <c:noMultiLvlLbl val="0"/>
      </c:catAx>
      <c:valAx>
        <c:axId val="16173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72057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spotřeby elektřiny VO</a:t>
            </a:r>
            <a:r>
              <a:rPr lang="cs-CZ" sz="1000" baseline="0"/>
              <a:t> a MO (GWh)</a:t>
            </a:r>
            <a:endParaRPr lang="cs-CZ" sz="1000"/>
          </a:p>
        </c:rich>
      </c:tx>
      <c:layout>
        <c:manualLayout>
          <c:xMode val="edge"/>
          <c:yMode val="edge"/>
          <c:x val="0.14924535671534483"/>
          <c:y val="1.38533339175246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544388437059782E-2"/>
          <c:y val="7.508870587863134E-2"/>
          <c:w val="0.42310795974277332"/>
          <c:h val="0.55065075217967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'3.9'!$A$5</c:f>
              <c:strCache>
                <c:ptCount val="1"/>
                <c:pt idx="0">
                  <c:v>Velkoodběr elektřiny z vvn (VO z vvn)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'3.9'!$B$5:$K$5</c:f>
              <c:numCache>
                <c:formatCode>#,##0.0</c:formatCode>
                <c:ptCount val="10"/>
                <c:pt idx="0">
                  <c:v>7595.4330930000006</c:v>
                </c:pt>
                <c:pt idx="1">
                  <c:v>6551.1604043000007</c:v>
                </c:pt>
                <c:pt idx="2">
                  <c:v>6985.9340275999994</c:v>
                </c:pt>
                <c:pt idx="3">
                  <c:v>7343.5561584000006</c:v>
                </c:pt>
                <c:pt idx="4">
                  <c:v>6791</c:v>
                </c:pt>
                <c:pt idx="5">
                  <c:v>7266.0689099999991</c:v>
                </c:pt>
                <c:pt idx="6">
                  <c:v>7296.3916309999995</c:v>
                </c:pt>
                <c:pt idx="7">
                  <c:v>7616.3942520000019</c:v>
                </c:pt>
                <c:pt idx="8">
                  <c:v>7821.7731399999984</c:v>
                </c:pt>
                <c:pt idx="9">
                  <c:v>7897.8453989999989</c:v>
                </c:pt>
              </c:numCache>
            </c:numRef>
          </c:val>
        </c:ser>
        <c:ser>
          <c:idx val="1"/>
          <c:order val="1"/>
          <c:tx>
            <c:strRef>
              <c:f>'3.9'!$A$6</c:f>
              <c:strCache>
                <c:ptCount val="1"/>
                <c:pt idx="0">
                  <c:v>Velkoodběr elektřiny z vn (VO z vn)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'3.9'!$B$6:$K$6</c:f>
              <c:numCache>
                <c:formatCode>#,##0.0</c:formatCode>
                <c:ptCount val="10"/>
                <c:pt idx="0">
                  <c:v>21737.02728182228</c:v>
                </c:pt>
                <c:pt idx="1">
                  <c:v>23013.190617676155</c:v>
                </c:pt>
                <c:pt idx="2">
                  <c:v>23724.327102500793</c:v>
                </c:pt>
                <c:pt idx="3">
                  <c:v>23057.143252435442</c:v>
                </c:pt>
                <c:pt idx="4">
                  <c:v>23896</c:v>
                </c:pt>
                <c:pt idx="5">
                  <c:v>22587.474303000003</c:v>
                </c:pt>
                <c:pt idx="6">
                  <c:v>23354.063148999998</c:v>
                </c:pt>
                <c:pt idx="7">
                  <c:v>23607.415766000002</c:v>
                </c:pt>
                <c:pt idx="8">
                  <c:v>24171.760386000002</c:v>
                </c:pt>
                <c:pt idx="9">
                  <c:v>24626.621251</c:v>
                </c:pt>
              </c:numCache>
            </c:numRef>
          </c:val>
        </c:ser>
        <c:ser>
          <c:idx val="2"/>
          <c:order val="2"/>
          <c:tx>
            <c:strRef>
              <c:f>'3.9'!$A$7</c:f>
              <c:strCache>
                <c:ptCount val="1"/>
                <c:pt idx="0">
                  <c:v>Maloodběr elektřiny podnikatelé (MOP)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'3.9'!$B$7:$K$7</c:f>
              <c:numCache>
                <c:formatCode>#,##0.0</c:formatCode>
                <c:ptCount val="10"/>
                <c:pt idx="0">
                  <c:v>8390.0746027599998</c:v>
                </c:pt>
                <c:pt idx="1">
                  <c:v>8478.2450033599998</c:v>
                </c:pt>
                <c:pt idx="2">
                  <c:v>8050.5446979999997</c:v>
                </c:pt>
                <c:pt idx="3">
                  <c:v>8100.5941914499999</c:v>
                </c:pt>
                <c:pt idx="4">
                  <c:v>8172</c:v>
                </c:pt>
                <c:pt idx="5">
                  <c:v>7733.6518859999951</c:v>
                </c:pt>
                <c:pt idx="6">
                  <c:v>7799.6960982280152</c:v>
                </c:pt>
                <c:pt idx="7">
                  <c:v>8027.331462632178</c:v>
                </c:pt>
                <c:pt idx="8">
                  <c:v>8109.0458493779433</c:v>
                </c:pt>
                <c:pt idx="9">
                  <c:v>8063.9737788096891</c:v>
                </c:pt>
              </c:numCache>
            </c:numRef>
          </c:val>
        </c:ser>
        <c:ser>
          <c:idx val="3"/>
          <c:order val="3"/>
          <c:tx>
            <c:strRef>
              <c:f>'3.9'!$A$8</c:f>
              <c:strCache>
                <c:ptCount val="1"/>
                <c:pt idx="0">
                  <c:v>Maloodběr elektřiny obyvatelstvo (MOO)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'3.9'!$B$8:$K$8</c:f>
              <c:numCache>
                <c:formatCode>#,##0.0</c:formatCode>
                <c:ptCount val="10"/>
                <c:pt idx="0">
                  <c:v>14687.159254239999</c:v>
                </c:pt>
                <c:pt idx="1">
                  <c:v>15027.527759339999</c:v>
                </c:pt>
                <c:pt idx="2">
                  <c:v>14200.292177999998</c:v>
                </c:pt>
                <c:pt idx="3">
                  <c:v>14580.653367999997</c:v>
                </c:pt>
                <c:pt idx="4">
                  <c:v>14716</c:v>
                </c:pt>
                <c:pt idx="5">
                  <c:v>14124.609541999998</c:v>
                </c:pt>
                <c:pt idx="6">
                  <c:v>14381.897262471988</c:v>
                </c:pt>
                <c:pt idx="7">
                  <c:v>14819.115177367823</c:v>
                </c:pt>
                <c:pt idx="8">
                  <c:v>15211.270073622063</c:v>
                </c:pt>
                <c:pt idx="9">
                  <c:v>15049.535590190309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997248"/>
        <c:axId val="151007232"/>
      </c:barChart>
      <c:catAx>
        <c:axId val="15099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007232"/>
        <c:crosses val="autoZero"/>
        <c:auto val="1"/>
        <c:lblAlgn val="ctr"/>
        <c:lblOffset val="100"/>
        <c:noMultiLvlLbl val="0"/>
      </c:catAx>
      <c:valAx>
        <c:axId val="15100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99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/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'3.9'!$A$5</c:f>
              <c:strCache>
                <c:ptCount val="1"/>
                <c:pt idx="0">
                  <c:v>Velkoodběr elektřiny z vvn (VO z vvn)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'3.9'!$B$5:$K$5</c:f>
              <c:numCache>
                <c:formatCode>#,##0.0</c:formatCode>
                <c:ptCount val="10"/>
                <c:pt idx="0">
                  <c:v>7595.4330930000006</c:v>
                </c:pt>
                <c:pt idx="1">
                  <c:v>6551.1604043000007</c:v>
                </c:pt>
                <c:pt idx="2">
                  <c:v>6985.9340275999994</c:v>
                </c:pt>
                <c:pt idx="3">
                  <c:v>7343.5561584000006</c:v>
                </c:pt>
                <c:pt idx="4">
                  <c:v>6791</c:v>
                </c:pt>
                <c:pt idx="5">
                  <c:v>7266.0689099999991</c:v>
                </c:pt>
                <c:pt idx="6">
                  <c:v>7296.3916309999995</c:v>
                </c:pt>
                <c:pt idx="7">
                  <c:v>7616.3942520000019</c:v>
                </c:pt>
                <c:pt idx="8">
                  <c:v>7821.7731399999984</c:v>
                </c:pt>
                <c:pt idx="9">
                  <c:v>7897.8453989999989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014784"/>
        <c:axId val="151020672"/>
      </c:barChart>
      <c:catAx>
        <c:axId val="1510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020672"/>
        <c:crosses val="autoZero"/>
        <c:auto val="1"/>
        <c:lblAlgn val="ctr"/>
        <c:lblOffset val="100"/>
        <c:noMultiLvlLbl val="0"/>
      </c:catAx>
      <c:valAx>
        <c:axId val="151020672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014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/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'3.9'!$A$6</c:f>
              <c:strCache>
                <c:ptCount val="1"/>
                <c:pt idx="0">
                  <c:v>Velkoodběr elektřiny z vn (VO z vn)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'3.9'!$B$6:$K$6</c:f>
              <c:numCache>
                <c:formatCode>#,##0.0</c:formatCode>
                <c:ptCount val="10"/>
                <c:pt idx="0">
                  <c:v>21737.02728182228</c:v>
                </c:pt>
                <c:pt idx="1">
                  <c:v>23013.190617676155</c:v>
                </c:pt>
                <c:pt idx="2">
                  <c:v>23724.327102500793</c:v>
                </c:pt>
                <c:pt idx="3">
                  <c:v>23057.143252435442</c:v>
                </c:pt>
                <c:pt idx="4">
                  <c:v>23896</c:v>
                </c:pt>
                <c:pt idx="5">
                  <c:v>22587.474303000003</c:v>
                </c:pt>
                <c:pt idx="6">
                  <c:v>23354.063148999998</c:v>
                </c:pt>
                <c:pt idx="7">
                  <c:v>23607.415766000002</c:v>
                </c:pt>
                <c:pt idx="8">
                  <c:v>24171.760386000002</c:v>
                </c:pt>
                <c:pt idx="9">
                  <c:v>24626.621251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053056"/>
        <c:axId val="151054592"/>
      </c:barChart>
      <c:catAx>
        <c:axId val="15105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054592"/>
        <c:crosses val="autoZero"/>
        <c:auto val="1"/>
        <c:lblAlgn val="ctr"/>
        <c:lblOffset val="100"/>
        <c:noMultiLvlLbl val="0"/>
      </c:catAx>
      <c:valAx>
        <c:axId val="151054592"/>
        <c:scaling>
          <c:orientation val="minMax"/>
          <c:max val="2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053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/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'3.9'!$A$7</c:f>
              <c:strCache>
                <c:ptCount val="1"/>
                <c:pt idx="0">
                  <c:v>Maloodběr elektřiny podnikatelé (MOP)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'3.9'!$B$7:$K$7</c:f>
              <c:numCache>
                <c:formatCode>#,##0.0</c:formatCode>
                <c:ptCount val="10"/>
                <c:pt idx="0">
                  <c:v>8390.0746027599998</c:v>
                </c:pt>
                <c:pt idx="1">
                  <c:v>8478.2450033599998</c:v>
                </c:pt>
                <c:pt idx="2">
                  <c:v>8050.5446979999997</c:v>
                </c:pt>
                <c:pt idx="3">
                  <c:v>8100.5941914499999</c:v>
                </c:pt>
                <c:pt idx="4">
                  <c:v>8172</c:v>
                </c:pt>
                <c:pt idx="5">
                  <c:v>7733.6518859999951</c:v>
                </c:pt>
                <c:pt idx="6">
                  <c:v>7799.6960982280152</c:v>
                </c:pt>
                <c:pt idx="7">
                  <c:v>8027.331462632178</c:v>
                </c:pt>
                <c:pt idx="8">
                  <c:v>8109.0458493779433</c:v>
                </c:pt>
                <c:pt idx="9">
                  <c:v>8063.9737788096891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410560"/>
        <c:axId val="151412096"/>
      </c:barChart>
      <c:catAx>
        <c:axId val="1514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412096"/>
        <c:crosses val="autoZero"/>
        <c:auto val="1"/>
        <c:lblAlgn val="ctr"/>
        <c:lblOffset val="100"/>
        <c:noMultiLvlLbl val="0"/>
      </c:catAx>
      <c:valAx>
        <c:axId val="15141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410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/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'3.9'!$A$8</c:f>
              <c:strCache>
                <c:ptCount val="1"/>
                <c:pt idx="0">
                  <c:v>Maloodběr elektřiny obyvatelstvo (MOO)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'3.9'!$B$8:$K$8</c:f>
              <c:numCache>
                <c:formatCode>#,##0.0</c:formatCode>
                <c:ptCount val="10"/>
                <c:pt idx="0">
                  <c:v>14687.159254239999</c:v>
                </c:pt>
                <c:pt idx="1">
                  <c:v>15027.527759339999</c:v>
                </c:pt>
                <c:pt idx="2">
                  <c:v>14200.292177999998</c:v>
                </c:pt>
                <c:pt idx="3">
                  <c:v>14580.653367999997</c:v>
                </c:pt>
                <c:pt idx="4">
                  <c:v>14716</c:v>
                </c:pt>
                <c:pt idx="5">
                  <c:v>14124.609541999998</c:v>
                </c:pt>
                <c:pt idx="6">
                  <c:v>14381.897262471988</c:v>
                </c:pt>
                <c:pt idx="7">
                  <c:v>14819.115177367823</c:v>
                </c:pt>
                <c:pt idx="8">
                  <c:v>15211.270073622063</c:v>
                </c:pt>
                <c:pt idx="9">
                  <c:v>15049.535590190309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452672"/>
        <c:axId val="151458560"/>
      </c:barChart>
      <c:catAx>
        <c:axId val="15145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458560"/>
        <c:crosses val="autoZero"/>
        <c:auto val="1"/>
        <c:lblAlgn val="ctr"/>
        <c:lblOffset val="100"/>
        <c:noMultiLvlLbl val="0"/>
      </c:catAx>
      <c:valAx>
        <c:axId val="15145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452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'3.9'!$A$11</c:f>
              <c:strCache>
                <c:ptCount val="1"/>
              </c:strCache>
            </c:strRef>
          </c:tx>
          <c:invertIfNegative val="0"/>
          <c:cat>
            <c:numRef>
              <c:f>'3.9'!$B$10</c:f>
              <c:numCache>
                <c:formatCode>General</c:formatCode>
                <c:ptCount val="1"/>
              </c:numCache>
            </c:numRef>
          </c:cat>
          <c:val>
            <c:numRef>
              <c:f>'3.9'!$B$11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'3.9'!$A$12</c:f>
              <c:strCache>
                <c:ptCount val="1"/>
              </c:strCache>
            </c:strRef>
          </c:tx>
          <c:invertIfNegative val="0"/>
          <c:cat>
            <c:numRef>
              <c:f>'3.9'!$B$10</c:f>
              <c:numCache>
                <c:formatCode>General</c:formatCode>
                <c:ptCount val="1"/>
              </c:numCache>
            </c:numRef>
          </c:cat>
          <c:val>
            <c:numRef>
              <c:f>'3.9'!$B$12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'3.9'!$A$13</c:f>
              <c:strCache>
                <c:ptCount val="1"/>
              </c:strCache>
            </c:strRef>
          </c:tx>
          <c:invertIfNegative val="0"/>
          <c:cat>
            <c:numRef>
              <c:f>'3.9'!$B$10</c:f>
              <c:numCache>
                <c:formatCode>General</c:formatCode>
                <c:ptCount val="1"/>
              </c:numCache>
            </c:numRef>
          </c:cat>
          <c:val>
            <c:numRef>
              <c:f>'3.9'!$B$13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'3.9'!$A$14</c:f>
              <c:strCache>
                <c:ptCount val="1"/>
              </c:strCache>
            </c:strRef>
          </c:tx>
          <c:invertIfNegative val="0"/>
          <c:cat>
            <c:numRef>
              <c:f>'3.9'!$B$10</c:f>
              <c:numCache>
                <c:formatCode>General</c:formatCode>
                <c:ptCount val="1"/>
              </c:numCache>
            </c:numRef>
          </c:cat>
          <c:val>
            <c:numRef>
              <c:f>'3.9'!$B$14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76480"/>
        <c:axId val="151486464"/>
      </c:barChart>
      <c:catAx>
        <c:axId val="151476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486464"/>
        <c:crosses val="autoZero"/>
        <c:auto val="1"/>
        <c:lblAlgn val="ctr"/>
        <c:lblOffset val="100"/>
        <c:noMultiLvlLbl val="0"/>
      </c:catAx>
      <c:valAx>
        <c:axId val="151486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147648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'3.1'!$B$5:$M$5</c:f>
              <c:numCache>
                <c:formatCode>#,##0.0</c:formatCode>
                <c:ptCount val="12"/>
                <c:pt idx="0">
                  <c:v>2232.52493</c:v>
                </c:pt>
                <c:pt idx="1">
                  <c:v>2082.8975099999998</c:v>
                </c:pt>
                <c:pt idx="2">
                  <c:v>2801.9058799999998</c:v>
                </c:pt>
                <c:pt idx="3">
                  <c:v>2418.3875200000002</c:v>
                </c:pt>
                <c:pt idx="4">
                  <c:v>2770.6351500000001</c:v>
                </c:pt>
                <c:pt idx="5">
                  <c:v>2544.8310599999995</c:v>
                </c:pt>
                <c:pt idx="6">
                  <c:v>2073.6696499999998</c:v>
                </c:pt>
                <c:pt idx="7">
                  <c:v>2264.6058399999997</c:v>
                </c:pt>
                <c:pt idx="8">
                  <c:v>2549.2684100000001</c:v>
                </c:pt>
                <c:pt idx="9">
                  <c:v>2668.3299099999999</c:v>
                </c:pt>
                <c:pt idx="10">
                  <c:v>2708.2977800000003</c:v>
                </c:pt>
                <c:pt idx="11">
                  <c:v>2805.9575300000001</c:v>
                </c:pt>
              </c:numCache>
            </c:numRef>
          </c:val>
        </c:ser>
        <c:ser>
          <c:idx val="1"/>
          <c:order val="1"/>
          <c:tx>
            <c:strRef>
              <c:f>'3.1'!$A$6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4107.1748399999979</c:v>
                </c:pt>
                <c:pt idx="1">
                  <c:v>3875.7153249999997</c:v>
                </c:pt>
                <c:pt idx="2">
                  <c:v>4528.0933019999975</c:v>
                </c:pt>
                <c:pt idx="3">
                  <c:v>3173.4240080000004</c:v>
                </c:pt>
                <c:pt idx="4">
                  <c:v>3279.9594939999984</c:v>
                </c:pt>
                <c:pt idx="5">
                  <c:v>3147.777423999999</c:v>
                </c:pt>
                <c:pt idx="6">
                  <c:v>3492.930017000001</c:v>
                </c:pt>
                <c:pt idx="7">
                  <c:v>3404.5961590000015</c:v>
                </c:pt>
                <c:pt idx="8">
                  <c:v>3594.75198</c:v>
                </c:pt>
                <c:pt idx="9">
                  <c:v>3975.4395219999997</c:v>
                </c:pt>
                <c:pt idx="10">
                  <c:v>4225.9681620000001</c:v>
                </c:pt>
                <c:pt idx="11">
                  <c:v>4264.9243510000015</c:v>
                </c:pt>
              </c:numCache>
            </c:numRef>
          </c:val>
        </c:ser>
        <c:ser>
          <c:idx val="2"/>
          <c:order val="2"/>
          <c:tx>
            <c:strRef>
              <c:f>'3.1'!$A$7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282.11195000000004</c:v>
                </c:pt>
                <c:pt idx="1">
                  <c:v>349.345932</c:v>
                </c:pt>
                <c:pt idx="2">
                  <c:v>268.62745000000001</c:v>
                </c:pt>
                <c:pt idx="3">
                  <c:v>149.97576800000002</c:v>
                </c:pt>
                <c:pt idx="4">
                  <c:v>157.47960999999998</c:v>
                </c:pt>
                <c:pt idx="5">
                  <c:v>201.93335000000002</c:v>
                </c:pt>
                <c:pt idx="6">
                  <c:v>307.88771999999994</c:v>
                </c:pt>
                <c:pt idx="7">
                  <c:v>374.15117000000004</c:v>
                </c:pt>
                <c:pt idx="8">
                  <c:v>296.18582000000004</c:v>
                </c:pt>
                <c:pt idx="9">
                  <c:v>411.24298999999996</c:v>
                </c:pt>
                <c:pt idx="10">
                  <c:v>458.56705000000005</c:v>
                </c:pt>
                <c:pt idx="11">
                  <c:v>433.36306000000002</c:v>
                </c:pt>
              </c:numCache>
            </c:numRef>
          </c:val>
        </c:ser>
        <c:ser>
          <c:idx val="3"/>
          <c:order val="3"/>
          <c:tx>
            <c:strRef>
              <c:f>'3.1'!$A$8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347.74146599999938</c:v>
                </c:pt>
                <c:pt idx="1">
                  <c:v>316.81993499999982</c:v>
                </c:pt>
                <c:pt idx="2">
                  <c:v>336.75261499999993</c:v>
                </c:pt>
                <c:pt idx="3">
                  <c:v>292.82448799999969</c:v>
                </c:pt>
                <c:pt idx="4">
                  <c:v>288.48918399999997</c:v>
                </c:pt>
                <c:pt idx="5">
                  <c:v>274.36823699999997</c:v>
                </c:pt>
                <c:pt idx="6">
                  <c:v>280.18948500000045</c:v>
                </c:pt>
                <c:pt idx="7">
                  <c:v>273.21181699999983</c:v>
                </c:pt>
                <c:pt idx="8">
                  <c:v>279.01118700000001</c:v>
                </c:pt>
                <c:pt idx="9">
                  <c:v>319.95265300000028</c:v>
                </c:pt>
                <c:pt idx="10">
                  <c:v>334.32546300000058</c:v>
                </c:pt>
                <c:pt idx="11">
                  <c:v>346.72666900000036</c:v>
                </c:pt>
              </c:numCache>
            </c:numRef>
          </c:val>
        </c:ser>
        <c:ser>
          <c:idx val="4"/>
          <c:order val="4"/>
          <c:tx>
            <c:strRef>
              <c:f>'3.1'!$A$9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258.32741999999973</c:v>
                </c:pt>
                <c:pt idx="1">
                  <c:v>209.08661299999977</c:v>
                </c:pt>
                <c:pt idx="2">
                  <c:v>177.63947800000034</c:v>
                </c:pt>
                <c:pt idx="3">
                  <c:v>183.11288799999994</c:v>
                </c:pt>
                <c:pt idx="4">
                  <c:v>120.91178799999986</c:v>
                </c:pt>
                <c:pt idx="5">
                  <c:v>111.34236299999999</c:v>
                </c:pt>
                <c:pt idx="6">
                  <c:v>100.98168999999993</c:v>
                </c:pt>
                <c:pt idx="7">
                  <c:v>89.053367999999978</c:v>
                </c:pt>
                <c:pt idx="8">
                  <c:v>84.087533999999948</c:v>
                </c:pt>
                <c:pt idx="9">
                  <c:v>87.396796999999964</c:v>
                </c:pt>
                <c:pt idx="10">
                  <c:v>86.70018300000001</c:v>
                </c:pt>
                <c:pt idx="11">
                  <c:v>120.19031999999991</c:v>
                </c:pt>
              </c:numCache>
            </c:numRef>
          </c:val>
        </c:ser>
        <c:ser>
          <c:idx val="5"/>
          <c:order val="5"/>
          <c:tx>
            <c:strRef>
              <c:f>'3.1'!$A$10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131.5873</c:v>
                </c:pt>
                <c:pt idx="1">
                  <c:v>101.474581</c:v>
                </c:pt>
                <c:pt idx="2">
                  <c:v>119.06502999999999</c:v>
                </c:pt>
                <c:pt idx="3">
                  <c:v>115.42536499999999</c:v>
                </c:pt>
                <c:pt idx="4">
                  <c:v>94.548519999999996</c:v>
                </c:pt>
                <c:pt idx="5">
                  <c:v>60.466140000000003</c:v>
                </c:pt>
                <c:pt idx="6">
                  <c:v>38.603922999999995</c:v>
                </c:pt>
                <c:pt idx="7">
                  <c:v>42.007069999999992</c:v>
                </c:pt>
                <c:pt idx="8">
                  <c:v>42.061118</c:v>
                </c:pt>
                <c:pt idx="9">
                  <c:v>87.369770000000003</c:v>
                </c:pt>
                <c:pt idx="10">
                  <c:v>105.28129000000001</c:v>
                </c:pt>
                <c:pt idx="11">
                  <c:v>112.69807999999999</c:v>
                </c:pt>
              </c:numCache>
            </c:numRef>
          </c:val>
        </c:ser>
        <c:ser>
          <c:idx val="6"/>
          <c:order val="6"/>
          <c:tx>
            <c:strRef>
              <c:f>'3.1'!$A$11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74.198368000000059</c:v>
                </c:pt>
                <c:pt idx="1">
                  <c:v>38.094556000000004</c:v>
                </c:pt>
                <c:pt idx="2">
                  <c:v>57.528990999999969</c:v>
                </c:pt>
                <c:pt idx="3">
                  <c:v>58.143757000000008</c:v>
                </c:pt>
                <c:pt idx="4">
                  <c:v>45.883974000000009</c:v>
                </c:pt>
                <c:pt idx="5">
                  <c:v>35.077737999999954</c:v>
                </c:pt>
                <c:pt idx="6">
                  <c:v>28.368531000000022</c:v>
                </c:pt>
                <c:pt idx="7">
                  <c:v>26.524306000000017</c:v>
                </c:pt>
                <c:pt idx="8">
                  <c:v>36.044095999999975</c:v>
                </c:pt>
                <c:pt idx="9">
                  <c:v>68.789204000000012</c:v>
                </c:pt>
                <c:pt idx="10">
                  <c:v>60.051335999999971</c:v>
                </c:pt>
                <c:pt idx="11">
                  <c:v>80.624852000000061</c:v>
                </c:pt>
              </c:numCache>
            </c:numRef>
          </c:val>
        </c:ser>
        <c:ser>
          <c:idx val="7"/>
          <c:order val="7"/>
          <c:tx>
            <c:strRef>
              <c:f>'3.1'!$A$12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46.382502999999787</c:v>
                </c:pt>
                <c:pt idx="1">
                  <c:v>115.52008300000081</c:v>
                </c:pt>
                <c:pt idx="2">
                  <c:v>158.50226300000014</c:v>
                </c:pt>
                <c:pt idx="3">
                  <c:v>294.68628199999694</c:v>
                </c:pt>
                <c:pt idx="4">
                  <c:v>324.38284999999985</c:v>
                </c:pt>
                <c:pt idx="5">
                  <c:v>275.67701099999817</c:v>
                </c:pt>
                <c:pt idx="6">
                  <c:v>306.20019099999695</c:v>
                </c:pt>
                <c:pt idx="7">
                  <c:v>296.19539099999884</c:v>
                </c:pt>
                <c:pt idx="8">
                  <c:v>241.87459600000039</c:v>
                </c:pt>
                <c:pt idx="9">
                  <c:v>174.72794800000051</c:v>
                </c:pt>
                <c:pt idx="10">
                  <c:v>73.519606999999752</c:v>
                </c:pt>
                <c:pt idx="11">
                  <c:v>32.008709999999688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49243008"/>
        <c:axId val="149244544"/>
      </c:barChart>
      <c:catAx>
        <c:axId val="149243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9244544"/>
        <c:crossesAt val="-4000"/>
        <c:auto val="1"/>
        <c:lblAlgn val="ctr"/>
        <c:lblOffset val="100"/>
        <c:noMultiLvlLbl val="0"/>
      </c:catAx>
      <c:valAx>
        <c:axId val="149244544"/>
        <c:scaling>
          <c:orientation val="minMax"/>
          <c:max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9243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</a:t>
            </a:r>
            <a:r>
              <a:rPr lang="cs-CZ" sz="1000"/>
              <a:t> netto</a:t>
            </a:r>
            <a:r>
              <a:rPr lang="en-US" sz="1000"/>
              <a:t> v krajích ČR (GWh)</a:t>
            </a:r>
          </a:p>
        </c:rich>
      </c:tx>
      <c:layout>
        <c:manualLayout>
          <c:xMode val="edge"/>
          <c:yMode val="edge"/>
          <c:x val="0.2125463494781985"/>
          <c:y val="4.474271354340800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5264787026445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'4.1,4.2'!$B$23</c:f>
              <c:strCache>
                <c:ptCount val="1"/>
                <c:pt idx="0">
                  <c:v>VO z vvn</c:v>
                </c:pt>
              </c:strCache>
            </c:strRef>
          </c:tx>
          <c:invertIfNegative val="0"/>
          <c:cat>
            <c:strRef>
              <c:f>'4.1,4.2'!$A$25:$A$38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'4.1,4.2'!$B$25:$B$38</c:f>
              <c:numCache>
                <c:formatCode>#,##0.0</c:formatCode>
                <c:ptCount val="14"/>
                <c:pt idx="0">
                  <c:v>186128.0169159522</c:v>
                </c:pt>
                <c:pt idx="1">
                  <c:v>563032.83016468387</c:v>
                </c:pt>
                <c:pt idx="2">
                  <c:v>109481.632</c:v>
                </c:pt>
                <c:pt idx="3">
                  <c:v>508599.20600000001</c:v>
                </c:pt>
                <c:pt idx="4">
                  <c:v>66746.728000000003</c:v>
                </c:pt>
                <c:pt idx="5">
                  <c:v>1603238.8530000001</c:v>
                </c:pt>
                <c:pt idx="6">
                  <c:v>376824.81764568924</c:v>
                </c:pt>
                <c:pt idx="7">
                  <c:v>271646.78500000003</c:v>
                </c:pt>
                <c:pt idx="8">
                  <c:v>207101.16099999999</c:v>
                </c:pt>
                <c:pt idx="9">
                  <c:v>101662.14800000002</c:v>
                </c:pt>
                <c:pt idx="10">
                  <c:v>829000.96900000004</c:v>
                </c:pt>
                <c:pt idx="11">
                  <c:v>2425247.9029999999</c:v>
                </c:pt>
                <c:pt idx="12">
                  <c:v>133563.05370408457</c:v>
                </c:pt>
                <c:pt idx="13">
                  <c:v>515571.29556959006</c:v>
                </c:pt>
              </c:numCache>
            </c:numRef>
          </c:val>
        </c:ser>
        <c:ser>
          <c:idx val="1"/>
          <c:order val="1"/>
          <c:tx>
            <c:strRef>
              <c:f>'4.1,4.2'!$C$23</c:f>
              <c:strCache>
                <c:ptCount val="1"/>
                <c:pt idx="0">
                  <c:v>VO z vn</c:v>
                </c:pt>
              </c:strCache>
            </c:strRef>
          </c:tx>
          <c:invertIfNegative val="0"/>
          <c:cat>
            <c:strRef>
              <c:f>'4.1,4.2'!$A$25:$A$38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'4.1,4.2'!$C$25:$C$38</c:f>
              <c:numCache>
                <c:formatCode>#,##0.0</c:formatCode>
                <c:ptCount val="14"/>
                <c:pt idx="0">
                  <c:v>1014048.2017452881</c:v>
                </c:pt>
                <c:pt idx="1">
                  <c:v>2835160.5163817029</c:v>
                </c:pt>
                <c:pt idx="2">
                  <c:v>538517.25100000005</c:v>
                </c:pt>
                <c:pt idx="3">
                  <c:v>1463276.0269999998</c:v>
                </c:pt>
                <c:pt idx="4">
                  <c:v>1368622.9480000003</c:v>
                </c:pt>
                <c:pt idx="5">
                  <c:v>2694144.0740000005</c:v>
                </c:pt>
                <c:pt idx="6">
                  <c:v>1640471.0568991126</c:v>
                </c:pt>
                <c:pt idx="7">
                  <c:v>1051212.9400000002</c:v>
                </c:pt>
                <c:pt idx="8">
                  <c:v>1542182.3600000003</c:v>
                </c:pt>
                <c:pt idx="9">
                  <c:v>3328652.4879999999</c:v>
                </c:pt>
                <c:pt idx="10">
                  <c:v>2907807.716</c:v>
                </c:pt>
                <c:pt idx="11">
                  <c:v>1660236.0539999998</c:v>
                </c:pt>
                <c:pt idx="12">
                  <c:v>1493327.0567613821</c:v>
                </c:pt>
                <c:pt idx="13">
                  <c:v>1088962.5612125136</c:v>
                </c:pt>
              </c:numCache>
            </c:numRef>
          </c:val>
        </c:ser>
        <c:ser>
          <c:idx val="2"/>
          <c:order val="2"/>
          <c:tx>
            <c:strRef>
              <c:f>'4.1,4.2'!$D$23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'4.1,4.2'!$A$25:$A$38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'4.1,4.2'!$D$25:$D$38</c:f>
              <c:numCache>
                <c:formatCode>#,##0.0</c:formatCode>
                <c:ptCount val="14"/>
                <c:pt idx="0">
                  <c:v>713212.47652137489</c:v>
                </c:pt>
                <c:pt idx="1">
                  <c:v>723468.21656457346</c:v>
                </c:pt>
                <c:pt idx="2">
                  <c:v>257439.986</c:v>
                </c:pt>
                <c:pt idx="3">
                  <c:v>507141.23299999995</c:v>
                </c:pt>
                <c:pt idx="4">
                  <c:v>361374.20799999998</c:v>
                </c:pt>
                <c:pt idx="5">
                  <c:v>699509.39100000018</c:v>
                </c:pt>
                <c:pt idx="6">
                  <c:v>390773.05707074748</c:v>
                </c:pt>
                <c:pt idx="7">
                  <c:v>407464.47099999996</c:v>
                </c:pt>
                <c:pt idx="8">
                  <c:v>474986.05099999992</c:v>
                </c:pt>
                <c:pt idx="9">
                  <c:v>1147500</c:v>
                </c:pt>
                <c:pt idx="10">
                  <c:v>1002422.3829999999</c:v>
                </c:pt>
                <c:pt idx="11">
                  <c:v>570504.25400000007</c:v>
                </c:pt>
                <c:pt idx="12">
                  <c:v>374832.39796132478</c:v>
                </c:pt>
                <c:pt idx="13">
                  <c:v>433345.6536916676</c:v>
                </c:pt>
              </c:numCache>
            </c:numRef>
          </c:val>
        </c:ser>
        <c:ser>
          <c:idx val="3"/>
          <c:order val="3"/>
          <c:tx>
            <c:strRef>
              <c:f>'4.1,4.2'!$E$23</c:f>
              <c:strCache>
                <c:ptCount val="1"/>
                <c:pt idx="0">
                  <c:v>MOO</c:v>
                </c:pt>
              </c:strCache>
            </c:strRef>
          </c:tx>
          <c:invertIfNegative val="0"/>
          <c:cat>
            <c:strRef>
              <c:f>'4.1,4.2'!$A$25:$A$38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'4.1,4.2'!$E$25:$E$38</c:f>
              <c:numCache>
                <c:formatCode>#,##0.0</c:formatCode>
                <c:ptCount val="14"/>
                <c:pt idx="0">
                  <c:v>1233977.0656156614</c:v>
                </c:pt>
                <c:pt idx="1">
                  <c:v>1294758.8047393996</c:v>
                </c:pt>
                <c:pt idx="2">
                  <c:v>362218.38500000001</c:v>
                </c:pt>
                <c:pt idx="3">
                  <c:v>939713.11699999997</c:v>
                </c:pt>
                <c:pt idx="4">
                  <c:v>727404.86199999996</c:v>
                </c:pt>
                <c:pt idx="5">
                  <c:v>1333910.6609999998</c:v>
                </c:pt>
                <c:pt idx="6">
                  <c:v>802073.2540009669</c:v>
                </c:pt>
                <c:pt idx="7">
                  <c:v>713306.31</c:v>
                </c:pt>
                <c:pt idx="8">
                  <c:v>849704.87300000014</c:v>
                </c:pt>
                <c:pt idx="9">
                  <c:v>1472155.3019999999</c:v>
                </c:pt>
                <c:pt idx="10">
                  <c:v>2655751.1</c:v>
                </c:pt>
                <c:pt idx="11">
                  <c:v>1025437.423</c:v>
                </c:pt>
                <c:pt idx="12">
                  <c:v>731970.29793984909</c:v>
                </c:pt>
                <c:pt idx="13">
                  <c:v>907154.13489443378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210624"/>
        <c:axId val="151216512"/>
      </c:barChart>
      <c:catAx>
        <c:axId val="1512106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216512"/>
        <c:crosses val="autoZero"/>
        <c:auto val="1"/>
        <c:lblAlgn val="ctr"/>
        <c:lblOffset val="100"/>
        <c:noMultiLvlLbl val="0"/>
      </c:catAx>
      <c:valAx>
        <c:axId val="151216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210624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9188858024048E-3"/>
          <c:y val="0.91107332837523003"/>
          <c:w val="0.9884171905567507"/>
          <c:h val="7.5503857561747587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927700577390216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8.2379882491548193E-2"/>
                  <c:y val="6.60919615001313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1022135178924589E-2"/>
                  <c:y val="9.5466166611300918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4538268989286252E-2"/>
                  <c:y val="0.113825044805781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'4.3'!$B$3:$I$3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'4.3'!$B$4:$I$4</c:f>
              <c:numCache>
                <c:formatCode>#,##0.0</c:formatCode>
                <c:ptCount val="8"/>
                <c:pt idx="0">
                  <c:v>18703921.335431442</c:v>
                </c:pt>
                <c:pt idx="1">
                  <c:v>4651625.3290106747</c:v>
                </c:pt>
                <c:pt idx="2">
                  <c:v>671838.41775389458</c:v>
                </c:pt>
                <c:pt idx="3">
                  <c:v>495841.17959125689</c:v>
                </c:pt>
                <c:pt idx="4">
                  <c:v>908232.43440697994</c:v>
                </c:pt>
                <c:pt idx="5">
                  <c:v>15050337.04619031</c:v>
                </c:pt>
                <c:pt idx="6">
                  <c:v>12498834.732927069</c:v>
                </c:pt>
                <c:pt idx="7">
                  <c:v>6531088.2886883682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256277592095376"/>
          <c:h val="0.699476728604028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 krajích ČR podle sektorů národního hospodářství (GWh)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'4.3'!$B$5:$B$18</c:f>
              <c:numCache>
                <c:formatCode>#,##0.0</c:formatCode>
                <c:ptCount val="14"/>
                <c:pt idx="0">
                  <c:v>561127.78505898477</c:v>
                </c:pt>
                <c:pt idx="1">
                  <c:v>448904.94586728635</c:v>
                </c:pt>
                <c:pt idx="2">
                  <c:v>455873.99600000004</c:v>
                </c:pt>
                <c:pt idx="3">
                  <c:v>1328785.2669999998</c:v>
                </c:pt>
                <c:pt idx="4">
                  <c:v>1127905.237</c:v>
                </c:pt>
                <c:pt idx="5">
                  <c:v>3766899.0579999997</c:v>
                </c:pt>
                <c:pt idx="6">
                  <c:v>1327870.7300463535</c:v>
                </c:pt>
                <c:pt idx="7">
                  <c:v>1059425.7300000002</c:v>
                </c:pt>
                <c:pt idx="8">
                  <c:v>1150543.2310000001</c:v>
                </c:pt>
                <c:pt idx="9">
                  <c:v>385223.17306338623</c:v>
                </c:pt>
                <c:pt idx="10">
                  <c:v>2803633.7600000002</c:v>
                </c:pt>
                <c:pt idx="11">
                  <c:v>2887211.4980000001</c:v>
                </c:pt>
                <c:pt idx="12">
                  <c:v>683081.13752147055</c:v>
                </c:pt>
                <c:pt idx="13">
                  <c:v>717435.78687396075</c:v>
                </c:pt>
              </c:numCache>
            </c:numRef>
          </c:val>
        </c:ser>
        <c:ser>
          <c:idx val="1"/>
          <c:order val="1"/>
          <c:tx>
            <c:strRef>
              <c:f>'4.3'!$C$3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'4.3'!$C$5:$C$18</c:f>
              <c:numCache>
                <c:formatCode>#,##0.0</c:formatCode>
                <c:ptCount val="14"/>
                <c:pt idx="0">
                  <c:v>31691.727370510329</c:v>
                </c:pt>
                <c:pt idx="1">
                  <c:v>105771.06955251908</c:v>
                </c:pt>
                <c:pt idx="2">
                  <c:v>283856.14499999996</c:v>
                </c:pt>
                <c:pt idx="3">
                  <c:v>296538.00900000002</c:v>
                </c:pt>
                <c:pt idx="4">
                  <c:v>110679.19399999999</c:v>
                </c:pt>
                <c:pt idx="5">
                  <c:v>1472113.4880000001</c:v>
                </c:pt>
                <c:pt idx="6">
                  <c:v>151980.41734816937</c:v>
                </c:pt>
                <c:pt idx="7">
                  <c:v>102314.38100000002</c:v>
                </c:pt>
                <c:pt idx="8">
                  <c:v>134687.644</c:v>
                </c:pt>
                <c:pt idx="9">
                  <c:v>192855.98846586028</c:v>
                </c:pt>
                <c:pt idx="10">
                  <c:v>431925.76399999997</c:v>
                </c:pt>
                <c:pt idx="11">
                  <c:v>824660.07500000007</c:v>
                </c:pt>
                <c:pt idx="12">
                  <c:v>45006.484876516071</c:v>
                </c:pt>
                <c:pt idx="13">
                  <c:v>467544.94139709894</c:v>
                </c:pt>
              </c:numCache>
            </c:numRef>
          </c:val>
        </c:ser>
        <c:ser>
          <c:idx val="2"/>
          <c:order val="2"/>
          <c:tx>
            <c:strRef>
              <c:f>'4.3'!$D$3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'4.3'!$D$5:$D$18</c:f>
              <c:numCache>
                <c:formatCode>#,##0.0</c:formatCode>
                <c:ptCount val="14"/>
                <c:pt idx="0">
                  <c:v>14373.876180713651</c:v>
                </c:pt>
                <c:pt idx="1">
                  <c:v>27612.43569669034</c:v>
                </c:pt>
                <c:pt idx="2">
                  <c:v>3769.3889999999997</c:v>
                </c:pt>
                <c:pt idx="3">
                  <c:v>24869.645999999997</c:v>
                </c:pt>
                <c:pt idx="4">
                  <c:v>19860.874</c:v>
                </c:pt>
                <c:pt idx="5">
                  <c:v>53338.377000000008</c:v>
                </c:pt>
                <c:pt idx="6">
                  <c:v>15487.199158031941</c:v>
                </c:pt>
                <c:pt idx="7">
                  <c:v>19771.596999999998</c:v>
                </c:pt>
                <c:pt idx="8">
                  <c:v>29812.048999999999</c:v>
                </c:pt>
                <c:pt idx="9">
                  <c:v>375668.9564007619</c:v>
                </c:pt>
                <c:pt idx="10">
                  <c:v>41896.61</c:v>
                </c:pt>
                <c:pt idx="11">
                  <c:v>32136.626999999997</c:v>
                </c:pt>
                <c:pt idx="12">
                  <c:v>6690.7815045870448</c:v>
                </c:pt>
                <c:pt idx="13">
                  <c:v>6549.9998131097054</c:v>
                </c:pt>
              </c:numCache>
            </c:numRef>
          </c:val>
        </c:ser>
        <c:ser>
          <c:idx val="3"/>
          <c:order val="3"/>
          <c:tx>
            <c:strRef>
              <c:f>'4.3'!$E$3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'4.3'!$E$5:$E$18</c:f>
              <c:numCache>
                <c:formatCode>#,##0.0</c:formatCode>
                <c:ptCount val="14"/>
                <c:pt idx="0">
                  <c:v>7100.0415633365765</c:v>
                </c:pt>
                <c:pt idx="1">
                  <c:v>43351.467922360913</c:v>
                </c:pt>
                <c:pt idx="2">
                  <c:v>22005.556</c:v>
                </c:pt>
                <c:pt idx="3">
                  <c:v>26244.332000000002</c:v>
                </c:pt>
                <c:pt idx="4">
                  <c:v>23708.399000000001</c:v>
                </c:pt>
                <c:pt idx="5">
                  <c:v>50547.368999999992</c:v>
                </c:pt>
                <c:pt idx="6">
                  <c:v>24287.858305399888</c:v>
                </c:pt>
                <c:pt idx="7">
                  <c:v>19862.784</c:v>
                </c:pt>
                <c:pt idx="8">
                  <c:v>44560.150999999998</c:v>
                </c:pt>
                <c:pt idx="9">
                  <c:v>81579.516364354466</c:v>
                </c:pt>
                <c:pt idx="10">
                  <c:v>92085.322</c:v>
                </c:pt>
                <c:pt idx="11">
                  <c:v>39430.219000000005</c:v>
                </c:pt>
                <c:pt idx="12">
                  <c:v>7791.6554182094596</c:v>
                </c:pt>
                <c:pt idx="13">
                  <c:v>13286.508017595643</c:v>
                </c:pt>
              </c:numCache>
            </c:numRef>
          </c:val>
        </c:ser>
        <c:ser>
          <c:idx val="4"/>
          <c:order val="4"/>
          <c:tx>
            <c:strRef>
              <c:f>'4.3'!$F$3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'4.3'!$F$5:$F$18</c:f>
              <c:numCache>
                <c:formatCode>#,##0.0</c:formatCode>
                <c:ptCount val="14"/>
                <c:pt idx="0">
                  <c:v>69974.685086682061</c:v>
                </c:pt>
                <c:pt idx="1">
                  <c:v>100595.98018488236</c:v>
                </c:pt>
                <c:pt idx="2">
                  <c:v>16495.112000000001</c:v>
                </c:pt>
                <c:pt idx="3">
                  <c:v>74974.379000000001</c:v>
                </c:pt>
                <c:pt idx="4">
                  <c:v>21889.114000000001</c:v>
                </c:pt>
                <c:pt idx="5">
                  <c:v>51290.277000000002</c:v>
                </c:pt>
                <c:pt idx="6">
                  <c:v>75786.005120739195</c:v>
                </c:pt>
                <c:pt idx="7">
                  <c:v>86227.856</c:v>
                </c:pt>
                <c:pt idx="8">
                  <c:v>76325.732999999993</c:v>
                </c:pt>
                <c:pt idx="9">
                  <c:v>4841.6172219426453</c:v>
                </c:pt>
                <c:pt idx="10">
                  <c:v>148626.79800000001</c:v>
                </c:pt>
                <c:pt idx="11">
                  <c:v>41817.206999999995</c:v>
                </c:pt>
                <c:pt idx="12">
                  <c:v>98134.474858705085</c:v>
                </c:pt>
                <c:pt idx="13">
                  <c:v>41253.195934028758</c:v>
                </c:pt>
              </c:numCache>
            </c:numRef>
          </c:val>
        </c:ser>
        <c:ser>
          <c:idx val="5"/>
          <c:order val="5"/>
          <c:tx>
            <c:strRef>
              <c:f>'4.3'!$G$3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'4.3'!$G$5:$G$18</c:f>
              <c:numCache>
                <c:formatCode>#,##0.0</c:formatCode>
                <c:ptCount val="14"/>
                <c:pt idx="0">
                  <c:v>1233977.0656156614</c:v>
                </c:pt>
                <c:pt idx="1">
                  <c:v>1294758.8047393996</c:v>
                </c:pt>
                <c:pt idx="2">
                  <c:v>362239.46500000003</c:v>
                </c:pt>
                <c:pt idx="3">
                  <c:v>939741.10699999996</c:v>
                </c:pt>
                <c:pt idx="4">
                  <c:v>727404.86199999996</c:v>
                </c:pt>
                <c:pt idx="5">
                  <c:v>1333934.7469999997</c:v>
                </c:pt>
                <c:pt idx="6">
                  <c:v>802073.2540009669</c:v>
                </c:pt>
                <c:pt idx="7">
                  <c:v>713318.3110000001</c:v>
                </c:pt>
                <c:pt idx="8">
                  <c:v>849704.87300000014</c:v>
                </c:pt>
                <c:pt idx="9">
                  <c:v>1472733.179</c:v>
                </c:pt>
                <c:pt idx="10">
                  <c:v>2655849.6140000001</c:v>
                </c:pt>
                <c:pt idx="11">
                  <c:v>1025440.59</c:v>
                </c:pt>
                <c:pt idx="12">
                  <c:v>731997.83893984905</c:v>
                </c:pt>
                <c:pt idx="13">
                  <c:v>907163.33489443373</c:v>
                </c:pt>
              </c:numCache>
            </c:numRef>
          </c:val>
        </c:ser>
        <c:ser>
          <c:idx val="6"/>
          <c:order val="6"/>
          <c:tx>
            <c:strRef>
              <c:f>'4.3'!$H$3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'4.3'!$H$5:$H$18</c:f>
              <c:numCache>
                <c:formatCode>#,##0.0</c:formatCode>
                <c:ptCount val="14"/>
                <c:pt idx="0">
                  <c:v>273761.46396181377</c:v>
                </c:pt>
                <c:pt idx="1">
                  <c:v>360919.28678656794</c:v>
                </c:pt>
                <c:pt idx="2">
                  <c:v>390631.8</c:v>
                </c:pt>
                <c:pt idx="3">
                  <c:v>909785.46100000001</c:v>
                </c:pt>
                <c:pt idx="4">
                  <c:v>518414.77900000004</c:v>
                </c:pt>
                <c:pt idx="5">
                  <c:v>1456147.611</c:v>
                </c:pt>
                <c:pt idx="6">
                  <c:v>603884.74981496076</c:v>
                </c:pt>
                <c:pt idx="7">
                  <c:v>483498.15899999987</c:v>
                </c:pt>
                <c:pt idx="8">
                  <c:v>794460.51799999992</c:v>
                </c:pt>
                <c:pt idx="9">
                  <c:v>3320267.23762077</c:v>
                </c:pt>
                <c:pt idx="10">
                  <c:v>1859653.8749999998</c:v>
                </c:pt>
                <c:pt idx="11">
                  <c:v>1100334.0279999999</c:v>
                </c:pt>
                <c:pt idx="12">
                  <c:v>212444.90532236421</c:v>
                </c:pt>
                <c:pt idx="13">
                  <c:v>214630.85842059439</c:v>
                </c:pt>
              </c:numCache>
            </c:numRef>
          </c:val>
        </c:ser>
        <c:ser>
          <c:idx val="7"/>
          <c:order val="7"/>
          <c:tx>
            <c:strRef>
              <c:f>'4.3'!$I$3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'4.3'!$I$5:$I$18</c:f>
              <c:numCache>
                <c:formatCode>#,##0.0</c:formatCode>
                <c:ptCount val="14"/>
                <c:pt idx="0">
                  <c:v>962763.627960574</c:v>
                </c:pt>
                <c:pt idx="1">
                  <c:v>3052131.1911006528</c:v>
                </c:pt>
                <c:pt idx="2">
                  <c:v>1077.3989999999999</c:v>
                </c:pt>
                <c:pt idx="3">
                  <c:v>643.24</c:v>
                </c:pt>
                <c:pt idx="4">
                  <c:v>0</c:v>
                </c:pt>
                <c:pt idx="5">
                  <c:v>5524.8499999999985</c:v>
                </c:pt>
                <c:pt idx="6">
                  <c:v>212285.83482189491</c:v>
                </c:pt>
                <c:pt idx="7">
                  <c:v>3685.8010000000004</c:v>
                </c:pt>
                <c:pt idx="8">
                  <c:v>393.66</c:v>
                </c:pt>
                <c:pt idx="9">
                  <c:v>224829.04086292451</c:v>
                </c:pt>
                <c:pt idx="10">
                  <c:v>2532.7730000000006</c:v>
                </c:pt>
                <c:pt idx="11">
                  <c:v>183789.96799999994</c:v>
                </c:pt>
                <c:pt idx="12">
                  <c:v>962005.34592493856</c:v>
                </c:pt>
                <c:pt idx="13">
                  <c:v>919425.55701738317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537920"/>
        <c:axId val="151543808"/>
      </c:barChart>
      <c:catAx>
        <c:axId val="151537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543808"/>
        <c:crosses val="autoZero"/>
        <c:auto val="1"/>
        <c:lblAlgn val="ctr"/>
        <c:lblOffset val="100"/>
        <c:noMultiLvlLbl val="0"/>
      </c:catAx>
      <c:valAx>
        <c:axId val="151543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5379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(GWh)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974693461824719E-2"/>
          <c:y val="0.10019670222975828"/>
          <c:w val="0.86471187370235436"/>
          <c:h val="0.563064749449485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'4.4'!$A$16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3A9CF"/>
              </a:solidFill>
            </c:spPr>
          </c:dPt>
          <c:dPt>
            <c:idx val="1"/>
            <c:invertIfNegative val="0"/>
            <c:bubble3D val="0"/>
            <c:spPr>
              <a:solidFill>
                <a:srgbClr val="D19392"/>
              </a:solidFill>
            </c:spPr>
          </c:dPt>
          <c:dPt>
            <c:idx val="2"/>
            <c:invertIfNegative val="0"/>
            <c:bubble3D val="0"/>
            <c:spPr>
              <a:solidFill>
                <a:srgbClr val="B9CD96"/>
              </a:solidFill>
            </c:spPr>
          </c:dPt>
          <c:dPt>
            <c:idx val="3"/>
            <c:invertIfNegative val="0"/>
            <c:bubble3D val="0"/>
            <c:spPr>
              <a:solidFill>
                <a:srgbClr val="A99BBD"/>
              </a:solidFill>
            </c:spPr>
          </c:dPt>
          <c:dPt>
            <c:idx val="4"/>
            <c:invertIfNegative val="0"/>
            <c:bubble3D val="0"/>
            <c:spPr>
              <a:solidFill>
                <a:srgbClr val="91C3D5"/>
              </a:solidFill>
            </c:spPr>
          </c:dPt>
          <c:dPt>
            <c:idx val="5"/>
            <c:invertIfNegative val="0"/>
            <c:bubble3D val="0"/>
            <c:spPr>
              <a:solidFill>
                <a:srgbClr val="F9B590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cat>
            <c:strRef>
              <c:f>'4.4'!$B$15:$I$15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'4.4'!$B$16:$I$16</c:f>
              <c:numCache>
                <c:formatCode>#,##0.0</c:formatCode>
                <c:ptCount val="8"/>
                <c:pt idx="0">
                  <c:v>18604.05818307032</c:v>
                </c:pt>
                <c:pt idx="1">
                  <c:v>4442.7291432626616</c:v>
                </c:pt>
                <c:pt idx="2">
                  <c:v>674.09198532729295</c:v>
                </c:pt>
                <c:pt idx="3">
                  <c:v>504.9144724024755</c:v>
                </c:pt>
                <c:pt idx="4">
                  <c:v>928.70228556282223</c:v>
                </c:pt>
                <c:pt idx="5">
                  <c:v>15212.835739622062</c:v>
                </c:pt>
                <c:pt idx="6">
                  <c:v>12494.854147507964</c:v>
                </c:pt>
                <c:pt idx="7">
                  <c:v>6150.5860962444003</c:v>
                </c:pt>
              </c:numCache>
            </c:numRef>
          </c:val>
        </c:ser>
        <c:ser>
          <c:idx val="0"/>
          <c:order val="1"/>
          <c:tx>
            <c:strRef>
              <c:f>'4.4'!$A$17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</c:spPr>
          </c:dPt>
          <c:dPt>
            <c:idx val="1"/>
            <c:invertIfNegative val="0"/>
            <c:bubble3D val="0"/>
            <c:spPr>
              <a:solidFill>
                <a:srgbClr val="AA4643"/>
              </a:solidFill>
            </c:spPr>
          </c:dPt>
          <c:dPt>
            <c:idx val="2"/>
            <c:invertIfNegative val="0"/>
            <c:bubble3D val="0"/>
            <c:spPr>
              <a:solidFill>
                <a:srgbClr val="89A54E"/>
              </a:solidFill>
            </c:spPr>
          </c:dPt>
          <c:dPt>
            <c:idx val="3"/>
            <c:invertIfNegative val="0"/>
            <c:bubble3D val="0"/>
            <c:spPr>
              <a:solidFill>
                <a:srgbClr val="71588F"/>
              </a:solidFill>
            </c:spPr>
          </c:dPt>
          <c:dPt>
            <c:idx val="4"/>
            <c:invertIfNegative val="0"/>
            <c:bubble3D val="0"/>
            <c:spPr>
              <a:solidFill>
                <a:srgbClr val="4198AF"/>
              </a:solidFill>
            </c:spPr>
          </c:dPt>
          <c:dPt>
            <c:idx val="5"/>
            <c:invertIfNegative val="0"/>
            <c:bubble3D val="0"/>
            <c:spPr>
              <a:solidFill>
                <a:srgbClr val="DB843D"/>
              </a:solidFill>
            </c:spPr>
          </c:dPt>
          <c:dPt>
            <c:idx val="6"/>
            <c:invertIfNegative val="0"/>
            <c:bubble3D val="0"/>
            <c:spPr>
              <a:solidFill>
                <a:srgbClr val="93A9CF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'4.4'!$B$15:$I$15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'4.4'!$B$17:$I$17</c:f>
              <c:numCache>
                <c:formatCode>#,##0.0</c:formatCode>
                <c:ptCount val="8"/>
                <c:pt idx="0">
                  <c:v>18703.921335431442</c:v>
                </c:pt>
                <c:pt idx="1">
                  <c:v>4651.6253290106752</c:v>
                </c:pt>
                <c:pt idx="2">
                  <c:v>671.83841775389453</c:v>
                </c:pt>
                <c:pt idx="3">
                  <c:v>495.84117959125689</c:v>
                </c:pt>
                <c:pt idx="4">
                  <c:v>908.23243440697991</c:v>
                </c:pt>
                <c:pt idx="5">
                  <c:v>15050.337046190311</c:v>
                </c:pt>
                <c:pt idx="6">
                  <c:v>12498.834732927069</c:v>
                </c:pt>
                <c:pt idx="7">
                  <c:v>6531.0882886883683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83072"/>
        <c:axId val="151684608"/>
      </c:barChart>
      <c:catAx>
        <c:axId val="151683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684608"/>
        <c:crosses val="autoZero"/>
        <c:auto val="1"/>
        <c:lblAlgn val="ctr"/>
        <c:lblOffset val="100"/>
        <c:noMultiLvlLbl val="0"/>
      </c:catAx>
      <c:valAx>
        <c:axId val="151684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683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180067786119806"/>
          <c:y val="0.95886626478644865"/>
          <c:w val="0.17639864427760374"/>
          <c:h val="4.113373521355132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Meziroční změna</a:t>
            </a:r>
            <a:r>
              <a:rPr lang="cs-CZ" sz="1000"/>
              <a:t> (%)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589133399547047E-2"/>
          <c:y val="0.1013469142018049"/>
          <c:w val="0.88274092261865555"/>
          <c:h val="0.57085361056276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'4.4'!$A$7</c:f>
              <c:strCache>
                <c:ptCount val="1"/>
                <c:pt idx="0">
                  <c:v>Meziroční změna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9512960411403289E-3"/>
                  <c:y val="-3.005389400094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80778177928706E-3"/>
                  <c:y val="-0.17000130270562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2.9928374947980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33885699683069E-4"/>
                  <c:y val="-7.97204369963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9512960411403159E-3"/>
                  <c:y val="-9.2214015178998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5.5705712067211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8667794065917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28116237550901E-3"/>
                  <c:y val="-0.203203269989107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5.4570497162358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'4.4'!$B$3:$J$3</c:f>
              <c:strCache>
                <c:ptCount val="9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  <c:pt idx="8">
                  <c:v>Celkem</c:v>
                </c:pt>
              </c:strCache>
            </c:strRef>
          </c:cat>
          <c:val>
            <c:numRef>
              <c:f>'4.4'!$B$7:$J$7</c:f>
              <c:numCache>
                <c:formatCode>0.0%</c:formatCode>
                <c:ptCount val="9"/>
                <c:pt idx="0">
                  <c:v>5.3678155259693529E-3</c:v>
                </c:pt>
                <c:pt idx="1">
                  <c:v>4.7019788740621682E-2</c:v>
                </c:pt>
                <c:pt idx="2">
                  <c:v>-3.3431158097870506E-3</c:v>
                </c:pt>
                <c:pt idx="3">
                  <c:v>-1.796995987864285E-2</c:v>
                </c:pt>
                <c:pt idx="4">
                  <c:v>-2.2041348959787429E-2</c:v>
                </c:pt>
                <c:pt idx="5">
                  <c:v>-1.0681683297777345E-2</c:v>
                </c:pt>
                <c:pt idx="6">
                  <c:v>3.1857798195261987E-4</c:v>
                </c:pt>
                <c:pt idx="7">
                  <c:v>6.1864379506256451E-2</c:v>
                </c:pt>
                <c:pt idx="8">
                  <c:v>8.4548936381412514E-3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705472"/>
        <c:axId val="151707008"/>
      </c:barChart>
      <c:catAx>
        <c:axId val="15170547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51707008"/>
        <c:crosses val="autoZero"/>
        <c:auto val="1"/>
        <c:lblAlgn val="ctr"/>
        <c:lblOffset val="100"/>
        <c:noMultiLvlLbl val="0"/>
      </c:catAx>
      <c:valAx>
        <c:axId val="151707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705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'4.5'!$B$5</c:f>
              <c:numCache>
                <c:formatCode>#,##0.0</c:formatCode>
                <c:ptCount val="1"/>
                <c:pt idx="0">
                  <c:v>269.68392400000005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'4.5'!$B$6</c:f>
              <c:numCache>
                <c:formatCode>#,##0.0</c:formatCode>
                <c:ptCount val="1"/>
                <c:pt idx="0">
                  <c:v>15663.054350000002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'4.5'!$B$7</c:f>
              <c:numCache>
                <c:formatCode>#,##0.0</c:formatCode>
                <c:ptCount val="1"/>
                <c:pt idx="0">
                  <c:v>38.998569999999987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'4.5'!$B$10</c:f>
              <c:numCache>
                <c:formatCode>#,##0.0</c:formatCode>
                <c:ptCount val="1"/>
                <c:pt idx="0">
                  <c:v>255.31775200000004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'4.5'!$B$11</c:f>
              <c:numCache>
                <c:formatCode>#,##0.0</c:formatCode>
                <c:ptCount val="1"/>
                <c:pt idx="0">
                  <c:v>272.06685900000122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'4.5'!$B$12</c:f>
              <c:numCache>
                <c:formatCode>#,##0.0</c:formatCode>
                <c:ptCount val="1"/>
                <c:pt idx="0">
                  <c:v>186.34038099999995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'4.5'!$B$13</c:f>
              <c:numCache>
                <c:formatCode>#,##0.0</c:formatCode>
                <c:ptCount val="1"/>
                <c:pt idx="0">
                  <c:v>207.92246399999988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'4.5'!$B$19</c:f>
              <c:numCache>
                <c:formatCode>#,##0.0</c:formatCode>
                <c:ptCount val="1"/>
                <c:pt idx="0">
                  <c:v>1.017692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49408"/>
        <c:axId val="150850944"/>
      </c:barChart>
      <c:catAx>
        <c:axId val="1508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0850944"/>
        <c:crosses val="autoZero"/>
        <c:auto val="1"/>
        <c:lblAlgn val="ctr"/>
        <c:lblOffset val="100"/>
        <c:noMultiLvlLbl val="0"/>
      </c:catAx>
      <c:valAx>
        <c:axId val="150850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8494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'4.5'!$C$5</c:f>
              <c:numCache>
                <c:formatCode>#,##0.0</c:formatCode>
                <c:ptCount val="1"/>
                <c:pt idx="0">
                  <c:v>42.509479999999996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'4.5'!$C$7</c:f>
              <c:numCache>
                <c:formatCode>#,##0.0</c:formatCode>
                <c:ptCount val="1"/>
                <c:pt idx="0">
                  <c:v>454.02510800000022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'4.5'!$C$10</c:f>
              <c:numCache>
                <c:formatCode>#,##0.0</c:formatCode>
                <c:ptCount val="1"/>
                <c:pt idx="0">
                  <c:v>244.08560400000019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'4.5'!$C$11</c:f>
              <c:numCache>
                <c:formatCode>#,##0.0</c:formatCode>
                <c:ptCount val="1"/>
                <c:pt idx="0">
                  <c:v>533.90460699998823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'4.5'!$C$12</c:f>
              <c:numCache>
                <c:formatCode>#,##0.0</c:formatCode>
                <c:ptCount val="1"/>
                <c:pt idx="0">
                  <c:v>297.07898800000009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'4.5'!$C$13</c:f>
              <c:numCache>
                <c:formatCode>#,##0.0</c:formatCode>
                <c:ptCount val="1"/>
                <c:pt idx="0">
                  <c:v>37.503236999999991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'4.5'!$C$15</c:f>
              <c:numCache>
                <c:formatCode>#,##0.0</c:formatCode>
                <c:ptCount val="1"/>
                <c:pt idx="0">
                  <c:v>14.207539000000008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'4.5'!$C$16</c:f>
              <c:numCache>
                <c:formatCode>#,##0.0</c:formatCode>
                <c:ptCount val="1"/>
                <c:pt idx="0">
                  <c:v>36.285586800000004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'4.5'!$C$17</c:f>
              <c:numCache>
                <c:formatCode>#,##0.0</c:formatCode>
                <c:ptCount val="1"/>
                <c:pt idx="0">
                  <c:v>29.190914200000002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'4.5'!$C$19</c:f>
              <c:numCache>
                <c:formatCode>#,##0.0</c:formatCode>
                <c:ptCount val="1"/>
                <c:pt idx="0">
                  <c:v>2.476178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'4.5'!$C$20</c:f>
              <c:numCache>
                <c:formatCode>#,##0.0</c:formatCode>
                <c:ptCount val="1"/>
                <c:pt idx="0">
                  <c:v>2.1376400000000002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'4.5'!$C$21</c:f>
              <c:numCache>
                <c:formatCode>#,##0.0</c:formatCode>
                <c:ptCount val="1"/>
                <c:pt idx="0">
                  <c:v>0.54568900000000009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96928"/>
        <c:axId val="152398464"/>
      </c:barChart>
      <c:catAx>
        <c:axId val="1523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2398464"/>
        <c:crosses val="autoZero"/>
        <c:auto val="1"/>
        <c:lblAlgn val="ctr"/>
        <c:lblOffset val="100"/>
        <c:noMultiLvlLbl val="0"/>
      </c:catAx>
      <c:valAx>
        <c:axId val="15239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2396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'4.5'!$D$5</c:f>
              <c:numCache>
                <c:formatCode>#,##0.0</c:formatCode>
                <c:ptCount val="1"/>
                <c:pt idx="0">
                  <c:v>2816.2032140000001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'4.5'!$D$7</c:f>
              <c:numCache>
                <c:formatCode>#,##0.0</c:formatCode>
                <c:ptCount val="1"/>
                <c:pt idx="0">
                  <c:v>56.574947999999978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'4.5'!$D$9</c:f>
              <c:numCache>
                <c:formatCode>#,##0.0</c:formatCode>
                <c:ptCount val="1"/>
                <c:pt idx="0">
                  <c:v>1695.0445100000002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'4.5'!$D$10</c:f>
              <c:numCache>
                <c:formatCode>#,##0.0</c:formatCode>
                <c:ptCount val="1"/>
                <c:pt idx="0">
                  <c:v>39.025973000000022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'4.5'!$D$11</c:f>
              <c:numCache>
                <c:formatCode>#,##0.0</c:formatCode>
                <c:ptCount val="1"/>
                <c:pt idx="0">
                  <c:v>13.827884999999981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'4.5'!$D$12</c:f>
              <c:numCache>
                <c:formatCode>#,##0.0</c:formatCode>
                <c:ptCount val="1"/>
                <c:pt idx="0">
                  <c:v>5.2329999999999997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'4.5'!$D$13</c:f>
              <c:numCache>
                <c:formatCode>#,##0.0</c:formatCode>
                <c:ptCount val="1"/>
                <c:pt idx="0">
                  <c:v>20.190793999999975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'4.5'!$D$15</c:f>
              <c:numCache>
                <c:formatCode>#,##0.0</c:formatCode>
                <c:ptCount val="1"/>
                <c:pt idx="0">
                  <c:v>96.999377000000038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'4.5'!$D$19</c:f>
              <c:numCache>
                <c:formatCode>#,##0.0</c:formatCode>
                <c:ptCount val="1"/>
                <c:pt idx="0">
                  <c:v>0.42138800000000004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24128"/>
        <c:axId val="152225664"/>
      </c:barChart>
      <c:catAx>
        <c:axId val="1522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2225664"/>
        <c:crosses val="autoZero"/>
        <c:auto val="1"/>
        <c:lblAlgn val="ctr"/>
        <c:lblOffset val="100"/>
        <c:noMultiLvlLbl val="0"/>
      </c:catAx>
      <c:valAx>
        <c:axId val="15222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2224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292287649232359"/>
          <c:y val="3.8108032214958697E-2"/>
          <c:w val="0.6446753669740226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'4.5'!$E$5</c:f>
              <c:numCache>
                <c:formatCode>#,##0.0</c:formatCode>
                <c:ptCount val="1"/>
                <c:pt idx="0">
                  <c:v>434.71581699999996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'4.5'!$E$7</c:f>
              <c:numCache>
                <c:formatCode>#,##0.0</c:formatCode>
                <c:ptCount val="1"/>
                <c:pt idx="0">
                  <c:v>94.803637000000037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'4.5'!$E$8</c:f>
              <c:numCache>
                <c:formatCode>#,##0.0</c:formatCode>
                <c:ptCount val="1"/>
                <c:pt idx="0">
                  <c:v>0.83716999999999997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'4.5'!$E$10</c:f>
              <c:numCache>
                <c:formatCode>#,##0.0</c:formatCode>
                <c:ptCount val="1"/>
                <c:pt idx="0">
                  <c:v>233.81093599999971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'4.5'!$E$11</c:f>
              <c:numCache>
                <c:formatCode>#,##0.0</c:formatCode>
                <c:ptCount val="1"/>
                <c:pt idx="0">
                  <c:v>103.30124199999968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'4.5'!$E$12</c:f>
              <c:numCache>
                <c:formatCode>#,##0.0</c:formatCode>
                <c:ptCount val="1"/>
                <c:pt idx="0">
                  <c:v>217.82882100000009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'4.5'!$E$13</c:f>
              <c:numCache>
                <c:formatCode>#,##0.0</c:formatCode>
                <c:ptCount val="1"/>
                <c:pt idx="0">
                  <c:v>71.300707999999958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'4.5'!$E$15</c:f>
              <c:numCache>
                <c:formatCode>#,##0.0</c:formatCode>
                <c:ptCount val="1"/>
                <c:pt idx="0">
                  <c:v>18.532075999999996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'4.5'!$E$19</c:f>
              <c:numCache>
                <c:formatCode>#,##0.0</c:formatCode>
                <c:ptCount val="1"/>
                <c:pt idx="0">
                  <c:v>1.2644880000000005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13216"/>
        <c:axId val="152319104"/>
      </c:barChart>
      <c:catAx>
        <c:axId val="15231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2313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001909564660324"/>
          <c:y val="4.0557118935764455E-2"/>
          <c:w val="0.66395686437163004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'4.5'!$F$5</c:f>
              <c:numCache>
                <c:formatCode>#,##0.0</c:formatCode>
                <c:ptCount val="1"/>
                <c:pt idx="0">
                  <c:v>1.0226649999999999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'4.5'!$F$7</c:f>
              <c:numCache>
                <c:formatCode>#,##0.0</c:formatCode>
                <c:ptCount val="1"/>
                <c:pt idx="0">
                  <c:v>86.776971000000046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'4.5'!$F$10</c:f>
              <c:numCache>
                <c:formatCode>#,##0.0</c:formatCode>
                <c:ptCount val="1"/>
                <c:pt idx="0">
                  <c:v>27.393908000000007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'4.5'!$F$11</c:f>
              <c:numCache>
                <c:formatCode>#,##0.0</c:formatCode>
                <c:ptCount val="1"/>
                <c:pt idx="0">
                  <c:v>123.52044099999999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'4.5'!$F$12</c:f>
              <c:numCache>
                <c:formatCode>#,##0.0</c:formatCode>
                <c:ptCount val="1"/>
                <c:pt idx="0">
                  <c:v>0.248721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'4.5'!$F$13</c:f>
              <c:numCache>
                <c:formatCode>#,##0.0</c:formatCode>
                <c:ptCount val="1"/>
                <c:pt idx="0">
                  <c:v>51.51890300000003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'4.5'!$F$15</c:f>
              <c:numCache>
                <c:formatCode>#,##0.0</c:formatCode>
                <c:ptCount val="1"/>
                <c:pt idx="0">
                  <c:v>107.88279300000009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'4.5'!$F$16</c:f>
              <c:numCache>
                <c:formatCode>#,##0.0</c:formatCode>
                <c:ptCount val="1"/>
                <c:pt idx="0">
                  <c:v>10.878539999999999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'4.5'!$F$17</c:f>
              <c:numCache>
                <c:formatCode>#,##0.0</c:formatCode>
                <c:ptCount val="1"/>
                <c:pt idx="0">
                  <c:v>7.2523600000000004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'4.5'!$F$19</c:f>
              <c:numCache>
                <c:formatCode>#,##0.0</c:formatCode>
                <c:ptCount val="1"/>
                <c:pt idx="0">
                  <c:v>0.37430999999999998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1824"/>
        <c:axId val="152543616"/>
      </c:barChart>
      <c:catAx>
        <c:axId val="1525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2543616"/>
        <c:crosses val="autoZero"/>
        <c:auto val="1"/>
        <c:lblAlgn val="ctr"/>
        <c:lblOffset val="100"/>
        <c:noMultiLvlLbl val="0"/>
      </c:catAx>
      <c:valAx>
        <c:axId val="152543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2541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'3.1'!$A$4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'3.1'!$B$4:$M$4</c:f>
              <c:numCache>
                <c:formatCode>#,##0.0</c:formatCode>
                <c:ptCount val="12"/>
                <c:pt idx="0">
                  <c:v>7480.0487769999972</c:v>
                </c:pt>
                <c:pt idx="1">
                  <c:v>7088.9545350000008</c:v>
                </c:pt>
                <c:pt idx="2">
                  <c:v>8448.1150089999974</c:v>
                </c:pt>
                <c:pt idx="3">
                  <c:v>6685.9800759999962</c:v>
                </c:pt>
                <c:pt idx="4">
                  <c:v>7082.2905699999992</c:v>
                </c:pt>
                <c:pt idx="5">
                  <c:v>6651.4733229999965</c:v>
                </c:pt>
                <c:pt idx="6">
                  <c:v>6628.8312069999974</c:v>
                </c:pt>
                <c:pt idx="7">
                  <c:v>6770.3451209999985</c:v>
                </c:pt>
                <c:pt idx="8">
                  <c:v>7123.2847409999995</c:v>
                </c:pt>
                <c:pt idx="9">
                  <c:v>7793.2487940000001</c:v>
                </c:pt>
                <c:pt idx="10">
                  <c:v>8052.7108710000002</c:v>
                </c:pt>
                <c:pt idx="11">
                  <c:v>8196.4935720000012</c:v>
                </c:pt>
              </c:numCache>
            </c:numRef>
          </c:val>
        </c:ser>
        <c:ser>
          <c:idx val="1"/>
          <c:order val="1"/>
          <c:tx>
            <c:strRef>
              <c:f>'3.2'!$A$45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'3.2'!$B$45:$M$45</c:f>
              <c:numCache>
                <c:formatCode>#,##0.0</c:formatCode>
                <c:ptCount val="12"/>
                <c:pt idx="0">
                  <c:v>-5863.0007049999931</c:v>
                </c:pt>
                <c:pt idx="1">
                  <c:v>-5603.0982279999962</c:v>
                </c:pt>
                <c:pt idx="2">
                  <c:v>-5962.0678109999963</c:v>
                </c:pt>
                <c:pt idx="3">
                  <c:v>-4792.2221000000018</c:v>
                </c:pt>
                <c:pt idx="4">
                  <c:v>-4830.7129689999992</c:v>
                </c:pt>
                <c:pt idx="5">
                  <c:v>-4668.3179039999995</c:v>
                </c:pt>
                <c:pt idx="6">
                  <c:v>-4597.1515989999998</c:v>
                </c:pt>
                <c:pt idx="7">
                  <c:v>-4759.6293650000016</c:v>
                </c:pt>
                <c:pt idx="8">
                  <c:v>-4646.3616559999982</c:v>
                </c:pt>
                <c:pt idx="9">
                  <c:v>-5257.6880566137697</c:v>
                </c:pt>
                <c:pt idx="10">
                  <c:v>-5574.9791200000054</c:v>
                </c:pt>
                <c:pt idx="11">
                  <c:v>-5643.3559423588049</c:v>
                </c:pt>
              </c:numCache>
            </c:numRef>
          </c:val>
        </c:ser>
        <c:ser>
          <c:idx val="2"/>
          <c:order val="2"/>
          <c:tx>
            <c:strRef>
              <c:f>'3.2'!$A$27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'3.2'!$B$27:$M$27</c:f>
              <c:numCache>
                <c:formatCode>#,##0.0</c:formatCode>
                <c:ptCount val="12"/>
                <c:pt idx="0">
                  <c:v>-513.59658600000012</c:v>
                </c:pt>
                <c:pt idx="1">
                  <c:v>-478.40018499999957</c:v>
                </c:pt>
                <c:pt idx="2">
                  <c:v>-571.31815900000004</c:v>
                </c:pt>
                <c:pt idx="3">
                  <c:v>-462.5149659999999</c:v>
                </c:pt>
                <c:pt idx="4">
                  <c:v>-495.86015399999997</c:v>
                </c:pt>
                <c:pt idx="5">
                  <c:v>-475.29723099999978</c:v>
                </c:pt>
                <c:pt idx="6">
                  <c:v>-473.141189</c:v>
                </c:pt>
                <c:pt idx="7">
                  <c:v>-495.49349999999993</c:v>
                </c:pt>
                <c:pt idx="8">
                  <c:v>-510.30524299999985</c:v>
                </c:pt>
                <c:pt idx="9">
                  <c:v>-539.88087134984346</c:v>
                </c:pt>
                <c:pt idx="10">
                  <c:v>-538.37173399999983</c:v>
                </c:pt>
                <c:pt idx="11">
                  <c:v>-545.74800653211332</c:v>
                </c:pt>
              </c:numCache>
            </c:numRef>
          </c:val>
        </c:ser>
        <c:ser>
          <c:idx val="3"/>
          <c:order val="3"/>
          <c:tx>
            <c:strRef>
              <c:f>'3.2'!$A$32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'3.2'!$B$32:$M$32</c:f>
              <c:numCache>
                <c:formatCode>#,##0.0</c:formatCode>
                <c:ptCount val="12"/>
                <c:pt idx="0">
                  <c:v>-393.53058099999998</c:v>
                </c:pt>
                <c:pt idx="1">
                  <c:v>-365.63991199999998</c:v>
                </c:pt>
                <c:pt idx="2">
                  <c:v>-409.68820500000004</c:v>
                </c:pt>
                <c:pt idx="3">
                  <c:v>-306.60496599999999</c:v>
                </c:pt>
                <c:pt idx="4">
                  <c:v>-322.09981300000004</c:v>
                </c:pt>
                <c:pt idx="5">
                  <c:v>-321.76622299999997</c:v>
                </c:pt>
                <c:pt idx="6">
                  <c:v>-299.91074200000003</c:v>
                </c:pt>
                <c:pt idx="7">
                  <c:v>-310.93840599999999</c:v>
                </c:pt>
                <c:pt idx="8">
                  <c:v>-321.78931499999999</c:v>
                </c:pt>
                <c:pt idx="9">
                  <c:v>-384.20261800000003</c:v>
                </c:pt>
                <c:pt idx="10">
                  <c:v>-401.466769</c:v>
                </c:pt>
                <c:pt idx="11">
                  <c:v>-431.74495200000007</c:v>
                </c:pt>
              </c:numCache>
            </c:numRef>
          </c:val>
        </c:ser>
        <c:ser>
          <c:idx val="4"/>
          <c:order val="4"/>
          <c:tx>
            <c:strRef>
              <c:f>'3.2'!$A$43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'3.2'!$B$43:$M$43</c:f>
              <c:numCache>
                <c:formatCode>#,##0.0</c:formatCode>
                <c:ptCount val="12"/>
                <c:pt idx="0">
                  <c:v>-174.70632799999998</c:v>
                </c:pt>
                <c:pt idx="1">
                  <c:v>-131.97549000000001</c:v>
                </c:pt>
                <c:pt idx="2">
                  <c:v>-155.28913600000001</c:v>
                </c:pt>
                <c:pt idx="3">
                  <c:v>-150.352913</c:v>
                </c:pt>
                <c:pt idx="4">
                  <c:v>-124.09240100000001</c:v>
                </c:pt>
                <c:pt idx="5">
                  <c:v>-78.012867999999997</c:v>
                </c:pt>
                <c:pt idx="6">
                  <c:v>-53.720050000000001</c:v>
                </c:pt>
                <c:pt idx="7">
                  <c:v>-53.742746000000004</c:v>
                </c:pt>
                <c:pt idx="8">
                  <c:v>-53.053308000000001</c:v>
                </c:pt>
                <c:pt idx="9">
                  <c:v>-112.538766</c:v>
                </c:pt>
                <c:pt idx="10">
                  <c:v>-137.63298800000001</c:v>
                </c:pt>
                <c:pt idx="11">
                  <c:v>-147.76785599999999</c:v>
                </c:pt>
              </c:numCache>
            </c:numRef>
          </c:val>
        </c:ser>
        <c:ser>
          <c:idx val="5"/>
          <c:order val="5"/>
          <c:tx>
            <c:strRef>
              <c:f>'3.2'!$A$4</c:f>
              <c:strCache>
                <c:ptCount val="1"/>
                <c:pt idx="0">
                  <c:v>Přeshraniční saldo *)</c:v>
                </c:pt>
              </c:strCache>
            </c:strRef>
          </c:tx>
          <c:invertIfNegative val="0"/>
          <c:val>
            <c:numRef>
              <c:f>'3.2'!$B$4:$M$4</c:f>
              <c:numCache>
                <c:formatCode>#,##0.0</c:formatCode>
                <c:ptCount val="12"/>
                <c:pt idx="0">
                  <c:v>-482.10689400000001</c:v>
                </c:pt>
                <c:pt idx="1">
                  <c:v>-468.71336099999979</c:v>
                </c:pt>
                <c:pt idx="2">
                  <c:v>-1305.1879920000001</c:v>
                </c:pt>
                <c:pt idx="3">
                  <c:v>-950.74169199999994</c:v>
                </c:pt>
                <c:pt idx="4">
                  <c:v>-1323.625207</c:v>
                </c:pt>
                <c:pt idx="5">
                  <c:v>-1098.928281</c:v>
                </c:pt>
                <c:pt idx="6">
                  <c:v>-1220.606546</c:v>
                </c:pt>
                <c:pt idx="7">
                  <c:v>-1141.1627409999996</c:v>
                </c:pt>
                <c:pt idx="8">
                  <c:v>-1599.0919660000002</c:v>
                </c:pt>
                <c:pt idx="9">
                  <c:v>-1513.7659419999995</c:v>
                </c:pt>
                <c:pt idx="10">
                  <c:v>-1393.3205659999996</c:v>
                </c:pt>
                <c:pt idx="11">
                  <c:v>-1409.841312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49281408"/>
        <c:axId val="149361024"/>
      </c:barChart>
      <c:catAx>
        <c:axId val="14928140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9361024"/>
        <c:crosses val="autoZero"/>
        <c:auto val="1"/>
        <c:lblAlgn val="ctr"/>
        <c:lblOffset val="100"/>
        <c:noMultiLvlLbl val="0"/>
      </c:catAx>
      <c:valAx>
        <c:axId val="14936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9281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910483921273503"/>
          <c:y val="3.8108032214958697E-2"/>
          <c:w val="0.74089516078726503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'4.5'!$G$5</c:f>
              <c:numCache>
                <c:formatCode>#,##0.0</c:formatCode>
                <c:ptCount val="1"/>
                <c:pt idx="0">
                  <c:v>238.29395199999999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'4.5'!$G$7</c:f>
              <c:numCache>
                <c:formatCode>#,##0.0</c:formatCode>
                <c:ptCount val="1"/>
                <c:pt idx="0">
                  <c:v>84.36105500000005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'4.5'!$G$8</c:f>
              <c:numCache>
                <c:formatCode>#,##0.0</c:formatCode>
                <c:ptCount val="1"/>
                <c:pt idx="0">
                  <c:v>3070.4478219999996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'4.5'!$G$9</c:f>
              <c:numCache>
                <c:formatCode>#,##0.0</c:formatCode>
                <c:ptCount val="1"/>
                <c:pt idx="0">
                  <c:v>913.89927899999839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'4.5'!$G$10</c:f>
              <c:numCache>
                <c:formatCode>#,##0.0</c:formatCode>
                <c:ptCount val="1"/>
                <c:pt idx="0">
                  <c:v>154.02291699999989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'4.5'!$G$11</c:f>
              <c:numCache>
                <c:formatCode>#,##0.0</c:formatCode>
                <c:ptCount val="1"/>
                <c:pt idx="0">
                  <c:v>62.155849000000444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'4.5'!$G$12</c:f>
              <c:numCache>
                <c:formatCode>#,##0.0</c:formatCode>
                <c:ptCount val="1"/>
                <c:pt idx="0">
                  <c:v>446.09238699999986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'4.5'!$G$13</c:f>
              <c:numCache>
                <c:formatCode>#,##0.0</c:formatCode>
                <c:ptCount val="1"/>
                <c:pt idx="0">
                  <c:v>49.321717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'4.5'!$G$15</c:f>
              <c:numCache>
                <c:formatCode>#,##0.0</c:formatCode>
                <c:ptCount val="1"/>
                <c:pt idx="0">
                  <c:v>54.839130999999966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'4.5'!$G$17</c:f>
              <c:numCache>
                <c:formatCode>#,##0.0</c:formatCode>
                <c:ptCount val="1"/>
                <c:pt idx="0">
                  <c:v>2.211408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'4.5'!$G$18</c:f>
              <c:numCache>
                <c:formatCode>#,##0.0</c:formatCode>
                <c:ptCount val="1"/>
                <c:pt idx="0">
                  <c:v>25.256690000000003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'4.5'!$G$19</c:f>
              <c:numCache>
                <c:formatCode>#,##0.0</c:formatCode>
                <c:ptCount val="1"/>
                <c:pt idx="0">
                  <c:v>1.6837630000000001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89216"/>
        <c:axId val="152890752"/>
      </c:barChart>
      <c:catAx>
        <c:axId val="1528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2890752"/>
        <c:crosses val="autoZero"/>
        <c:auto val="1"/>
        <c:lblAlgn val="ctr"/>
        <c:lblOffset val="100"/>
        <c:noMultiLvlLbl val="0"/>
      </c:catAx>
      <c:valAx>
        <c:axId val="152890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2889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051757721320924"/>
          <c:y val="3.8108032214958697E-2"/>
          <c:w val="0.75948242278679079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'4.5'!$H$5</c:f>
              <c:numCache>
                <c:formatCode>#,##0.0</c:formatCode>
                <c:ptCount val="1"/>
                <c:pt idx="0">
                  <c:v>147.33887499999997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'4.5'!$H$7</c:f>
              <c:numCache>
                <c:formatCode>#,##0.0</c:formatCode>
                <c:ptCount val="1"/>
                <c:pt idx="0">
                  <c:v>62.290410999999999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'4.5'!$H$8</c:f>
              <c:numCache>
                <c:formatCode>#,##0.0</c:formatCode>
                <c:ptCount val="1"/>
                <c:pt idx="0">
                  <c:v>130.90903999999998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'4.5'!$H$10</c:f>
              <c:numCache>
                <c:formatCode>#,##0.0</c:formatCode>
                <c:ptCount val="1"/>
                <c:pt idx="0">
                  <c:v>221.03378199999995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'4.5'!$H$11</c:f>
              <c:numCache>
                <c:formatCode>#,##0.0</c:formatCode>
                <c:ptCount val="1"/>
                <c:pt idx="0">
                  <c:v>125.39044000000109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'4.5'!$H$12</c:f>
              <c:numCache>
                <c:formatCode>#,##0.0</c:formatCode>
                <c:ptCount val="1"/>
                <c:pt idx="0">
                  <c:v>2.3482920000000003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'4.5'!$H$13</c:f>
              <c:numCache>
                <c:formatCode>#,##0.0</c:formatCode>
                <c:ptCount val="1"/>
                <c:pt idx="0">
                  <c:v>26.856514000000015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'4.5'!$H$14</c:f>
              <c:numCache>
                <c:formatCode>#,##0.0</c:formatCode>
                <c:ptCount val="1"/>
                <c:pt idx="0">
                  <c:v>543.80805000000009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'4.5'!$H$15</c:f>
              <c:numCache>
                <c:formatCode>#,##0.0</c:formatCode>
                <c:ptCount val="1"/>
                <c:pt idx="0">
                  <c:v>95.158095999999972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'4.5'!$H$18</c:f>
              <c:numCache>
                <c:formatCode>#,##0.0</c:formatCode>
                <c:ptCount val="1"/>
                <c:pt idx="0">
                  <c:v>16.893686000000002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'4.5'!$H$19</c:f>
              <c:numCache>
                <c:formatCode>#,##0.0</c:formatCode>
                <c:ptCount val="1"/>
                <c:pt idx="0">
                  <c:v>1.2449649999999999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24608"/>
        <c:axId val="152726144"/>
      </c:barChart>
      <c:catAx>
        <c:axId val="1527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2726144"/>
        <c:crosses val="autoZero"/>
        <c:auto val="1"/>
        <c:lblAlgn val="ctr"/>
        <c:lblOffset val="100"/>
        <c:noMultiLvlLbl val="0"/>
      </c:catAx>
      <c:valAx>
        <c:axId val="152726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2724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623187884456274"/>
          <c:y val="3.8108032214958697E-2"/>
          <c:w val="0.69089476864165567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'4.5'!$J$5</c:f>
              <c:numCache>
                <c:formatCode>#,##0.0</c:formatCode>
                <c:ptCount val="1"/>
                <c:pt idx="0">
                  <c:v>524.69189999999992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'4.5'!$J$7</c:f>
              <c:numCache>
                <c:formatCode>#,##0.0</c:formatCode>
                <c:ptCount val="1"/>
                <c:pt idx="0">
                  <c:v>43.438662000000029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'4.5'!$J$10</c:f>
              <c:numCache>
                <c:formatCode>#,##0.0</c:formatCode>
                <c:ptCount val="1"/>
                <c:pt idx="0">
                  <c:v>207.35890399999991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'4.5'!$J$11</c:f>
              <c:numCache>
                <c:formatCode>#,##0.0</c:formatCode>
                <c:ptCount val="1"/>
                <c:pt idx="0">
                  <c:v>230.18414099999868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'4.5'!$J$12</c:f>
              <c:numCache>
                <c:formatCode>#,##0.0</c:formatCode>
                <c:ptCount val="1"/>
                <c:pt idx="0">
                  <c:v>214.53489400000009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'4.5'!$J$13</c:f>
              <c:numCache>
                <c:formatCode>#,##0.0</c:formatCode>
                <c:ptCount val="1"/>
                <c:pt idx="0">
                  <c:v>67.757154999999884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'4.5'!$J$14</c:f>
              <c:numCache>
                <c:formatCode>#,##0.0</c:formatCode>
                <c:ptCount val="1"/>
                <c:pt idx="0">
                  <c:v>4.4377E-2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'4.5'!$J$15</c:f>
              <c:numCache>
                <c:formatCode>#,##0.0</c:formatCode>
                <c:ptCount val="1"/>
                <c:pt idx="0">
                  <c:v>1.108392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'4.5'!$J$16</c:f>
              <c:numCache>
                <c:formatCode>#,##0.0</c:formatCode>
                <c:ptCount val="1"/>
                <c:pt idx="0">
                  <c:v>26.377906799999998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'4.5'!$J$17</c:f>
              <c:numCache>
                <c:formatCode>#,##0.0</c:formatCode>
                <c:ptCount val="1"/>
                <c:pt idx="0">
                  <c:v>19.498671199999997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'4.5'!$J$19</c:f>
              <c:numCache>
                <c:formatCode>#,##0.0</c:formatCode>
                <c:ptCount val="1"/>
                <c:pt idx="0">
                  <c:v>0.34278599999999998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09856"/>
        <c:axId val="152811392"/>
      </c:barChart>
      <c:catAx>
        <c:axId val="1528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2811392"/>
        <c:crosses val="autoZero"/>
        <c:auto val="1"/>
        <c:lblAlgn val="ctr"/>
        <c:lblOffset val="100"/>
        <c:noMultiLvlLbl val="0"/>
      </c:catAx>
      <c:valAx>
        <c:axId val="152811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2809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173224837617852"/>
          <c:y val="3.8108032214958697E-2"/>
          <c:w val="0.67290432301517267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'4.5'!$K$7</c:f>
              <c:numCache>
                <c:formatCode>#,##0.0</c:formatCode>
                <c:ptCount val="1"/>
                <c:pt idx="0">
                  <c:v>25.890635000000028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'4.5'!$K$10</c:f>
              <c:numCache>
                <c:formatCode>#,##0.0</c:formatCode>
                <c:ptCount val="1"/>
                <c:pt idx="0">
                  <c:v>45.281076999999996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'4.5'!$K$11</c:f>
              <c:numCache>
                <c:formatCode>#,##0.0</c:formatCode>
                <c:ptCount val="1"/>
                <c:pt idx="0">
                  <c:v>22.663475000000297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'4.5'!$K$13</c:f>
              <c:numCache>
                <c:formatCode>#,##0.0</c:formatCode>
                <c:ptCount val="1"/>
                <c:pt idx="0">
                  <c:v>30.80491499999999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'4.5'!$K$16</c:f>
              <c:numCache>
                <c:formatCode>#,##0.0</c:formatCode>
                <c:ptCount val="1"/>
                <c:pt idx="0">
                  <c:v>26.668057799999996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'4.5'!$K$17</c:f>
              <c:numCache>
                <c:formatCode>#,##0.0</c:formatCode>
                <c:ptCount val="1"/>
                <c:pt idx="0">
                  <c:v>17.778705200000001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64480"/>
        <c:axId val="152974464"/>
      </c:barChart>
      <c:catAx>
        <c:axId val="1529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2974464"/>
        <c:crosses val="autoZero"/>
        <c:auto val="1"/>
        <c:lblAlgn val="ctr"/>
        <c:lblOffset val="100"/>
        <c:noMultiLvlLbl val="0"/>
      </c:catAx>
      <c:valAx>
        <c:axId val="152974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2964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68711562620153"/>
          <c:y val="3.8108032214958697E-2"/>
          <c:w val="0.64894834895336406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'4.5'!$L$5</c:f>
              <c:numCache>
                <c:formatCode>#,##0.0</c:formatCode>
                <c:ptCount val="1"/>
                <c:pt idx="0">
                  <c:v>5804.5881490000011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'4.5'!$L$7</c:f>
              <c:numCache>
                <c:formatCode>#,##0.0</c:formatCode>
                <c:ptCount val="1"/>
                <c:pt idx="0">
                  <c:v>464.00041699999963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'4.5'!$L$9</c:f>
              <c:numCache>
                <c:formatCode>#,##0.0</c:formatCode>
                <c:ptCount val="1"/>
                <c:pt idx="0">
                  <c:v>69.978450000000009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'4.5'!$L$10</c:f>
              <c:numCache>
                <c:formatCode>#,##0.0</c:formatCode>
                <c:ptCount val="1"/>
                <c:pt idx="0">
                  <c:v>303.50358799999947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'4.5'!$L$11</c:f>
              <c:numCache>
                <c:formatCode>#,##0.0</c:formatCode>
                <c:ptCount val="1"/>
                <c:pt idx="0">
                  <c:v>279.59058700000014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'4.5'!$L$12</c:f>
              <c:numCache>
                <c:formatCode>#,##0.0</c:formatCode>
                <c:ptCount val="1"/>
                <c:pt idx="0">
                  <c:v>258.87488900000011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'4.5'!$L$13</c:f>
              <c:numCache>
                <c:formatCode>#,##0.0</c:formatCode>
                <c:ptCount val="1"/>
                <c:pt idx="0">
                  <c:v>704.68999899999972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'4.5'!$L$14</c:f>
              <c:numCache>
                <c:formatCode>#,##0.0</c:formatCode>
                <c:ptCount val="1"/>
                <c:pt idx="0">
                  <c:v>55.24568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'4.5'!$L$15</c:f>
              <c:numCache>
                <c:formatCode>#,##0.0</c:formatCode>
                <c:ptCount val="1"/>
                <c:pt idx="0">
                  <c:v>6.9258030000000019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'4.5'!$L$18</c:f>
              <c:numCache>
                <c:formatCode>#,##0.0</c:formatCode>
                <c:ptCount val="1"/>
                <c:pt idx="0">
                  <c:v>4.2903999999999998E-2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'4.5'!$L$19</c:f>
              <c:numCache>
                <c:formatCode>#,##0.0</c:formatCode>
                <c:ptCount val="1"/>
                <c:pt idx="0">
                  <c:v>12.305683000000002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'4.5'!$L$20</c:f>
              <c:numCache>
                <c:formatCode>#,##0.0</c:formatCode>
                <c:ptCount val="1"/>
                <c:pt idx="0">
                  <c:v>3.5220410000000002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62016"/>
        <c:axId val="153076096"/>
      </c:barChart>
      <c:catAx>
        <c:axId val="1530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3076096"/>
        <c:crosses val="autoZero"/>
        <c:auto val="1"/>
        <c:lblAlgn val="ctr"/>
        <c:lblOffset val="100"/>
        <c:noMultiLvlLbl val="0"/>
      </c:catAx>
      <c:valAx>
        <c:axId val="153076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3062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'4.5'!$M$5</c:f>
              <c:numCache>
                <c:formatCode>#,##0.0</c:formatCode>
                <c:ptCount val="1"/>
                <c:pt idx="0">
                  <c:v>21005.432639999995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'4.5'!$M$7</c:f>
              <c:numCache>
                <c:formatCode>#,##0.0</c:formatCode>
                <c:ptCount val="1"/>
                <c:pt idx="0">
                  <c:v>1897.4864560000005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'4.5'!$M$8</c:f>
              <c:numCache>
                <c:formatCode>#,##0.0</c:formatCode>
                <c:ptCount val="1"/>
                <c:pt idx="0">
                  <c:v>1.3871399999999998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'4.5'!$M$9</c:f>
              <c:numCache>
                <c:formatCode>#,##0.0</c:formatCode>
                <c:ptCount val="1"/>
                <c:pt idx="0">
                  <c:v>63.083320000000001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'4.5'!$M$10</c:f>
              <c:numCache>
                <c:formatCode>#,##0.0</c:formatCode>
                <c:ptCount val="1"/>
                <c:pt idx="0">
                  <c:v>84.988397999999918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'4.5'!$M$11</c:f>
              <c:numCache>
                <c:formatCode>#,##0.0</c:formatCode>
                <c:ptCount val="1"/>
                <c:pt idx="0">
                  <c:v>181.79894799999948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'4.5'!$M$12</c:f>
              <c:numCache>
                <c:formatCode>#,##0.0</c:formatCode>
                <c:ptCount val="1"/>
                <c:pt idx="0">
                  <c:v>436.47602700000004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'4.5'!$M$13</c:f>
              <c:numCache>
                <c:formatCode>#,##0.0</c:formatCode>
                <c:ptCount val="1"/>
                <c:pt idx="0">
                  <c:v>269.00259700000004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'4.5'!$M$15</c:f>
              <c:numCache>
                <c:formatCode>#,##0.0</c:formatCode>
                <c:ptCount val="1"/>
                <c:pt idx="0">
                  <c:v>173.28866200000007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'4.5'!$M$17</c:f>
              <c:numCache>
                <c:formatCode>#,##0.0</c:formatCode>
                <c:ptCount val="1"/>
                <c:pt idx="0">
                  <c:v>0.26759799999999995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'4.5'!$M$19</c:f>
              <c:numCache>
                <c:formatCode>#,##0.0</c:formatCode>
                <c:ptCount val="1"/>
                <c:pt idx="0">
                  <c:v>6.5666919999999998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51360"/>
        <c:axId val="153152896"/>
      </c:barChart>
      <c:catAx>
        <c:axId val="1531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3152896"/>
        <c:crosses val="autoZero"/>
        <c:auto val="1"/>
        <c:lblAlgn val="ctr"/>
        <c:lblOffset val="100"/>
        <c:noMultiLvlLbl val="0"/>
      </c:catAx>
      <c:valAx>
        <c:axId val="153152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3151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150659990896681"/>
          <c:y val="3.8108032214958697E-2"/>
          <c:w val="0.63577774853338709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'4.5'!$N$5</c:f>
              <c:numCache>
                <c:formatCode>#,##0.0</c:formatCode>
                <c:ptCount val="1"/>
                <c:pt idx="0">
                  <c:v>15.412347000000002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'4.5'!$N$6</c:f>
              <c:numCache>
                <c:formatCode>#,##0.0</c:formatCode>
                <c:ptCount val="1"/>
                <c:pt idx="0">
                  <c:v>14258.256820000001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'4.5'!$N$7</c:f>
              <c:numCache>
                <c:formatCode>#,##0.0</c:formatCode>
                <c:ptCount val="1"/>
                <c:pt idx="0">
                  <c:v>52.789344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'4.5'!$N$10</c:f>
              <c:numCache>
                <c:formatCode>#,##0.0</c:formatCode>
                <c:ptCount val="1"/>
                <c:pt idx="0">
                  <c:v>428.5082000000001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'4.5'!$N$11</c:f>
              <c:numCache>
                <c:formatCode>#,##0.0</c:formatCode>
                <c:ptCount val="1"/>
                <c:pt idx="0">
                  <c:v>101.39115700000026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'4.5'!$N$12</c:f>
              <c:numCache>
                <c:formatCode>#,##0.0</c:formatCode>
                <c:ptCount val="1"/>
                <c:pt idx="0">
                  <c:v>45.610987999999999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'4.5'!$N$13</c:f>
              <c:numCache>
                <c:formatCode>#,##0.0</c:formatCode>
                <c:ptCount val="1"/>
                <c:pt idx="0">
                  <c:v>33.033544000000006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'4.5'!$N$14</c:f>
              <c:numCache>
                <c:formatCode>#,##0.0</c:formatCode>
                <c:ptCount val="1"/>
                <c:pt idx="0">
                  <c:v>451.49008000000015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'4.5'!$N$15</c:f>
              <c:numCache>
                <c:formatCode>#,##0.0</c:formatCode>
                <c:ptCount val="1"/>
                <c:pt idx="0">
                  <c:v>22.253072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'4.5'!$N$17</c:f>
              <c:numCache>
                <c:formatCode>#,##0.0</c:formatCode>
                <c:ptCount val="1"/>
                <c:pt idx="0">
                  <c:v>7.5864999999999988E-2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'4.5'!$N$18</c:f>
              <c:numCache>
                <c:formatCode>#,##0.0</c:formatCode>
                <c:ptCount val="1"/>
                <c:pt idx="0">
                  <c:v>0.67549099999999995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'4.5'!$N$19</c:f>
              <c:numCache>
                <c:formatCode>#,##0.0</c:formatCode>
                <c:ptCount val="1"/>
                <c:pt idx="0">
                  <c:v>1.7669550000000001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646208"/>
        <c:axId val="153647744"/>
      </c:barChart>
      <c:catAx>
        <c:axId val="15364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3647744"/>
        <c:crosses val="autoZero"/>
        <c:auto val="1"/>
        <c:lblAlgn val="ctr"/>
        <c:lblOffset val="100"/>
        <c:noMultiLvlLbl val="0"/>
      </c:catAx>
      <c:valAx>
        <c:axId val="153647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3646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17343542737317"/>
          <c:y val="3.8108032214958697E-2"/>
          <c:w val="0.74826564572626819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'4.5'!$O$5</c:f>
              <c:numCache>
                <c:formatCode>#,##0.0</c:formatCode>
                <c:ptCount val="1"/>
                <c:pt idx="0">
                  <c:v>275.55864300000002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'4.5'!$O$7</c:f>
              <c:numCache>
                <c:formatCode>#,##0.0</c:formatCode>
                <c:ptCount val="1"/>
                <c:pt idx="0">
                  <c:v>65.282304999999965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'4.5'!$O$8</c:f>
              <c:numCache>
                <c:formatCode>#,##0.0</c:formatCode>
                <c:ptCount val="1"/>
                <c:pt idx="0">
                  <c:v>30.946060000000006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'4.5'!$O$9</c:f>
              <c:numCache>
                <c:formatCode>#,##0.0</c:formatCode>
                <c:ptCount val="1"/>
                <c:pt idx="0">
                  <c:v>9.5030000000000001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'4.5'!$O$10</c:f>
              <c:numCache>
                <c:formatCode>#,##0.0</c:formatCode>
                <c:ptCount val="1"/>
                <c:pt idx="0">
                  <c:v>72.456754000000004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'4.5'!$O$11</c:f>
              <c:numCache>
                <c:formatCode>#,##0.0</c:formatCode>
                <c:ptCount val="1"/>
                <c:pt idx="0">
                  <c:v>184.77045400000046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'4.5'!$O$12</c:f>
              <c:numCache>
                <c:formatCode>#,##0.0</c:formatCode>
                <c:ptCount val="1"/>
                <c:pt idx="0">
                  <c:v>7.7525599999999999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'4.5'!$O$13</c:f>
              <c:numCache>
                <c:formatCode>#,##0.0</c:formatCode>
                <c:ptCount val="1"/>
                <c:pt idx="0">
                  <c:v>20.139332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'4.5'!$O$15</c:f>
              <c:numCache>
                <c:formatCode>#,##0.0</c:formatCode>
                <c:ptCount val="1"/>
                <c:pt idx="0">
                  <c:v>0.14699199999999998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'4.5'!$O$17</c:f>
              <c:numCache>
                <c:formatCode>#,##0.0</c:formatCode>
                <c:ptCount val="1"/>
                <c:pt idx="0">
                  <c:v>0.49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'4.5'!$O$18</c:f>
              <c:numCache>
                <c:formatCode>#,##0.0</c:formatCode>
                <c:ptCount val="1"/>
                <c:pt idx="0">
                  <c:v>2.1629999999999998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'4.5'!$O$19</c:f>
              <c:numCache>
                <c:formatCode>#,##0.0</c:formatCode>
                <c:ptCount val="1"/>
                <c:pt idx="0">
                  <c:v>0.73822100000000002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'4.5'!$O$20</c:f>
              <c:numCache>
                <c:formatCode>#,##0.0</c:formatCode>
                <c:ptCount val="1"/>
                <c:pt idx="0">
                  <c:v>15.944000000000001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731456"/>
        <c:axId val="153732992"/>
      </c:barChart>
      <c:catAx>
        <c:axId val="1537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3732992"/>
        <c:crosses val="autoZero"/>
        <c:auto val="1"/>
        <c:lblAlgn val="ctr"/>
        <c:lblOffset val="100"/>
        <c:noMultiLvlLbl val="0"/>
      </c:catAx>
      <c:valAx>
        <c:axId val="153732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3731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</c:dPt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'4.5'!$I$5</c:f>
              <c:numCache>
                <c:formatCode>#,##0.0</c:formatCode>
                <c:ptCount val="1"/>
                <c:pt idx="0">
                  <c:v>6158.3410759999997</c:v>
                </c:pt>
              </c:numCache>
            </c:numRef>
          </c:val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'4.5'!$I$7</c:f>
              <c:numCache>
                <c:formatCode>#,##0.0</c:formatCode>
                <c:ptCount val="1"/>
                <c:pt idx="0">
                  <c:v>61.360548999999992</c:v>
                </c:pt>
              </c:numCache>
            </c:numRef>
          </c:val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'4.5'!$I$8</c:f>
              <c:numCache>
                <c:formatCode>#,##0.0</c:formatCode>
                <c:ptCount val="1"/>
                <c:pt idx="0">
                  <c:v>219.97318200000001</c:v>
                </c:pt>
              </c:numCache>
            </c:numRef>
          </c:val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'4.5'!$I$10</c:f>
              <c:numCache>
                <c:formatCode>#,##0.0</c:formatCode>
                <c:ptCount val="1"/>
                <c:pt idx="0">
                  <c:v>290.45744200000024</c:v>
                </c:pt>
              </c:numCache>
            </c:numRef>
          </c:val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'4.5'!$I$11</c:f>
              <c:numCache>
                <c:formatCode>#,##0.0</c:formatCode>
                <c:ptCount val="1"/>
                <c:pt idx="0">
                  <c:v>105.1113500000004</c:v>
                </c:pt>
              </c:numCache>
            </c:numRef>
          </c:val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'4.5'!$I$12</c:f>
              <c:numCache>
                <c:formatCode>#,##0.0</c:formatCode>
                <c:ptCount val="1"/>
                <c:pt idx="0">
                  <c:v>0.30432900000000002</c:v>
                </c:pt>
              </c:numCache>
            </c:numRef>
          </c:val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'4.5'!$I$13</c:f>
              <c:numCache>
                <c:formatCode>#,##0.0</c:formatCode>
                <c:ptCount val="1"/>
                <c:pt idx="0">
                  <c:v>38.788563000000003</c:v>
                </c:pt>
              </c:numCache>
            </c:numRef>
          </c:val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'4.5'!$I$15</c:f>
              <c:numCache>
                <c:formatCode>#,##0.0</c:formatCode>
                <c:ptCount val="1"/>
                <c:pt idx="0">
                  <c:v>17.987776</c:v>
                </c:pt>
              </c:numCache>
            </c:numRef>
          </c:val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'4.5'!$I$18</c:f>
              <c:numCache>
                <c:formatCode>#,##0.0</c:formatCode>
                <c:ptCount val="1"/>
                <c:pt idx="0">
                  <c:v>19.239999999999998</c:v>
                </c:pt>
              </c:numCache>
            </c:numRef>
          </c:val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'4.5'!$I$19</c:f>
              <c:numCache>
                <c:formatCode>#,##0.0</c:formatCode>
                <c:ptCount val="1"/>
                <c:pt idx="0">
                  <c:v>4.5847490000000013</c:v>
                </c:pt>
              </c:numCache>
            </c:numRef>
          </c:val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'4.5'!$I$20</c:f>
              <c:numCache>
                <c:formatCode>#,##0.0</c:formatCode>
                <c:ptCount val="1"/>
                <c:pt idx="0">
                  <c:v>4.4390000000000002E-3</c:v>
                </c:pt>
              </c:numCache>
            </c:numRef>
          </c:val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08480"/>
        <c:axId val="153510272"/>
      </c:barChart>
      <c:catAx>
        <c:axId val="153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53510272"/>
        <c:crosses val="autoZero"/>
        <c:auto val="1"/>
        <c:lblAlgn val="ctr"/>
        <c:lblOffset val="100"/>
        <c:noMultiLvlLbl val="0"/>
      </c:catAx>
      <c:valAx>
        <c:axId val="153510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3508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'4.5'!$Q$5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'4.5'!$Q$6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'4.5'!$Q$7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'4.5'!$Q$8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'4.5'!$Q$9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'4.5'!$Q$10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'4.5'!$Q$11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'4.5'!$R$11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'4.5'!$Q$12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'4.5'!$R$12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'4.5'!$Q$13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'4.5'!$R$13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'4.5'!$Q$14</c:f>
              <c:strCache>
                <c:ptCount val="1"/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'4.5'!$R$14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'4.5'!$Q$15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'4.5'!$R$15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'4.5'!$Q$16</c:f>
              <c:strCache>
                <c:ptCount val="1"/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'4.5'!$R$16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'4.5'!$Q$17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'4.5'!$R$17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'4.5'!$Q$18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'4.5'!$R$18</c:f>
              <c:numCache>
                <c:formatCode>General</c:formatCode>
                <c:ptCount val="1"/>
              </c:numCache>
            </c:numRef>
          </c:val>
        </c:ser>
        <c:ser>
          <c:idx val="14"/>
          <c:order val="14"/>
          <c:tx>
            <c:strRef>
              <c:f>'4.5'!$Q$19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'4.5'!$R$19</c:f>
              <c:numCache>
                <c:formatCode>General</c:formatCode>
                <c:ptCount val="1"/>
              </c:numCache>
            </c:numRef>
          </c:val>
        </c:ser>
        <c:ser>
          <c:idx val="15"/>
          <c:order val="15"/>
          <c:tx>
            <c:strRef>
              <c:f>'4.5'!$Q$20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'4.5'!$R$20</c:f>
              <c:numCache>
                <c:formatCode>General</c:formatCode>
                <c:ptCount val="1"/>
              </c:numCache>
            </c:numRef>
          </c:val>
        </c:ser>
        <c:ser>
          <c:idx val="16"/>
          <c:order val="16"/>
          <c:tx>
            <c:strRef>
              <c:f>'4.5'!$Q$21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'4.5'!$R$21</c:f>
              <c:numCache>
                <c:formatCode>General</c:formatCode>
                <c:ptCount val="1"/>
              </c:numCache>
            </c:numRef>
          </c:val>
        </c:ser>
        <c:ser>
          <c:idx val="17"/>
          <c:order val="17"/>
          <c:tx>
            <c:strRef>
              <c:f>'4.5'!$Q$22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81056"/>
        <c:axId val="153582592"/>
      </c:barChart>
      <c:catAx>
        <c:axId val="15358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582592"/>
        <c:crosses val="autoZero"/>
        <c:auto val="1"/>
        <c:lblAlgn val="ctr"/>
        <c:lblOffset val="100"/>
        <c:noMultiLvlLbl val="0"/>
      </c:catAx>
      <c:valAx>
        <c:axId val="153582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5810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bilance elektřiny</a:t>
            </a:r>
            <a:r>
              <a:rPr lang="cs-CZ" sz="1000" baseline="0"/>
              <a:t> (GWh)</a:t>
            </a:r>
            <a:endParaRPr lang="cs-CZ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164547159044591"/>
          <c:y val="0.13335420029018111"/>
          <c:w val="0.82917787560120648"/>
          <c:h val="0.542324383365122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'3.3'!$A$40</c:f>
              <c:strCache>
                <c:ptCount val="1"/>
                <c:pt idx="0">
                  <c:v>Výroba elektřiny netto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2015</c:v>
                </c:pt>
                <c:pt idx="9">
                  <c:v>2018</c:v>
                </c:pt>
              </c:numCache>
            </c:numRef>
          </c:cat>
          <c:val>
            <c:numRef>
              <c:f>'3.3'!$B$40:$K$40</c:f>
              <c:numCache>
                <c:formatCode>#,##0</c:formatCode>
                <c:ptCount val="10"/>
                <c:pt idx="0">
                  <c:v>75990</c:v>
                </c:pt>
                <c:pt idx="1">
                  <c:v>79465</c:v>
                </c:pt>
                <c:pt idx="2">
                  <c:v>81028</c:v>
                </c:pt>
                <c:pt idx="3">
                  <c:v>81088</c:v>
                </c:pt>
                <c:pt idx="4">
                  <c:v>80858</c:v>
                </c:pt>
                <c:pt idx="5">
                  <c:v>79885.942645999996</c:v>
                </c:pt>
                <c:pt idx="6">
                  <c:v>77881.438870000027</c:v>
                </c:pt>
                <c:pt idx="7">
                  <c:v>77415.300455000004</c:v>
                </c:pt>
                <c:pt idx="8">
                  <c:v>81005.010613999999</c:v>
                </c:pt>
                <c:pt idx="9">
                  <c:v>81901.848771118035</c:v>
                </c:pt>
              </c:numCache>
            </c:numRef>
          </c:val>
        </c:ser>
        <c:ser>
          <c:idx val="4"/>
          <c:order val="1"/>
          <c:tx>
            <c:strRef>
              <c:f>'3.3'!$A$41</c:f>
              <c:strCache>
                <c:ptCount val="1"/>
              </c:strCache>
            </c:strRef>
          </c:tx>
          <c:spPr>
            <a:solidFill>
              <a:srgbClr val="89A54E"/>
            </a:solidFill>
          </c:spPr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2015</c:v>
                </c:pt>
                <c:pt idx="9">
                  <c:v>2018</c:v>
                </c:pt>
              </c:numCache>
            </c:numRef>
          </c:cat>
          <c:val>
            <c:numRef>
              <c:f>'3.3'!$B$41:$K$41</c:f>
              <c:numCache>
                <c:formatCode>#,##0</c:formatCode>
                <c:ptCount val="10"/>
                <c:pt idx="0">
                  <c:v>6260</c:v>
                </c:pt>
                <c:pt idx="1">
                  <c:v>6446</c:v>
                </c:pt>
                <c:pt idx="2">
                  <c:v>6533</c:v>
                </c:pt>
                <c:pt idx="3">
                  <c:v>6485</c:v>
                </c:pt>
                <c:pt idx="4">
                  <c:v>6207</c:v>
                </c:pt>
                <c:pt idx="5">
                  <c:v>6117.4887990000016</c:v>
                </c:pt>
                <c:pt idx="6">
                  <c:v>6006.8903820000005</c:v>
                </c:pt>
                <c:pt idx="7">
                  <c:v>5886.5808620000007</c:v>
                </c:pt>
                <c:pt idx="8">
                  <c:v>6032.6063730000005</c:v>
                </c:pt>
                <c:pt idx="9">
                  <c:v>6099.9278248819546</c:v>
                </c:pt>
              </c:numCache>
            </c:numRef>
          </c:val>
        </c:ser>
        <c:ser>
          <c:idx val="1"/>
          <c:order val="2"/>
          <c:tx>
            <c:strRef>
              <c:f>'3.3'!$A$42</c:f>
              <c:strCache>
                <c:ptCount val="1"/>
                <c:pt idx="0">
                  <c:v>Tuzemská netto spotřeba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2015</c:v>
                </c:pt>
                <c:pt idx="9">
                  <c:v>2018</c:v>
                </c:pt>
              </c:numCache>
            </c:numRef>
          </c:cat>
          <c:val>
            <c:numRef>
              <c:f>'3.3'!$B$42:$K$42</c:f>
              <c:numCache>
                <c:formatCode>#,##0</c:formatCode>
                <c:ptCount val="10"/>
                <c:pt idx="0">
                  <c:v>-57112</c:v>
                </c:pt>
                <c:pt idx="1">
                  <c:v>-59255</c:v>
                </c:pt>
                <c:pt idx="2">
                  <c:v>-58634</c:v>
                </c:pt>
                <c:pt idx="3">
                  <c:v>-58799</c:v>
                </c:pt>
                <c:pt idx="4">
                  <c:v>-58656</c:v>
                </c:pt>
                <c:pt idx="5">
                  <c:v>-58295.304573999994</c:v>
                </c:pt>
                <c:pt idx="6">
                  <c:v>-59280.284112699999</c:v>
                </c:pt>
                <c:pt idx="7">
                  <c:v>-60881.394179999981</c:v>
                </c:pt>
                <c:pt idx="8">
                  <c:v>-61880.524117000023</c:v>
                </c:pt>
                <c:pt idx="9">
                  <c:v>-62198.58545597257</c:v>
                </c:pt>
              </c:numCache>
            </c:numRef>
          </c:val>
        </c:ser>
        <c:ser>
          <c:idx val="2"/>
          <c:order val="3"/>
          <c:tx>
            <c:strRef>
              <c:f>'3.3'!$A$43</c:f>
              <c:strCache>
                <c:ptCount val="1"/>
                <c:pt idx="0">
                  <c:v>Tech. vl. spotřeba na výrobu elektřiny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2015</c:v>
                </c:pt>
                <c:pt idx="9">
                  <c:v>2018</c:v>
                </c:pt>
              </c:numCache>
            </c:numRef>
          </c:cat>
          <c:val>
            <c:numRef>
              <c:f>'3.3'!$B$43:$K$43</c:f>
              <c:numCache>
                <c:formatCode>#,##0</c:formatCode>
                <c:ptCount val="10"/>
                <c:pt idx="0">
                  <c:v>-6260</c:v>
                </c:pt>
                <c:pt idx="1">
                  <c:v>-6446</c:v>
                </c:pt>
                <c:pt idx="2">
                  <c:v>-6533</c:v>
                </c:pt>
                <c:pt idx="3">
                  <c:v>-6485</c:v>
                </c:pt>
                <c:pt idx="4">
                  <c:v>-6207</c:v>
                </c:pt>
                <c:pt idx="5">
                  <c:v>-6117.4887990000016</c:v>
                </c:pt>
                <c:pt idx="6">
                  <c:v>-6006.8903820000005</c:v>
                </c:pt>
                <c:pt idx="7">
                  <c:v>-5886.5808620000007</c:v>
                </c:pt>
                <c:pt idx="8">
                  <c:v>-6032.6063730000005</c:v>
                </c:pt>
                <c:pt idx="9">
                  <c:v>-6099.9278248819546</c:v>
                </c:pt>
              </c:numCache>
            </c:numRef>
          </c:val>
        </c:ser>
        <c:ser>
          <c:idx val="3"/>
          <c:order val="4"/>
          <c:tx>
            <c:strRef>
              <c:f>'3.3'!$A$44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2015</c:v>
                </c:pt>
                <c:pt idx="9">
                  <c:v>2018</c:v>
                </c:pt>
              </c:numCache>
            </c:numRef>
          </c:cat>
          <c:val>
            <c:numRef>
              <c:f>'3.3'!$B$44:$K$44</c:f>
              <c:numCache>
                <c:formatCode>#,##0</c:formatCode>
                <c:ptCount val="10"/>
                <c:pt idx="0">
                  <c:v>-4487</c:v>
                </c:pt>
                <c:pt idx="1">
                  <c:v>-4467</c:v>
                </c:pt>
                <c:pt idx="2">
                  <c:v>-4405</c:v>
                </c:pt>
                <c:pt idx="3">
                  <c:v>-4187</c:v>
                </c:pt>
                <c:pt idx="4">
                  <c:v>-4098</c:v>
                </c:pt>
                <c:pt idx="5">
                  <c:v>-3846.6498234999949</c:v>
                </c:pt>
                <c:pt idx="6">
                  <c:v>-4066.9859489999931</c:v>
                </c:pt>
                <c:pt idx="7">
                  <c:v>-4080.129727</c:v>
                </c:pt>
                <c:pt idx="8">
                  <c:v>-4374.7450980000003</c:v>
                </c:pt>
                <c:pt idx="9">
                  <c:v>-4269.3825020000004</c:v>
                </c:pt>
              </c:numCache>
            </c:numRef>
          </c:val>
        </c:ser>
        <c:ser>
          <c:idx val="5"/>
          <c:order val="5"/>
          <c:tx>
            <c:strRef>
              <c:f>'3.3'!$A$45</c:f>
              <c:strCache>
                <c:ptCount val="1"/>
                <c:pt idx="0">
                  <c:v>Spotřeba na přečerpání PVE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2015</c:v>
                </c:pt>
                <c:pt idx="9">
                  <c:v>2018</c:v>
                </c:pt>
              </c:numCache>
            </c:numRef>
          </c:cat>
          <c:val>
            <c:numRef>
              <c:f>'3.3'!$B$45:$K$45</c:f>
              <c:numCache>
                <c:formatCode>#,##0</c:formatCode>
                <c:ptCount val="10"/>
                <c:pt idx="0">
                  <c:v>-747</c:v>
                </c:pt>
                <c:pt idx="1">
                  <c:v>-795</c:v>
                </c:pt>
                <c:pt idx="2">
                  <c:v>-944</c:v>
                </c:pt>
                <c:pt idx="3">
                  <c:v>-982</c:v>
                </c:pt>
                <c:pt idx="4">
                  <c:v>-1217</c:v>
                </c:pt>
                <c:pt idx="5">
                  <c:v>-1362.6526799999999</c:v>
                </c:pt>
                <c:pt idx="6">
                  <c:v>-1660.0937690000001</c:v>
                </c:pt>
                <c:pt idx="7">
                  <c:v>-1570.1745120000003</c:v>
                </c:pt>
                <c:pt idx="8">
                  <c:v>-1530.4663739999996</c:v>
                </c:pt>
                <c:pt idx="9">
                  <c:v>-1372.8848500000001</c:v>
                </c:pt>
              </c:numCache>
            </c:numRef>
          </c:val>
        </c:ser>
        <c:ser>
          <c:idx val="6"/>
          <c:order val="6"/>
          <c:tx>
            <c:strRef>
              <c:f>'3.3'!$A$46</c:f>
              <c:strCache>
                <c:ptCount val="1"/>
                <c:pt idx="0">
                  <c:v>Přeshraniční saldo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2015</c:v>
                </c:pt>
                <c:pt idx="9">
                  <c:v>2018</c:v>
                </c:pt>
              </c:numCache>
            </c:numRef>
          </c:cat>
          <c:val>
            <c:numRef>
              <c:f>'3.3'!$B$46:$K$46</c:f>
              <c:numCache>
                <c:formatCode>#,##0</c:formatCode>
                <c:ptCount val="10"/>
                <c:pt idx="0">
                  <c:v>-13644</c:v>
                </c:pt>
                <c:pt idx="1">
                  <c:v>-14948</c:v>
                </c:pt>
                <c:pt idx="2">
                  <c:v>-17044</c:v>
                </c:pt>
                <c:pt idx="3">
                  <c:v>-17120</c:v>
                </c:pt>
                <c:pt idx="4">
                  <c:v>-16887</c:v>
                </c:pt>
                <c:pt idx="5">
                  <c:v>-16300.064603000001</c:v>
                </c:pt>
                <c:pt idx="6">
                  <c:v>-12515.503262000002</c:v>
                </c:pt>
                <c:pt idx="7">
                  <c:v>-10974.436110999995</c:v>
                </c:pt>
                <c:pt idx="8">
                  <c:v>-13036.937850999999</c:v>
                </c:pt>
                <c:pt idx="9">
                  <c:v>-13907.092500000001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095744"/>
        <c:axId val="150097280"/>
      </c:barChart>
      <c:catAx>
        <c:axId val="15009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50097280"/>
        <c:crosses val="autoZero"/>
        <c:auto val="1"/>
        <c:lblAlgn val="ctr"/>
        <c:lblOffset val="100"/>
        <c:noMultiLvlLbl val="0"/>
      </c:catAx>
      <c:valAx>
        <c:axId val="150097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095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77576522978483253"/>
          <c:w val="1"/>
          <c:h val="0.2242347702151674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'4.6'!$A$9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'4.6'!$B$9:$M$9</c:f>
              <c:numCache>
                <c:formatCode>#,##0.0</c:formatCode>
                <c:ptCount val="12"/>
                <c:pt idx="0">
                  <c:v>3370711.017</c:v>
                </c:pt>
                <c:pt idx="1">
                  <c:v>3228724.2479999997</c:v>
                </c:pt>
                <c:pt idx="2">
                  <c:v>3467401.4350000005</c:v>
                </c:pt>
                <c:pt idx="3">
                  <c:v>2732835.46</c:v>
                </c:pt>
                <c:pt idx="4">
                  <c:v>2778212.807</c:v>
                </c:pt>
                <c:pt idx="5">
                  <c:v>2721527.1270000003</c:v>
                </c:pt>
                <c:pt idx="6">
                  <c:v>2666033.3930000002</c:v>
                </c:pt>
                <c:pt idx="7">
                  <c:v>2774784.7450000001</c:v>
                </c:pt>
                <c:pt idx="8">
                  <c:v>2690198.8259999999</c:v>
                </c:pt>
                <c:pt idx="9">
                  <c:v>3067980.68</c:v>
                </c:pt>
                <c:pt idx="10">
                  <c:v>3245375.074</c:v>
                </c:pt>
                <c:pt idx="11">
                  <c:v>3236262.9070000006</c:v>
                </c:pt>
              </c:numCache>
            </c:numRef>
          </c:val>
        </c:ser>
        <c:ser>
          <c:idx val="1"/>
          <c:order val="1"/>
          <c:tx>
            <c:strRef>
              <c:f>'4.6'!$A$14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'4.6'!$B$14:$M$14</c:f>
              <c:numCache>
                <c:formatCode>#,##0.0</c:formatCode>
                <c:ptCount val="12"/>
                <c:pt idx="0">
                  <c:v>1280541.6609999998</c:v>
                </c:pt>
                <c:pt idx="1">
                  <c:v>1227700.872</c:v>
                </c:pt>
                <c:pt idx="2">
                  <c:v>1302910.729000001</c:v>
                </c:pt>
                <c:pt idx="3">
                  <c:v>1036877.3169999991</c:v>
                </c:pt>
                <c:pt idx="4">
                  <c:v>1041914.9890000001</c:v>
                </c:pt>
                <c:pt idx="5">
                  <c:v>1021904.7069999999</c:v>
                </c:pt>
                <c:pt idx="6">
                  <c:v>998350.29900000012</c:v>
                </c:pt>
                <c:pt idx="7">
                  <c:v>1050659.253999999</c:v>
                </c:pt>
                <c:pt idx="8">
                  <c:v>1024868.4909999999</c:v>
                </c:pt>
                <c:pt idx="9">
                  <c:v>1149721.685000001</c:v>
                </c:pt>
                <c:pt idx="10">
                  <c:v>1206000.9329999988</c:v>
                </c:pt>
                <c:pt idx="11">
                  <c:v>1206922.2929999998</c:v>
                </c:pt>
              </c:numCache>
            </c:numRef>
          </c:val>
        </c:ser>
        <c:ser>
          <c:idx val="2"/>
          <c:order val="2"/>
          <c:tx>
            <c:strRef>
              <c:f>'4.6'!$A$19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'4.6'!$B$19:$M$19</c:f>
              <c:numCache>
                <c:formatCode>#,##0.0</c:formatCode>
                <c:ptCount val="12"/>
                <c:pt idx="0">
                  <c:v>559211.21799999999</c:v>
                </c:pt>
                <c:pt idx="1">
                  <c:v>533872.21200000006</c:v>
                </c:pt>
                <c:pt idx="2">
                  <c:v>574207.21200000006</c:v>
                </c:pt>
                <c:pt idx="3">
                  <c:v>464438.755</c:v>
                </c:pt>
                <c:pt idx="4">
                  <c:v>467177.56700000004</c:v>
                </c:pt>
                <c:pt idx="5">
                  <c:v>459135.68</c:v>
                </c:pt>
                <c:pt idx="6">
                  <c:v>459441.88</c:v>
                </c:pt>
                <c:pt idx="7">
                  <c:v>478529</c:v>
                </c:pt>
                <c:pt idx="8">
                  <c:v>451217.81299999997</c:v>
                </c:pt>
                <c:pt idx="9">
                  <c:v>506636.484</c:v>
                </c:pt>
                <c:pt idx="10">
                  <c:v>535738.05099999998</c:v>
                </c:pt>
                <c:pt idx="11">
                  <c:v>560364.06599999999</c:v>
                </c:pt>
              </c:numCache>
            </c:numRef>
          </c:val>
        </c:ser>
        <c:ser>
          <c:idx val="3"/>
          <c:order val="3"/>
          <c:tx>
            <c:strRef>
              <c:f>'4.6'!$A$24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'4.6'!$B$24:$M$24</c:f>
              <c:numCache>
                <c:formatCode>#,##0.0</c:formatCode>
                <c:ptCount val="12"/>
                <c:pt idx="0">
                  <c:v>6037.0310000000009</c:v>
                </c:pt>
                <c:pt idx="1">
                  <c:v>5503.1460000000006</c:v>
                </c:pt>
                <c:pt idx="2">
                  <c:v>5073.49</c:v>
                </c:pt>
                <c:pt idx="3">
                  <c:v>4798.192</c:v>
                </c:pt>
                <c:pt idx="4">
                  <c:v>5062.4569999999994</c:v>
                </c:pt>
                <c:pt idx="5">
                  <c:v>5056.0609999999997</c:v>
                </c:pt>
                <c:pt idx="6">
                  <c:v>2995.3850000000002</c:v>
                </c:pt>
                <c:pt idx="7">
                  <c:v>4701.2209999999995</c:v>
                </c:pt>
                <c:pt idx="8">
                  <c:v>4929.4839999999995</c:v>
                </c:pt>
                <c:pt idx="9">
                  <c:v>5617.1420000000007</c:v>
                </c:pt>
                <c:pt idx="10">
                  <c:v>5396.8429999999998</c:v>
                </c:pt>
                <c:pt idx="11">
                  <c:v>4414.68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832832"/>
        <c:axId val="151842816"/>
      </c:barChart>
      <c:catAx>
        <c:axId val="1518328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842816"/>
        <c:crosses val="autoZero"/>
        <c:auto val="1"/>
        <c:lblAlgn val="ctr"/>
        <c:lblOffset val="100"/>
        <c:noMultiLvlLbl val="0"/>
      </c:catAx>
      <c:valAx>
        <c:axId val="151842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832832"/>
        <c:crosses val="autoZero"/>
        <c:crossBetween val="between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ČEZ Distribuce, a.s.</a:t>
            </a:r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04812312104991"/>
          <c:y val="0.31459043214052873"/>
          <c:w val="0.33677572514660664"/>
          <c:h val="0.68084299054985342"/>
        </c:manualLayout>
      </c:layout>
      <c:doughnutChart>
        <c:varyColors val="1"/>
        <c:ser>
          <c:idx val="0"/>
          <c:order val="0"/>
          <c:cat>
            <c:strRef>
              <c:f>'4.6'!$A$10:$A$13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'4.6'!$N$10:$N$13</c:f>
              <c:numCache>
                <c:formatCode>#,##0.0</c:formatCode>
                <c:ptCount val="4"/>
                <c:pt idx="0">
                  <c:v>6606433.9189999998</c:v>
                </c:pt>
                <c:pt idx="1">
                  <c:v>14991661.547</c:v>
                </c:pt>
                <c:pt idx="2">
                  <c:v>4784750.8589999992</c:v>
                </c:pt>
                <c:pt idx="3">
                  <c:v>9597201.3940000013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91038189112188"/>
          <c:y val="0.31470391411444765"/>
          <c:w val="0.33566362539837369"/>
          <c:h val="0.68072938172464037"/>
        </c:manualLayout>
      </c:layout>
      <c:doughnutChart>
        <c:varyColors val="1"/>
        <c:ser>
          <c:idx val="0"/>
          <c:order val="0"/>
          <c:cat>
            <c:strRef>
              <c:f>'4.6'!$A$20:$A$23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'4.6'!$N$20:$N$23</c:f>
              <c:numCache>
                <c:formatCode>#,##0.0</c:formatCode>
                <c:ptCount val="4"/>
                <c:pt idx="0">
                  <c:v>101662.14800000002</c:v>
                </c:pt>
                <c:pt idx="1">
                  <c:v>3328652.4879999999</c:v>
                </c:pt>
                <c:pt idx="2">
                  <c:v>1147500</c:v>
                </c:pt>
                <c:pt idx="3">
                  <c:v>1472155.3019999999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</a:t>
            </a:r>
            <a:r>
              <a:rPr lang="cs-CZ" sz="1000"/>
              <a:t>E.ON</a:t>
            </a:r>
            <a:r>
              <a:rPr lang="en-US" sz="1000"/>
              <a:t> Distribuce, a.s.</a:t>
            </a:r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886441815490456"/>
          <c:y val="0.32660774085004951"/>
          <c:w val="0.33057519216333708"/>
          <c:h val="0.66882568184033253"/>
        </c:manualLayout>
      </c:layout>
      <c:doughnutChart>
        <c:varyColors val="1"/>
        <c:ser>
          <c:idx val="0"/>
          <c:order val="0"/>
          <c:cat>
            <c:strRef>
              <c:f>'4.6'!$A$15:$A$18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'4.6'!$N$15:$N$18</c:f>
              <c:numCache>
                <c:formatCode>#,##0.0</c:formatCode>
                <c:ptCount val="4"/>
                <c:pt idx="0">
                  <c:v>1189749.3319999999</c:v>
                </c:pt>
                <c:pt idx="1">
                  <c:v>6247655.7829999998</c:v>
                </c:pt>
                <c:pt idx="2">
                  <c:v>2130789.2208096888</c:v>
                </c:pt>
                <c:pt idx="3">
                  <c:v>3980178.8941903105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</a:t>
            </a:r>
            <a:r>
              <a:rPr lang="cs-CZ" sz="1000"/>
              <a:t>LDS</a:t>
            </a:r>
            <a:r>
              <a:rPr lang="cs-CZ" sz="1000" baseline="0"/>
              <a:t> Sever, spol. s r.o.</a:t>
            </a:r>
            <a:endParaRPr lang="en-US" sz="1000"/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292471780577179"/>
          <c:y val="0.30257340973951752"/>
          <c:w val="0.34245412516866175"/>
          <c:h val="0.6928600086297606"/>
        </c:manualLayout>
      </c:layout>
      <c:doughnutChart>
        <c:varyColors val="1"/>
        <c:ser>
          <c:idx val="0"/>
          <c:order val="0"/>
          <c:cat>
            <c:strRef>
              <c:f>'4.6'!$A$25:$A$28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'4.6'!$N$25:$N$28</c:f>
              <c:numCache>
                <c:formatCode>#,##0.0</c:formatCode>
                <c:ptCount val="4"/>
                <c:pt idx="0">
                  <c:v>0</c:v>
                </c:pt>
                <c:pt idx="1">
                  <c:v>58651.432999999997</c:v>
                </c:pt>
                <c:pt idx="2">
                  <c:v>933.69899999999996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073728"/>
        <c:axId val="154075520"/>
      </c:barChart>
      <c:catAx>
        <c:axId val="15407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075520"/>
        <c:crosses val="autoZero"/>
        <c:auto val="1"/>
        <c:lblAlgn val="ctr"/>
        <c:lblOffset val="100"/>
        <c:noMultiLvlLbl val="0"/>
      </c:catAx>
      <c:valAx>
        <c:axId val="154075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0737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102016"/>
        <c:axId val="154107904"/>
      </c:barChart>
      <c:catAx>
        <c:axId val="15410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107904"/>
        <c:crosses val="autoZero"/>
        <c:auto val="1"/>
        <c:lblAlgn val="ctr"/>
        <c:lblOffset val="100"/>
        <c:noMultiLvlLbl val="0"/>
      </c:catAx>
      <c:valAx>
        <c:axId val="154107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10201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134400"/>
        <c:axId val="154135936"/>
      </c:barChart>
      <c:catAx>
        <c:axId val="15413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135936"/>
        <c:crosses val="autoZero"/>
        <c:auto val="1"/>
        <c:lblAlgn val="ctr"/>
        <c:lblOffset val="100"/>
        <c:noMultiLvlLbl val="0"/>
      </c:catAx>
      <c:valAx>
        <c:axId val="15413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13440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174976"/>
        <c:axId val="154176512"/>
      </c:barChart>
      <c:catAx>
        <c:axId val="15417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176512"/>
        <c:crosses val="autoZero"/>
        <c:auto val="1"/>
        <c:lblAlgn val="ctr"/>
        <c:lblOffset val="100"/>
        <c:noMultiLvlLbl val="0"/>
      </c:catAx>
      <c:valAx>
        <c:axId val="15417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1749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81472"/>
        <c:axId val="154283008"/>
      </c:barChart>
      <c:catAx>
        <c:axId val="15428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283008"/>
        <c:crosses val="autoZero"/>
        <c:auto val="1"/>
        <c:lblAlgn val="ctr"/>
        <c:lblOffset val="100"/>
        <c:noMultiLvlLbl val="0"/>
      </c:catAx>
      <c:valAx>
        <c:axId val="154283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2814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'3.3'!$A$18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'3.3'!$B$18:$K$18</c:f>
              <c:numCache>
                <c:formatCode>#,##0.0</c:formatCode>
                <c:ptCount val="10"/>
                <c:pt idx="0">
                  <c:v>27207.8</c:v>
                </c:pt>
                <c:pt idx="1">
                  <c:v>27988.2</c:v>
                </c:pt>
                <c:pt idx="2">
                  <c:v>28282.612000000005</c:v>
                </c:pt>
                <c:pt idx="3">
                  <c:v>30324.178</c:v>
                </c:pt>
                <c:pt idx="4">
                  <c:v>30745.3</c:v>
                </c:pt>
                <c:pt idx="5">
                  <c:v>30324.873359999998</c:v>
                </c:pt>
                <c:pt idx="6">
                  <c:v>26840.84765</c:v>
                </c:pt>
                <c:pt idx="7">
                  <c:v>24104.222150000001</c:v>
                </c:pt>
                <c:pt idx="8">
                  <c:v>28339.57704</c:v>
                </c:pt>
                <c:pt idx="9">
                  <c:v>29921.311170000001</c:v>
                </c:pt>
              </c:numCache>
            </c:numRef>
          </c:val>
        </c:ser>
        <c:ser>
          <c:idx val="1"/>
          <c:order val="1"/>
          <c:tx>
            <c:strRef>
              <c:f>'3.3'!$A$19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'3.3'!$B$19:$K$19</c:f>
              <c:numCache>
                <c:formatCode>#,##0.0</c:formatCode>
                <c:ptCount val="10"/>
                <c:pt idx="0">
                  <c:v>48457.4</c:v>
                </c:pt>
                <c:pt idx="1">
                  <c:v>49979.7</c:v>
                </c:pt>
                <c:pt idx="2">
                  <c:v>49973.017663658815</c:v>
                </c:pt>
                <c:pt idx="3">
                  <c:v>47261.007437886903</c:v>
                </c:pt>
                <c:pt idx="4">
                  <c:v>44737</c:v>
                </c:pt>
                <c:pt idx="5">
                  <c:v>44419.279699999992</c:v>
                </c:pt>
                <c:pt idx="6">
                  <c:v>44819.161269999997</c:v>
                </c:pt>
                <c:pt idx="7">
                  <c:v>45704.070480000009</c:v>
                </c:pt>
                <c:pt idx="8">
                  <c:v>45431.680268000004</c:v>
                </c:pt>
                <c:pt idx="9">
                  <c:v>45070.754583999995</c:v>
                </c:pt>
              </c:numCache>
            </c:numRef>
          </c:val>
        </c:ser>
        <c:ser>
          <c:idx val="2"/>
          <c:order val="2"/>
          <c:tx>
            <c:strRef>
              <c:f>'3.3'!$A$20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'3.3'!$B$20:$K$20</c:f>
              <c:numCache>
                <c:formatCode>#,##0.0</c:formatCode>
                <c:ptCount val="10"/>
                <c:pt idx="0">
                  <c:v>2250.9</c:v>
                </c:pt>
                <c:pt idx="1">
                  <c:v>2349.6</c:v>
                </c:pt>
                <c:pt idx="2">
                  <c:v>2344.4</c:v>
                </c:pt>
                <c:pt idx="3">
                  <c:v>2200.4</c:v>
                </c:pt>
                <c:pt idx="4">
                  <c:v>2092.8000000000002</c:v>
                </c:pt>
                <c:pt idx="5">
                  <c:v>2204.6749</c:v>
                </c:pt>
                <c:pt idx="6">
                  <c:v>2749.0231000000003</c:v>
                </c:pt>
                <c:pt idx="7">
                  <c:v>4049.2436780000003</c:v>
                </c:pt>
                <c:pt idx="8">
                  <c:v>3722.4054339999998</c:v>
                </c:pt>
                <c:pt idx="9">
                  <c:v>3690.8718700000009</c:v>
                </c:pt>
              </c:numCache>
            </c:numRef>
          </c:val>
        </c:ser>
        <c:ser>
          <c:idx val="3"/>
          <c:order val="3"/>
          <c:tx>
            <c:strRef>
              <c:f>'3.3'!$A$21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'3.3'!$B$21:$K$21</c:f>
              <c:numCache>
                <c:formatCode>#,##0.0</c:formatCode>
                <c:ptCount val="10"/>
                <c:pt idx="0">
                  <c:v>974.3</c:v>
                </c:pt>
                <c:pt idx="1">
                  <c:v>1250.8</c:v>
                </c:pt>
                <c:pt idx="2">
                  <c:v>1610.7</c:v>
                </c:pt>
                <c:pt idx="3">
                  <c:v>2234.6999999999998</c:v>
                </c:pt>
                <c:pt idx="4">
                  <c:v>3179.6</c:v>
                </c:pt>
                <c:pt idx="5">
                  <c:v>3494.4415599999998</c:v>
                </c:pt>
                <c:pt idx="6">
                  <c:v>3572.0705000000003</c:v>
                </c:pt>
                <c:pt idx="7">
                  <c:v>3613.8975149999978</c:v>
                </c:pt>
                <c:pt idx="8">
                  <c:v>3719.6279890000019</c:v>
                </c:pt>
                <c:pt idx="9">
                  <c:v>3690.4131990000005</c:v>
                </c:pt>
              </c:numCache>
            </c:numRef>
          </c:val>
        </c:ser>
        <c:ser>
          <c:idx val="4"/>
          <c:order val="4"/>
          <c:tx>
            <c:strRef>
              <c:f>'3.3'!$A$22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'3.3'!$B$22:$K$22</c:f>
              <c:numCache>
                <c:formatCode>#,##0.0</c:formatCode>
                <c:ptCount val="10"/>
                <c:pt idx="0">
                  <c:v>2429.5577789999998</c:v>
                </c:pt>
                <c:pt idx="1">
                  <c:v>2789.4292639999999</c:v>
                </c:pt>
                <c:pt idx="2">
                  <c:v>2134.13170101789</c:v>
                </c:pt>
                <c:pt idx="3">
                  <c:v>2231.5493615839096</c:v>
                </c:pt>
                <c:pt idx="4">
                  <c:v>2856.3917619999997</c:v>
                </c:pt>
                <c:pt idx="5">
                  <c:v>1909.2224910000004</c:v>
                </c:pt>
                <c:pt idx="6">
                  <c:v>1794.8070900000007</c:v>
                </c:pt>
                <c:pt idx="7">
                  <c:v>2000.4882459999999</c:v>
                </c:pt>
                <c:pt idx="8">
                  <c:v>1869.4647640000005</c:v>
                </c:pt>
                <c:pt idx="9">
                  <c:v>1628.830441999999</c:v>
                </c:pt>
              </c:numCache>
            </c:numRef>
          </c:val>
        </c:ser>
        <c:ser>
          <c:idx val="5"/>
          <c:order val="5"/>
          <c:tx>
            <c:strRef>
              <c:f>'3.3'!$A$23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'3.3'!$B$23:$K$23</c:f>
              <c:numCache>
                <c:formatCode>#,##0.0</c:formatCode>
                <c:ptCount val="10"/>
                <c:pt idx="0">
                  <c:v>553.14222099999995</c:v>
                </c:pt>
                <c:pt idx="1">
                  <c:v>591.17073600000003</c:v>
                </c:pt>
                <c:pt idx="2">
                  <c:v>700.899091</c:v>
                </c:pt>
                <c:pt idx="3">
                  <c:v>731.44974200000001</c:v>
                </c:pt>
                <c:pt idx="4">
                  <c:v>905.30823799999996</c:v>
                </c:pt>
                <c:pt idx="5">
                  <c:v>1051.5262420000001</c:v>
                </c:pt>
                <c:pt idx="6">
                  <c:v>1275.9619400000001</c:v>
                </c:pt>
                <c:pt idx="7">
                  <c:v>1201.5475300000003</c:v>
                </c:pt>
                <c:pt idx="8">
                  <c:v>1170.455101</c:v>
                </c:pt>
                <c:pt idx="9">
                  <c:v>1050.5881869999998</c:v>
                </c:pt>
              </c:numCache>
            </c:numRef>
          </c:val>
        </c:ser>
        <c:ser>
          <c:idx val="6"/>
          <c:order val="6"/>
          <c:tx>
            <c:strRef>
              <c:f>'3.3'!$A$24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'3.3'!$B$24:$K$24</c:f>
              <c:numCache>
                <c:formatCode>#,##0.0</c:formatCode>
                <c:ptCount val="10"/>
                <c:pt idx="0">
                  <c:v>288.10000000000002</c:v>
                </c:pt>
                <c:pt idx="1">
                  <c:v>335.5</c:v>
                </c:pt>
                <c:pt idx="2">
                  <c:v>396.83279189143764</c:v>
                </c:pt>
                <c:pt idx="3">
                  <c:v>417.32282571972775</c:v>
                </c:pt>
                <c:pt idx="4">
                  <c:v>478.3</c:v>
                </c:pt>
                <c:pt idx="5">
                  <c:v>476.54439400000001</c:v>
                </c:pt>
                <c:pt idx="6">
                  <c:v>572.61156800000003</c:v>
                </c:pt>
                <c:pt idx="7">
                  <c:v>496.95718099999999</c:v>
                </c:pt>
                <c:pt idx="8">
                  <c:v>591.03834100000006</c:v>
                </c:pt>
                <c:pt idx="9">
                  <c:v>609.32970900000009</c:v>
                </c:pt>
              </c:numCache>
            </c:numRef>
          </c:val>
        </c:ser>
        <c:ser>
          <c:idx val="7"/>
          <c:order val="7"/>
          <c:tx>
            <c:strRef>
              <c:f>'3.3'!$A$25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'3.3'!$B$25:$K$25</c:f>
              <c:numCache>
                <c:formatCode>#,##0.0</c:formatCode>
                <c:ptCount val="10"/>
                <c:pt idx="0">
                  <c:v>88.8</c:v>
                </c:pt>
                <c:pt idx="1">
                  <c:v>615.70000000000005</c:v>
                </c:pt>
                <c:pt idx="2">
                  <c:v>2117.9738562130624</c:v>
                </c:pt>
                <c:pt idx="3">
                  <c:v>2173.1242229482714</c:v>
                </c:pt>
                <c:pt idx="4">
                  <c:v>2070.1999999999998</c:v>
                </c:pt>
                <c:pt idx="5">
                  <c:v>2122.8687979999963</c:v>
                </c:pt>
                <c:pt idx="6">
                  <c:v>2263.8461340000035</c:v>
                </c:pt>
                <c:pt idx="7">
                  <c:v>2131.454536999996</c:v>
                </c:pt>
                <c:pt idx="8">
                  <c:v>2193.36804999999</c:v>
                </c:pt>
                <c:pt idx="9">
                  <c:v>2339.6774349999919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144512"/>
        <c:axId val="150146048"/>
      </c:barChart>
      <c:catAx>
        <c:axId val="15014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0146048"/>
        <c:crosses val="autoZero"/>
        <c:auto val="1"/>
        <c:lblAlgn val="ctr"/>
        <c:lblOffset val="100"/>
        <c:noMultiLvlLbl val="0"/>
      </c:catAx>
      <c:valAx>
        <c:axId val="150146048"/>
        <c:scaling>
          <c:orientation val="minMax"/>
          <c:max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1445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Meziroční změna spotřeby elektřiny netto v RDS (%)</a:t>
            </a:r>
          </a:p>
        </c:rich>
      </c:tx>
      <c:layout>
        <c:manualLayout>
          <c:xMode val="edge"/>
          <c:yMode val="edge"/>
          <c:x val="0.30612965753832122"/>
          <c:y val="2.34365124255037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20383057913476"/>
          <c:y val="0.12619608487216183"/>
          <c:w val="0.71945007477267275"/>
          <c:h val="0.68611005257221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'4.7'!$A$33</c:f>
              <c:strCache>
                <c:ptCount val="1"/>
                <c:pt idx="0">
                  <c:v>VO z vvn</c:v>
                </c:pt>
              </c:strCache>
            </c:strRef>
          </c:tx>
          <c:invertIfNegative val="0"/>
          <c:val>
            <c:numRef>
              <c:f>'4.7'!$B$33:$M$33</c:f>
              <c:numCache>
                <c:formatCode>0.0%</c:formatCode>
                <c:ptCount val="12"/>
                <c:pt idx="0">
                  <c:v>-9.685220090497694E-2</c:v>
                </c:pt>
                <c:pt idx="1">
                  <c:v>-4.0707388495808169E-2</c:v>
                </c:pt>
                <c:pt idx="2">
                  <c:v>-6.5396043541323789E-3</c:v>
                </c:pt>
                <c:pt idx="3">
                  <c:v>-5.9284745672067984E-2</c:v>
                </c:pt>
                <c:pt idx="4">
                  <c:v>1.7085779711644832E-2</c:v>
                </c:pt>
                <c:pt idx="5">
                  <c:v>2.8775391692605198E-3</c:v>
                </c:pt>
                <c:pt idx="6">
                  <c:v>9.3534492358254648E-3</c:v>
                </c:pt>
                <c:pt idx="7">
                  <c:v>8.7932225607876099E-2</c:v>
                </c:pt>
                <c:pt idx="8">
                  <c:v>-1.9281691914337755E-2</c:v>
                </c:pt>
                <c:pt idx="9">
                  <c:v>4.6361759899826174E-2</c:v>
                </c:pt>
                <c:pt idx="10">
                  <c:v>0.11474691358263074</c:v>
                </c:pt>
                <c:pt idx="11">
                  <c:v>6.9546290946826045E-2</c:v>
                </c:pt>
              </c:numCache>
            </c:numRef>
          </c:val>
        </c:ser>
        <c:ser>
          <c:idx val="1"/>
          <c:order val="1"/>
          <c:tx>
            <c:strRef>
              <c:f>'4.7'!$A$34</c:f>
              <c:strCache>
                <c:ptCount val="1"/>
                <c:pt idx="0">
                  <c:v>VO z vn</c:v>
                </c:pt>
              </c:strCache>
            </c:strRef>
          </c:tx>
          <c:invertIfNegative val="0"/>
          <c:val>
            <c:numRef>
              <c:f>'4.7'!$B$34:$M$34</c:f>
              <c:numCache>
                <c:formatCode>0.0%</c:formatCode>
                <c:ptCount val="12"/>
                <c:pt idx="0">
                  <c:v>-9.7004889943136888E-3</c:v>
                </c:pt>
                <c:pt idx="1">
                  <c:v>3.9486631438060457E-2</c:v>
                </c:pt>
                <c:pt idx="2">
                  <c:v>3.4788209272309786E-2</c:v>
                </c:pt>
                <c:pt idx="3">
                  <c:v>3.0798949695093811E-2</c:v>
                </c:pt>
                <c:pt idx="4">
                  <c:v>2.2705188338567293E-2</c:v>
                </c:pt>
                <c:pt idx="5">
                  <c:v>1.3594450898898507E-2</c:v>
                </c:pt>
                <c:pt idx="6">
                  <c:v>4.372044240830962E-2</c:v>
                </c:pt>
                <c:pt idx="7">
                  <c:v>3.9187587422136592E-2</c:v>
                </c:pt>
                <c:pt idx="8">
                  <c:v>1.2750486194943709E-2</c:v>
                </c:pt>
                <c:pt idx="9">
                  <c:v>2.0477337136430285E-2</c:v>
                </c:pt>
                <c:pt idx="10">
                  <c:v>6.183143044208186E-3</c:v>
                </c:pt>
                <c:pt idx="11">
                  <c:v>-2.530500269568885E-2</c:v>
                </c:pt>
              </c:numCache>
            </c:numRef>
          </c:val>
        </c:ser>
        <c:ser>
          <c:idx val="2"/>
          <c:order val="2"/>
          <c:tx>
            <c:strRef>
              <c:f>'4.7'!$A$35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val>
            <c:numRef>
              <c:f>'4.7'!$B$35:$M$35</c:f>
              <c:numCache>
                <c:formatCode>0.0%</c:formatCode>
                <c:ptCount val="12"/>
                <c:pt idx="0">
                  <c:v>-7.9974036866857764E-2</c:v>
                </c:pt>
                <c:pt idx="1">
                  <c:v>5.3776214639747771E-2</c:v>
                </c:pt>
                <c:pt idx="2">
                  <c:v>8.2956662367779432E-2</c:v>
                </c:pt>
                <c:pt idx="3">
                  <c:v>-8.1164279255768482E-2</c:v>
                </c:pt>
                <c:pt idx="4">
                  <c:v>-3.1518671172959443E-2</c:v>
                </c:pt>
                <c:pt idx="5">
                  <c:v>-2.6076518655426519E-2</c:v>
                </c:pt>
                <c:pt idx="6">
                  <c:v>1.5092984108760827E-2</c:v>
                </c:pt>
                <c:pt idx="7">
                  <c:v>1.8504879639127704E-2</c:v>
                </c:pt>
                <c:pt idx="8">
                  <c:v>-3.5294499941229351E-2</c:v>
                </c:pt>
                <c:pt idx="9">
                  <c:v>6.2607939044677088E-3</c:v>
                </c:pt>
                <c:pt idx="10">
                  <c:v>1.6744371419359163E-2</c:v>
                </c:pt>
                <c:pt idx="11">
                  <c:v>-4.4146955495370085E-3</c:v>
                </c:pt>
              </c:numCache>
            </c:numRef>
          </c:val>
        </c:ser>
        <c:ser>
          <c:idx val="3"/>
          <c:order val="3"/>
          <c:tx>
            <c:strRef>
              <c:f>'4.7'!$A$36</c:f>
              <c:strCache>
                <c:ptCount val="1"/>
                <c:pt idx="0">
                  <c:v>MOO</c:v>
                </c:pt>
              </c:strCache>
            </c:strRef>
          </c:tx>
          <c:invertIfNegative val="0"/>
          <c:val>
            <c:numRef>
              <c:f>'4.7'!$B$36:$M$36</c:f>
              <c:numCache>
                <c:formatCode>0.0%</c:formatCode>
                <c:ptCount val="12"/>
                <c:pt idx="0">
                  <c:v>-0.15617434163035374</c:v>
                </c:pt>
                <c:pt idx="1">
                  <c:v>5.9699387548107885E-2</c:v>
                </c:pt>
                <c:pt idx="2">
                  <c:v>0.25330891853751258</c:v>
                </c:pt>
                <c:pt idx="3">
                  <c:v>-0.13242060608733572</c:v>
                </c:pt>
                <c:pt idx="4">
                  <c:v>-7.8765812546130715E-2</c:v>
                </c:pt>
                <c:pt idx="5">
                  <c:v>3.1019622197070509E-2</c:v>
                </c:pt>
                <c:pt idx="6">
                  <c:v>1.6729770697051342E-2</c:v>
                </c:pt>
                <c:pt idx="7">
                  <c:v>1.3644688657410841E-2</c:v>
                </c:pt>
                <c:pt idx="8">
                  <c:v>-7.2327030725752292E-2</c:v>
                </c:pt>
                <c:pt idx="9">
                  <c:v>-2.7402834695281559E-2</c:v>
                </c:pt>
                <c:pt idx="10">
                  <c:v>-2.2344259138712262E-2</c:v>
                </c:pt>
                <c:pt idx="11">
                  <c:v>2.2712329204971397E-2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791488"/>
        <c:axId val="151793024"/>
      </c:barChart>
      <c:catAx>
        <c:axId val="151791488"/>
        <c:scaling>
          <c:orientation val="minMax"/>
        </c:scaling>
        <c:delete val="0"/>
        <c:axPos val="b"/>
        <c:majorTickMark val="none"/>
        <c:minorTickMark val="none"/>
        <c:tickLblPos val="low"/>
        <c:crossAx val="151793024"/>
        <c:crosses val="autoZero"/>
        <c:auto val="1"/>
        <c:lblAlgn val="ctr"/>
        <c:lblOffset val="100"/>
        <c:noMultiLvlLbl val="0"/>
      </c:catAx>
      <c:valAx>
        <c:axId val="151793024"/>
        <c:scaling>
          <c:orientation val="minMax"/>
          <c:max val="0.4"/>
          <c:min val="-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15179148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"/>
          <c:y val="0.36889870228770505"/>
          <c:w val="0.13650379741815225"/>
          <c:h val="0.2825336161708245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76352"/>
        <c:axId val="153877888"/>
      </c:barChart>
      <c:catAx>
        <c:axId val="15387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877888"/>
        <c:crosses val="autoZero"/>
        <c:auto val="1"/>
        <c:lblAlgn val="ctr"/>
        <c:lblOffset val="100"/>
        <c:noMultiLvlLbl val="0"/>
      </c:catAx>
      <c:valAx>
        <c:axId val="15387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8763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04256"/>
        <c:axId val="153905792"/>
      </c:barChart>
      <c:catAx>
        <c:axId val="153904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05792"/>
        <c:crosses val="autoZero"/>
        <c:auto val="1"/>
        <c:lblAlgn val="ctr"/>
        <c:lblOffset val="100"/>
        <c:noMultiLvlLbl val="0"/>
      </c:catAx>
      <c:valAx>
        <c:axId val="153905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9042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32544"/>
        <c:axId val="153934080"/>
      </c:barChart>
      <c:catAx>
        <c:axId val="15393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34080"/>
        <c:crosses val="autoZero"/>
        <c:auto val="1"/>
        <c:lblAlgn val="ctr"/>
        <c:lblOffset val="100"/>
        <c:noMultiLvlLbl val="0"/>
      </c:catAx>
      <c:valAx>
        <c:axId val="153934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9325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64928"/>
        <c:axId val="153966464"/>
      </c:barChart>
      <c:catAx>
        <c:axId val="153964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66464"/>
        <c:crosses val="autoZero"/>
        <c:auto val="1"/>
        <c:lblAlgn val="ctr"/>
        <c:lblOffset val="100"/>
        <c:noMultiLvlLbl val="0"/>
      </c:catAx>
      <c:valAx>
        <c:axId val="153966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9649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elektřiny netto v RDS (GWh)</a:t>
            </a:r>
            <a:endParaRPr lang="cs-CZ" sz="1000"/>
          </a:p>
        </c:rich>
      </c:tx>
      <c:layout>
        <c:manualLayout>
          <c:xMode val="edge"/>
          <c:yMode val="edge"/>
          <c:x val="0.2724672075334259"/>
          <c:y val="2.674311124818490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'4.7'!$A$38</c:f>
              <c:strCache>
                <c:ptCount val="1"/>
                <c:pt idx="0">
                  <c:v>VO z vvn 2017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'4.7'!$B$38:$M$38</c:f>
              <c:numCache>
                <c:formatCode>0.00</c:formatCode>
                <c:ptCount val="12"/>
                <c:pt idx="0">
                  <c:v>668.42579100000012</c:v>
                </c:pt>
                <c:pt idx="1">
                  <c:v>595.37965699999995</c:v>
                </c:pt>
                <c:pt idx="2">
                  <c:v>674.24629400000003</c:v>
                </c:pt>
                <c:pt idx="3">
                  <c:v>637.58504099999993</c:v>
                </c:pt>
                <c:pt idx="4">
                  <c:v>671.86205100000006</c:v>
                </c:pt>
                <c:pt idx="5">
                  <c:v>694.82981200000006</c:v>
                </c:pt>
                <c:pt idx="6">
                  <c:v>679.44400399999995</c:v>
                </c:pt>
                <c:pt idx="7">
                  <c:v>641.13100300000008</c:v>
                </c:pt>
                <c:pt idx="8">
                  <c:v>669.92020500000001</c:v>
                </c:pt>
                <c:pt idx="9">
                  <c:v>683.69557299999997</c:v>
                </c:pt>
                <c:pt idx="10">
                  <c:v>629.29491299999995</c:v>
                </c:pt>
                <c:pt idx="11">
                  <c:v>575.95879600000012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'4.7'!$A$39</c:f>
              <c:strCache>
                <c:ptCount val="1"/>
                <c:pt idx="0">
                  <c:v>VO z vn 2017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ymbol val="none"/>
          </c:marker>
          <c:val>
            <c:numRef>
              <c:f>'4.7'!$B$39:$M$39</c:f>
              <c:numCache>
                <c:formatCode>0.00</c:formatCode>
                <c:ptCount val="12"/>
                <c:pt idx="0">
                  <c:v>2185.704557</c:v>
                </c:pt>
                <c:pt idx="1">
                  <c:v>1962.966482</c:v>
                </c:pt>
                <c:pt idx="2">
                  <c:v>2117.4682900000003</c:v>
                </c:pt>
                <c:pt idx="3">
                  <c:v>1908.3959219999999</c:v>
                </c:pt>
                <c:pt idx="4">
                  <c:v>2015.8748439999999</c:v>
                </c:pt>
                <c:pt idx="5">
                  <c:v>2014.9272820000001</c:v>
                </c:pt>
                <c:pt idx="6">
                  <c:v>1857.7906929999999</c:v>
                </c:pt>
                <c:pt idx="7">
                  <c:v>2003.6866049999996</c:v>
                </c:pt>
                <c:pt idx="8">
                  <c:v>1960.460536</c:v>
                </c:pt>
                <c:pt idx="9">
                  <c:v>2115.5616919999993</c:v>
                </c:pt>
                <c:pt idx="10">
                  <c:v>2122.7390189999996</c:v>
                </c:pt>
                <c:pt idx="11">
                  <c:v>1906.1844640000002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'4.7'!$A$40</c:f>
              <c:strCache>
                <c:ptCount val="1"/>
                <c:pt idx="0">
                  <c:v>MOP 2017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'4.7'!$B$40:$M$40</c:f>
              <c:numCache>
                <c:formatCode>0.00</c:formatCode>
                <c:ptCount val="12"/>
                <c:pt idx="0">
                  <c:v>916.58492284885097</c:v>
                </c:pt>
                <c:pt idx="1">
                  <c:v>749.308349453304</c:v>
                </c:pt>
                <c:pt idx="2">
                  <c:v>748.52904134001199</c:v>
                </c:pt>
                <c:pt idx="3">
                  <c:v>642.29966787614694</c:v>
                </c:pt>
                <c:pt idx="4">
                  <c:v>592.48639464953703</c:v>
                </c:pt>
                <c:pt idx="5">
                  <c:v>555.52492532132283</c:v>
                </c:pt>
                <c:pt idx="6">
                  <c:v>534.98927414553896</c:v>
                </c:pt>
                <c:pt idx="7">
                  <c:v>567.30213150712302</c:v>
                </c:pt>
                <c:pt idx="8">
                  <c:v>583.55299847819799</c:v>
                </c:pt>
                <c:pt idx="9">
                  <c:v>676.14108498543999</c:v>
                </c:pt>
                <c:pt idx="10">
                  <c:v>743.52575324625195</c:v>
                </c:pt>
                <c:pt idx="11">
                  <c:v>798.80130552621699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'4.7'!$A$41</c:f>
              <c:strCache>
                <c:ptCount val="1"/>
                <c:pt idx="0">
                  <c:v>MOO 2017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'4.7'!$B$41:$M$41</c:f>
              <c:numCache>
                <c:formatCode>0.00</c:formatCode>
                <c:ptCount val="12"/>
                <c:pt idx="0">
                  <c:v>1902.08670315115</c:v>
                </c:pt>
                <c:pt idx="1">
                  <c:v>1504.7441365466959</c:v>
                </c:pt>
                <c:pt idx="2">
                  <c:v>1338.8559826599878</c:v>
                </c:pt>
                <c:pt idx="3">
                  <c:v>1246.944507123854</c:v>
                </c:pt>
                <c:pt idx="4">
                  <c:v>1056.809248350464</c:v>
                </c:pt>
                <c:pt idx="5">
                  <c:v>899.53329867867592</c:v>
                </c:pt>
                <c:pt idx="6">
                  <c:v>943.16489285446096</c:v>
                </c:pt>
                <c:pt idx="7">
                  <c:v>938.35730949287904</c:v>
                </c:pt>
                <c:pt idx="8">
                  <c:v>1041.096903521802</c:v>
                </c:pt>
                <c:pt idx="9">
                  <c:v>1208.4202000145622</c:v>
                </c:pt>
                <c:pt idx="10">
                  <c:v>1431.1443567537451</c:v>
                </c:pt>
                <c:pt idx="11">
                  <c:v>1700.112534473787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'4.7'!$A$42</c:f>
              <c:strCache>
                <c:ptCount val="1"/>
                <c:pt idx="0">
                  <c:v>VO z vvn 2018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'4.7'!$B$42:$M$42</c:f>
              <c:numCache>
                <c:formatCode>#,##0.00</c:formatCode>
                <c:ptCount val="12"/>
                <c:pt idx="0">
                  <c:v>603.68728199999998</c:v>
                </c:pt>
                <c:pt idx="1">
                  <c:v>571.14330599999994</c:v>
                </c:pt>
                <c:pt idx="2">
                  <c:v>669.83699000000001</c:v>
                </c:pt>
                <c:pt idx="3">
                  <c:v>599.7859739999999</c:v>
                </c:pt>
                <c:pt idx="4">
                  <c:v>683.34133799999995</c:v>
                </c:pt>
                <c:pt idx="5">
                  <c:v>696.82921199999998</c:v>
                </c:pt>
                <c:pt idx="6">
                  <c:v>685.79914899999994</c:v>
                </c:pt>
                <c:pt idx="7">
                  <c:v>697.50707899999998</c:v>
                </c:pt>
                <c:pt idx="8">
                  <c:v>657.00301000000002</c:v>
                </c:pt>
                <c:pt idx="9">
                  <c:v>715.39290300000005</c:v>
                </c:pt>
                <c:pt idx="10">
                  <c:v>701.50456200000008</c:v>
                </c:pt>
                <c:pt idx="11">
                  <c:v>616.01459399999976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'4.7'!$A$43</c:f>
              <c:strCache>
                <c:ptCount val="1"/>
                <c:pt idx="0">
                  <c:v>VO z vn 2018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'4.7'!$B$43:$M$43</c:f>
              <c:numCache>
                <c:formatCode>#,##0.00</c:formatCode>
                <c:ptCount val="12"/>
                <c:pt idx="0">
                  <c:v>2164.5021540000002</c:v>
                </c:pt>
                <c:pt idx="1">
                  <c:v>2040.4774160000002</c:v>
                </c:pt>
                <c:pt idx="2">
                  <c:v>2191.1312200000002</c:v>
                </c:pt>
                <c:pt idx="3">
                  <c:v>1967.1725120000001</c:v>
                </c:pt>
                <c:pt idx="4">
                  <c:v>2061.6456619999999</c:v>
                </c:pt>
                <c:pt idx="5">
                  <c:v>2042.3191120000001</c:v>
                </c:pt>
                <c:pt idx="6">
                  <c:v>1939.014124</c:v>
                </c:pt>
                <c:pt idx="7">
                  <c:v>2082.2062490000012</c:v>
                </c:pt>
                <c:pt idx="8">
                  <c:v>1985.457361</c:v>
                </c:pt>
                <c:pt idx="9">
                  <c:v>2158.8827620000002</c:v>
                </c:pt>
                <c:pt idx="10">
                  <c:v>2135.8642179999988</c:v>
                </c:pt>
                <c:pt idx="11">
                  <c:v>1857.948461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'4.7'!$A$44</c:f>
              <c:strCache>
                <c:ptCount val="1"/>
                <c:pt idx="0">
                  <c:v>MOP 2018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ymbol val="none"/>
          </c:marker>
          <c:val>
            <c:numRef>
              <c:f>'4.7'!$B$44:$M$44</c:f>
              <c:numCache>
                <c:formatCode>#,##0.00</c:formatCode>
                <c:ptCount val="12"/>
                <c:pt idx="0">
                  <c:v>843.28192643733098</c:v>
                </c:pt>
                <c:pt idx="1">
                  <c:v>789.60331608486001</c:v>
                </c:pt>
                <c:pt idx="2">
                  <c:v>810.62451229493297</c:v>
                </c:pt>
                <c:pt idx="3">
                  <c:v>590.16787826676</c:v>
                </c:pt>
                <c:pt idx="4">
                  <c:v>573.812010802126</c:v>
                </c:pt>
                <c:pt idx="5">
                  <c:v>541.03876924262693</c:v>
                </c:pt>
                <c:pt idx="6">
                  <c:v>543.06385875857507</c:v>
                </c:pt>
                <c:pt idx="7">
                  <c:v>577.79998916968293</c:v>
                </c:pt>
                <c:pt idx="8">
                  <c:v>562.95678720770502</c:v>
                </c:pt>
                <c:pt idx="9">
                  <c:v>680.37426496887701</c:v>
                </c:pt>
                <c:pt idx="10">
                  <c:v>755.97562461846599</c:v>
                </c:pt>
                <c:pt idx="11">
                  <c:v>795.27484095774605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'4.7'!$A$45</c:f>
              <c:strCache>
                <c:ptCount val="1"/>
                <c:pt idx="0">
                  <c:v>MOO 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'4.7'!$B$45:$M$45</c:f>
              <c:numCache>
                <c:formatCode>#,##0.00</c:formatCode>
                <c:ptCount val="12"/>
                <c:pt idx="0">
                  <c:v>1605.0295645626691</c:v>
                </c:pt>
                <c:pt idx="1">
                  <c:v>1594.5764399151401</c:v>
                </c:pt>
                <c:pt idx="2">
                  <c:v>1678.000143705068</c:v>
                </c:pt>
                <c:pt idx="3">
                  <c:v>1081.8233597332392</c:v>
                </c:pt>
                <c:pt idx="4">
                  <c:v>973.56880919787409</c:v>
                </c:pt>
                <c:pt idx="5">
                  <c:v>927.43648175737303</c:v>
                </c:pt>
                <c:pt idx="6">
                  <c:v>958.94382524142509</c:v>
                </c:pt>
                <c:pt idx="7">
                  <c:v>951.16090283031508</c:v>
                </c:pt>
                <c:pt idx="8">
                  <c:v>965.79745579229507</c:v>
                </c:pt>
                <c:pt idx="9">
                  <c:v>1175.306061031124</c:v>
                </c:pt>
                <c:pt idx="10">
                  <c:v>1399.1664963815338</c:v>
                </c:pt>
                <c:pt idx="11">
                  <c:v>1738.726050042254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'4.7'!$A$37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9"/>
          <c:order val="9"/>
          <c:tx>
            <c:strRef>
              <c:f>'4.7'!$N$1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79424"/>
        <c:axId val="155080960"/>
      </c:lineChart>
      <c:catAx>
        <c:axId val="155079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5080960"/>
        <c:crosses val="autoZero"/>
        <c:auto val="1"/>
        <c:lblAlgn val="ctr"/>
        <c:lblOffset val="100"/>
        <c:noMultiLvlLbl val="0"/>
      </c:catAx>
      <c:valAx>
        <c:axId val="155080960"/>
        <c:scaling>
          <c:orientation val="minMax"/>
          <c:max val="2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5079424"/>
        <c:crosses val="autoZero"/>
        <c:crossBetween val="between"/>
        <c:majorUnit val="200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'15'!$A$5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'15'!$B$5:$K$5</c:f>
              <c:numCache>
                <c:formatCode>#,##0.0</c:formatCode>
                <c:ptCount val="10"/>
                <c:pt idx="0">
                  <c:v>3830</c:v>
                </c:pt>
                <c:pt idx="1">
                  <c:v>3900</c:v>
                </c:pt>
                <c:pt idx="2">
                  <c:v>3970</c:v>
                </c:pt>
                <c:pt idx="3">
                  <c:v>4040</c:v>
                </c:pt>
                <c:pt idx="4">
                  <c:v>4290</c:v>
                </c:pt>
                <c:pt idx="5">
                  <c:v>4290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4290</c:v>
                </c:pt>
              </c:numCache>
            </c:numRef>
          </c:val>
        </c:ser>
        <c:ser>
          <c:idx val="1"/>
          <c:order val="1"/>
          <c:tx>
            <c:strRef>
              <c:f>'15'!$A$6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'15'!$B$6:$K$6</c:f>
              <c:numCache>
                <c:formatCode>#,##0.0</c:formatCode>
                <c:ptCount val="10"/>
                <c:pt idx="0">
                  <c:v>10720.1</c:v>
                </c:pt>
                <c:pt idx="1">
                  <c:v>10769</c:v>
                </c:pt>
                <c:pt idx="2">
                  <c:v>10787.49</c:v>
                </c:pt>
                <c:pt idx="3">
                  <c:v>10644.087000004709</c:v>
                </c:pt>
                <c:pt idx="4">
                  <c:v>10819.5</c:v>
                </c:pt>
                <c:pt idx="5">
                  <c:v>10741.852000000003</c:v>
                </c:pt>
                <c:pt idx="6">
                  <c:v>10741.852000000003</c:v>
                </c:pt>
                <c:pt idx="7">
                  <c:v>10849.975000000002</c:v>
                </c:pt>
                <c:pt idx="8">
                  <c:v>11075.392000000002</c:v>
                </c:pt>
                <c:pt idx="9">
                  <c:v>11075.442000000001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26368"/>
        <c:axId val="154444544"/>
      </c:barChart>
      <c:catAx>
        <c:axId val="15442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4444544"/>
        <c:crosses val="autoZero"/>
        <c:auto val="1"/>
        <c:lblAlgn val="ctr"/>
        <c:lblOffset val="100"/>
        <c:noMultiLvlLbl val="0"/>
      </c:catAx>
      <c:valAx>
        <c:axId val="154444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4426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 - JE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528922788303449"/>
          <c:y val="0.21464351851851848"/>
          <c:w val="0.86552579955752484"/>
          <c:h val="0.520233796296296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'3.3'!$A$18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'3.3'!$B$18:$K$18</c:f>
              <c:numCache>
                <c:formatCode>#,##0.0</c:formatCode>
                <c:ptCount val="10"/>
                <c:pt idx="0">
                  <c:v>27207.8</c:v>
                </c:pt>
                <c:pt idx="1">
                  <c:v>27988.2</c:v>
                </c:pt>
                <c:pt idx="2">
                  <c:v>28282.612000000005</c:v>
                </c:pt>
                <c:pt idx="3">
                  <c:v>30324.178</c:v>
                </c:pt>
                <c:pt idx="4">
                  <c:v>30745.3</c:v>
                </c:pt>
                <c:pt idx="5">
                  <c:v>30324.873359999998</c:v>
                </c:pt>
                <c:pt idx="6">
                  <c:v>26840.84765</c:v>
                </c:pt>
                <c:pt idx="7">
                  <c:v>24104.222150000001</c:v>
                </c:pt>
                <c:pt idx="8">
                  <c:v>28339.57704</c:v>
                </c:pt>
                <c:pt idx="9">
                  <c:v>29921.311170000001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42848"/>
        <c:axId val="154544384"/>
      </c:barChart>
      <c:catAx>
        <c:axId val="15454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4544384"/>
        <c:crosses val="autoZero"/>
        <c:auto val="1"/>
        <c:lblAlgn val="ctr"/>
        <c:lblOffset val="100"/>
        <c:noMultiLvlLbl val="0"/>
      </c:catAx>
      <c:valAx>
        <c:axId val="154544384"/>
        <c:scaling>
          <c:orientation val="minMax"/>
          <c:max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4542848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41501344347161201"/>
          <c:y val="0.87597569444444445"/>
          <c:w val="0.16997311305677595"/>
          <c:h val="0.1240243055555555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 - PE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528922788303449"/>
          <c:y val="0.11353616988593383"/>
          <c:w val="0.86552579955752484"/>
          <c:h val="0.76298473905735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'5'!$A$21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('5'!$B$21:$F$21,'5'!$A$35:$E$35)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1992.5497399999992</c:v>
                </c:pt>
                <c:pt idx="6">
                  <c:v>2078.8107699999991</c:v>
                </c:pt>
                <c:pt idx="7">
                  <c:v>2051.2915150000017</c:v>
                </c:pt>
                <c:pt idx="8">
                  <c:v>2206.488315999999</c:v>
                </c:pt>
                <c:pt idx="9">
                  <c:v>2115.958047000001</c:v>
                </c:pt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('5'!$B$22:$F$22,'5'!$A$36:$E$36)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6.5015700000000001</c:v>
                </c:pt>
                <c:pt idx="6">
                  <c:v>9.6688799999999997</c:v>
                </c:pt>
                <c:pt idx="7">
                  <c:v>10.779804999999998</c:v>
                </c:pt>
                <c:pt idx="8">
                  <c:v>12.567809</c:v>
                </c:pt>
                <c:pt idx="9">
                  <c:v>11.908016999999997</c:v>
                </c:pt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('5'!$B$23:$F$23,'5'!$A$37:$E$37)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4889.8065399999978</c:v>
                </c:pt>
                <c:pt idx="6">
                  <c:v>5165.638719999999</c:v>
                </c:pt>
                <c:pt idx="7">
                  <c:v>5719.850639999996</c:v>
                </c:pt>
                <c:pt idx="8">
                  <c:v>4453.0348240000021</c:v>
                </c:pt>
                <c:pt idx="9">
                  <c:v>3454.5004139999992</c:v>
                </c:pt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('5'!$B$24:$F$24,'5'!$A$38:$E$38)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35832.172599999969</c:v>
                </c:pt>
                <c:pt idx="6">
                  <c:v>35944.483260000052</c:v>
                </c:pt>
                <c:pt idx="7">
                  <c:v>36228.083022999956</c:v>
                </c:pt>
                <c:pt idx="8">
                  <c:v>36978.071257000018</c:v>
                </c:pt>
                <c:pt idx="9">
                  <c:v>37733.792682000058</c:v>
                </c:pt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('5'!$B$25:$F$25,'5'!$A$39:$E$39)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('5'!$B$26:$F$26,'5'!$A$40:$E$40)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33.414000000000001</c:v>
                </c:pt>
                <c:pt idx="6">
                  <c:v>31.775639999999996</c:v>
                </c:pt>
                <c:pt idx="7">
                  <c:v>45.296569999999996</c:v>
                </c:pt>
                <c:pt idx="8">
                  <c:v>45.116604999999986</c:v>
                </c:pt>
                <c:pt idx="9">
                  <c:v>63.59628</c:v>
                </c:pt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('5'!$B$27:$F$27,'5'!$A$41:$E$41)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10.678619999999999</c:v>
                </c:pt>
                <c:pt idx="6">
                  <c:v>15.967789999999997</c:v>
                </c:pt>
                <c:pt idx="7">
                  <c:v>24.827180999999996</c:v>
                </c:pt>
                <c:pt idx="8">
                  <c:v>22.791072</c:v>
                </c:pt>
                <c:pt idx="9">
                  <c:v>21.564160999999999</c:v>
                </c:pt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('5'!$B$28:$F$28,'5'!$A$42:$E$42)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154.83791999999988</c:v>
                </c:pt>
                <c:pt idx="6">
                  <c:v>162.50556999999992</c:v>
                </c:pt>
                <c:pt idx="7">
                  <c:v>176.82091099999997</c:v>
                </c:pt>
                <c:pt idx="8">
                  <c:v>202.05449500000003</c:v>
                </c:pt>
                <c:pt idx="9">
                  <c:v>176.97561300000004</c:v>
                </c:pt>
              </c:numCache>
            </c:numRef>
          </c:val>
        </c:ser>
        <c:ser>
          <c:idx val="8"/>
          <c:order val="8"/>
          <c:tx>
            <c:strRef>
              <c:f>'5'!$A$29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('5'!$B$29:$F$29,'5'!$A$43:$E$43)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948.37748000000067</c:v>
                </c:pt>
                <c:pt idx="6">
                  <c:v>831.1158700000002</c:v>
                </c:pt>
                <c:pt idx="7">
                  <c:v>784.0688199999995</c:v>
                </c:pt>
                <c:pt idx="8">
                  <c:v>841.87353299999984</c:v>
                </c:pt>
                <c:pt idx="9">
                  <c:v>879.69597099999942</c:v>
                </c:pt>
              </c:numCache>
            </c:numRef>
          </c:val>
        </c:ser>
        <c:ser>
          <c:idx val="9"/>
          <c:order val="9"/>
          <c:tx>
            <c:strRef>
              <c:f>'5'!$A$30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('5'!$B$30:$F$30,'5'!$A$44:$E$44)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'5'!$A$31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('5'!$B$31:$F$31,'5'!$A$45:$E$45)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34.981389999999969</c:v>
                </c:pt>
                <c:pt idx="6">
                  <c:v>37.128279999999982</c:v>
                </c:pt>
                <c:pt idx="7">
                  <c:v>31.241092999999996</c:v>
                </c:pt>
                <c:pt idx="8">
                  <c:v>40.484080999999982</c:v>
                </c:pt>
                <c:pt idx="9">
                  <c:v>22.189334000000002</c:v>
                </c:pt>
              </c:numCache>
            </c:numRef>
          </c:val>
        </c:ser>
        <c:ser>
          <c:idx val="11"/>
          <c:order val="11"/>
          <c:tx>
            <c:strRef>
              <c:f>'5'!$A$32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('5'!$B$32:$F$32,'5'!$A$46:$E$46)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515.95992000000001</c:v>
                </c:pt>
                <c:pt idx="6">
                  <c:v>542.06642999999997</c:v>
                </c:pt>
                <c:pt idx="7">
                  <c:v>631.81109200000049</c:v>
                </c:pt>
                <c:pt idx="8">
                  <c:v>629.19819600000039</c:v>
                </c:pt>
                <c:pt idx="9">
                  <c:v>590.57395500000007</c:v>
                </c:pt>
              </c:numCache>
            </c:numRef>
          </c:val>
        </c:ser>
        <c:ser>
          <c:idx val="12"/>
          <c:order val="12"/>
          <c:tx>
            <c:strRef>
              <c:f>'5'!$A$33</c:f>
              <c:strCache>
                <c:ptCount val="1"/>
                <c:pt idx="0">
                  <c:v>Všechna paliva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'5'!$B$33:$F$33</c:f>
              <c:numCache>
                <c:formatCode>General</c:formatCode>
                <c:ptCount val="5"/>
                <c:pt idx="0">
                  <c:v>48457.4</c:v>
                </c:pt>
                <c:pt idx="1">
                  <c:v>49979.7</c:v>
                </c:pt>
                <c:pt idx="2">
                  <c:v>49973.017663658815</c:v>
                </c:pt>
                <c:pt idx="3">
                  <c:v>47261.007437886903</c:v>
                </c:pt>
                <c:pt idx="4">
                  <c:v>44737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628096"/>
        <c:axId val="154629632"/>
      </c:barChart>
      <c:catAx>
        <c:axId val="15462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4629632"/>
        <c:crosses val="autoZero"/>
        <c:auto val="1"/>
        <c:lblAlgn val="ctr"/>
        <c:lblOffset val="100"/>
        <c:noMultiLvlLbl val="0"/>
      </c:catAx>
      <c:valAx>
        <c:axId val="154629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462809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10612717294342043"/>
          <c:y val="0.94786441068009386"/>
          <c:w val="0.69753755711125176"/>
          <c:h val="5.2135589319906105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42845853273026E-2"/>
          <c:y val="0.13852355024057922"/>
          <c:w val="0.87762429727307478"/>
          <c:h val="0.46219792243891045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'7'!$G$17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'7'!$H$17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"/>
          <c:tx>
            <c:strRef>
              <c:f>'7'!$G$16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'7'!$H$16</c:f>
              <c:numCache>
                <c:formatCode>General</c:formatCode>
                <c:ptCount val="1"/>
              </c:numCache>
            </c:numRef>
          </c:val>
        </c:ser>
        <c:ser>
          <c:idx val="9"/>
          <c:order val="2"/>
          <c:tx>
            <c:strRef>
              <c:f>'7'!$G$15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'7'!$H$15</c:f>
              <c:numCache>
                <c:formatCode>General</c:formatCode>
                <c:ptCount val="1"/>
              </c:numCache>
            </c:numRef>
          </c:val>
        </c:ser>
        <c:ser>
          <c:idx val="8"/>
          <c:order val="3"/>
          <c:tx>
            <c:strRef>
              <c:f>'7'!$G$14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4"/>
          <c:tx>
            <c:strRef>
              <c:f>'7'!$G$13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'7'!$H$13</c:f>
              <c:numCache>
                <c:formatCode>General</c:formatCode>
                <c:ptCount val="1"/>
              </c:numCache>
            </c:numRef>
          </c:val>
        </c:ser>
        <c:ser>
          <c:idx val="6"/>
          <c:order val="5"/>
          <c:tx>
            <c:strRef>
              <c:f>'7'!$G$12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'7'!$H$12</c:f>
              <c:numCache>
                <c:formatCode>General</c:formatCode>
                <c:ptCount val="1"/>
              </c:numCache>
            </c:numRef>
          </c:val>
        </c:ser>
        <c:ser>
          <c:idx val="5"/>
          <c:order val="6"/>
          <c:tx>
            <c:strRef>
              <c:f>'7'!$G$11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'7'!$H$11</c:f>
              <c:numCache>
                <c:formatCode>General</c:formatCode>
                <c:ptCount val="1"/>
              </c:numCache>
            </c:numRef>
          </c:val>
        </c:ser>
        <c:ser>
          <c:idx val="4"/>
          <c:order val="7"/>
          <c:tx>
            <c:strRef>
              <c:f>'7'!$G$10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'7'!$H$10</c:f>
              <c:numCache>
                <c:formatCode>General</c:formatCode>
                <c:ptCount val="1"/>
              </c:numCache>
            </c:numRef>
          </c:val>
        </c:ser>
        <c:ser>
          <c:idx val="3"/>
          <c:order val="8"/>
          <c:tx>
            <c:strRef>
              <c:f>'7'!$G$9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'7'!$H$9</c:f>
              <c:numCache>
                <c:formatCode>General</c:formatCode>
                <c:ptCount val="1"/>
              </c:numCache>
            </c:numRef>
          </c:val>
        </c:ser>
        <c:ser>
          <c:idx val="2"/>
          <c:order val="9"/>
          <c:tx>
            <c:strRef>
              <c:f>'7'!$G$8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'7'!$H$8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0"/>
          <c:tx>
            <c:strRef>
              <c:f>'7'!$G$7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'7'!$H$7</c:f>
              <c:numCache>
                <c:formatCode>General</c:formatCode>
                <c:ptCount val="1"/>
              </c:numCache>
            </c:numRef>
          </c:val>
        </c:ser>
        <c:ser>
          <c:idx val="0"/>
          <c:order val="11"/>
          <c:tx>
            <c:strRef>
              <c:f>'7'!$G$6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496448"/>
        <c:axId val="155497984"/>
      </c:barChart>
      <c:catAx>
        <c:axId val="155496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497984"/>
        <c:crosses val="autoZero"/>
        <c:auto val="1"/>
        <c:lblAlgn val="ctr"/>
        <c:lblOffset val="100"/>
        <c:noMultiLvlLbl val="0"/>
      </c:catAx>
      <c:valAx>
        <c:axId val="155497984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55496448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"/>
          <c:y val="3.5623404632922902E-3"/>
          <c:w val="1"/>
          <c:h val="0.99643746293929647"/>
        </c:manualLayout>
      </c:layout>
      <c:overlay val="0"/>
      <c:spPr>
        <a:noFill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cs-CZ" sz="1050"/>
              <a:t>Meziroční přírůstky a úbytky výroby elektřiny brutto podle technologií</a:t>
            </a:r>
            <a:r>
              <a:rPr lang="cs-CZ" sz="1050" baseline="0"/>
              <a:t> (GWh)</a:t>
            </a:r>
            <a:endParaRPr lang="cs-CZ" sz="1050"/>
          </a:p>
        </c:rich>
      </c:tx>
      <c:layout>
        <c:manualLayout>
          <c:xMode val="edge"/>
          <c:yMode val="edge"/>
          <c:x val="7.0001034932898956E-2"/>
          <c:y val="2.542490793480679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'3.3'!$D$27</c:f>
              <c:strCache>
                <c:ptCount val="1"/>
                <c:pt idx="0">
                  <c:v>Celkem</c:v>
                </c:pt>
              </c:strCache>
            </c:strRef>
          </c:tx>
          <c:spPr>
            <a:gradFill>
              <a:gsLst>
                <a:gs pos="74000">
                  <a:schemeClr val="accent1"/>
                </a:gs>
                <a:gs pos="0">
                  <a:schemeClr val="accent1"/>
                </a:gs>
                <a:gs pos="97000">
                  <a:schemeClr val="bg1"/>
                </a:gs>
              </a:gsLst>
              <a:lin ang="5400000" scaled="0"/>
            </a:gra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'3.3'!$B$28:$B$37</c:f>
              <c:strCache>
                <c:ptCount val="10"/>
                <c:pt idx="0">
                  <c:v>2017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2018</c:v>
                </c:pt>
              </c:strCache>
            </c:strRef>
          </c:cat>
          <c:val>
            <c:numRef>
              <c:f>'3.3'!$D$28:$D$37</c:f>
              <c:numCache>
                <c:formatCode>#,##0</c:formatCode>
                <c:ptCount val="10"/>
                <c:pt idx="0">
                  <c:v>87037.616987000001</c:v>
                </c:pt>
                <c:pt idx="9">
                  <c:v>88001.776595999996</c:v>
                </c:pt>
              </c:numCache>
            </c:numRef>
          </c:val>
        </c:ser>
        <c:ser>
          <c:idx val="1"/>
          <c:order val="1"/>
          <c:tx>
            <c:strRef>
              <c:f>'3.3'!$E$27</c:f>
              <c:strCache>
                <c:ptCount val="1"/>
                <c:pt idx="0">
                  <c:v>Pomocné</c:v>
                </c:pt>
              </c:strCache>
            </c:strRef>
          </c:tx>
          <c:spPr>
            <a:noFill/>
          </c:spPr>
          <c:invertIfNegative val="0"/>
          <c:cat>
            <c:strRef>
              <c:f>'3.3'!$B$28:$B$37</c:f>
              <c:strCache>
                <c:ptCount val="10"/>
                <c:pt idx="0">
                  <c:v>2017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2018</c:v>
                </c:pt>
              </c:strCache>
            </c:strRef>
          </c:cat>
          <c:val>
            <c:numRef>
              <c:f>'3.3'!$E$28:$E$37</c:f>
              <c:numCache>
                <c:formatCode>#,##0</c:formatCode>
                <c:ptCount val="10"/>
                <c:pt idx="1">
                  <c:v>87037.616987000001</c:v>
                </c:pt>
                <c:pt idx="2">
                  <c:v>88258.425432999997</c:v>
                </c:pt>
                <c:pt idx="3">
                  <c:v>88226.891868999999</c:v>
                </c:pt>
                <c:pt idx="4">
                  <c:v>88197.677079000001</c:v>
                </c:pt>
                <c:pt idx="5">
                  <c:v>87957.042757000003</c:v>
                </c:pt>
                <c:pt idx="6">
                  <c:v>87837.175843000005</c:v>
                </c:pt>
                <c:pt idx="7">
                  <c:v>87837.175843000005</c:v>
                </c:pt>
                <c:pt idx="8">
                  <c:v>87855.46721100001</c:v>
                </c:pt>
              </c:numCache>
            </c:numRef>
          </c:val>
        </c:ser>
        <c:ser>
          <c:idx val="2"/>
          <c:order val="2"/>
          <c:tx>
            <c:strRef>
              <c:f>'3.3'!$F$27</c:f>
              <c:strCache>
                <c:ptCount val="1"/>
                <c:pt idx="0">
                  <c:v>Nárůst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5.5555893768921222E-3"/>
                  <c:y val="-0.22018570859919101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+</a:t>
                    </a:r>
                    <a:r>
                      <a:rPr lang="en-US"/>
                      <a:t>1 582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0"/>
                  <c:y val="-3.8104996861925734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+</a:t>
                    </a:r>
                    <a:r>
                      <a:rPr lang="en-US"/>
                      <a:t>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5.9273401509011663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+</a:t>
                    </a:r>
                    <a:r>
                      <a:rPr lang="en-US"/>
                      <a:t>14</a:t>
                    </a:r>
                    <a:r>
                      <a:rPr lang="cs-CZ"/>
                      <a:t>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'3.3'!$B$28:$B$37</c:f>
              <c:strCache>
                <c:ptCount val="10"/>
                <c:pt idx="0">
                  <c:v>2017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2018</c:v>
                </c:pt>
              </c:strCache>
            </c:strRef>
          </c:cat>
          <c:val>
            <c:numRef>
              <c:f>'3.3'!$F$28:$F$37</c:f>
              <c:numCache>
                <c:formatCode>#,##0</c:formatCode>
                <c:ptCount val="10"/>
                <c:pt idx="1">
                  <c:v>1581.7341300000007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18.291368000000034</c:v>
                </c:pt>
                <c:pt idx="8">
                  <c:v>146.30938500000184</c:v>
                </c:pt>
              </c:numCache>
            </c:numRef>
          </c:val>
        </c:ser>
        <c:ser>
          <c:idx val="3"/>
          <c:order val="3"/>
          <c:tx>
            <c:strRef>
              <c:f>'3.3'!$G$27</c:f>
              <c:strCache>
                <c:ptCount val="1"/>
                <c:pt idx="0">
                  <c:v>Pokles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7.6223340132216197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-</a:t>
                    </a:r>
                    <a:r>
                      <a:rPr lang="en-US"/>
                      <a:t>361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8114005687571922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-</a:t>
                    </a:r>
                    <a:r>
                      <a:rPr lang="en-US"/>
                      <a:t>32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3.8095238095238133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-</a:t>
                    </a:r>
                    <a:r>
                      <a:rPr lang="en-US"/>
                      <a:t>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5.9282743994866972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-</a:t>
                    </a:r>
                    <a:r>
                      <a:rPr lang="en-US"/>
                      <a:t>24</a:t>
                    </a:r>
                    <a:r>
                      <a:rPr lang="cs-CZ"/>
                      <a:t>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4.6574961270391228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-</a:t>
                    </a:r>
                    <a:r>
                      <a:rPr lang="en-US"/>
                      <a:t>120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8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'3.3'!$B$28:$B$37</c:f>
              <c:strCache>
                <c:ptCount val="10"/>
                <c:pt idx="0">
                  <c:v>2017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2018</c:v>
                </c:pt>
              </c:strCache>
            </c:strRef>
          </c:cat>
          <c:val>
            <c:numRef>
              <c:f>'3.3'!$G$28:$G$37</c:f>
              <c:numCache>
                <c:formatCode>#,##0</c:formatCode>
                <c:ptCount val="10"/>
                <c:pt idx="1">
                  <c:v>0</c:v>
                </c:pt>
                <c:pt idx="2">
                  <c:v>360.92568400000891</c:v>
                </c:pt>
                <c:pt idx="3">
                  <c:v>31.533563999998933</c:v>
                </c:pt>
                <c:pt idx="4">
                  <c:v>29.214790000001358</c:v>
                </c:pt>
                <c:pt idx="5">
                  <c:v>240.63432200000148</c:v>
                </c:pt>
                <c:pt idx="6">
                  <c:v>119.86691400000018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199296"/>
        <c:axId val="150209280"/>
      </c:barChart>
      <c:catAx>
        <c:axId val="1501992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0209280"/>
        <c:crosses val="autoZero"/>
        <c:auto val="1"/>
        <c:lblAlgn val="ctr"/>
        <c:lblOffset val="100"/>
        <c:noMultiLvlLbl val="0"/>
      </c:catAx>
      <c:valAx>
        <c:axId val="150209280"/>
        <c:scaling>
          <c:orientation val="minMax"/>
          <c:min val="86000"/>
        </c:scaling>
        <c:delete val="1"/>
        <c:axPos val="l"/>
        <c:numFmt formatCode="#,##0" sourceLinked="1"/>
        <c:majorTickMark val="out"/>
        <c:minorTickMark val="none"/>
        <c:tickLblPos val="nextTo"/>
        <c:crossAx val="150199296"/>
        <c:crosses val="autoZero"/>
        <c:crossBetween val="between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9524200470850986"/>
          <c:y val="0.60694160045457868"/>
          <c:w val="0.26019343678603762"/>
          <c:h val="0.1532521360092437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1294945517398419"/>
          <c:w val="0.87762429727307478"/>
          <c:h val="0.7267423670221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'15'!$A$7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/>
          </c:dPt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'15'!$B$7:$K$7</c:f>
              <c:numCache>
                <c:formatCode>#,##0.0</c:formatCode>
                <c:ptCount val="10"/>
                <c:pt idx="0">
                  <c:v>560.70000000000005</c:v>
                </c:pt>
                <c:pt idx="1">
                  <c:v>590.70000000000005</c:v>
                </c:pt>
                <c:pt idx="2">
                  <c:v>590.70000000000005</c:v>
                </c:pt>
                <c:pt idx="3">
                  <c:v>520.70000000000005</c:v>
                </c:pt>
                <c:pt idx="4">
                  <c:v>518</c:v>
                </c:pt>
                <c:pt idx="5">
                  <c:v>1363.3150000000001</c:v>
                </c:pt>
                <c:pt idx="6">
                  <c:v>1363.3150000000001</c:v>
                </c:pt>
                <c:pt idx="7">
                  <c:v>1363.5</c:v>
                </c:pt>
                <c:pt idx="8">
                  <c:v>1363.5</c:v>
                </c:pt>
                <c:pt idx="9">
                  <c:v>1363.5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44800"/>
        <c:axId val="155250688"/>
      </c:barChart>
      <c:catAx>
        <c:axId val="15524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5250688"/>
        <c:crosses val="autoZero"/>
        <c:auto val="1"/>
        <c:lblAlgn val="ctr"/>
        <c:lblOffset val="100"/>
        <c:noMultiLvlLbl val="0"/>
      </c:catAx>
      <c:valAx>
        <c:axId val="155250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524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1405782975958415"/>
          <c:w val="0.87762429727307478"/>
          <c:h val="0.72213829326402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'6'!$A$20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('6'!$B$20:$F$20,'6'!$A$34:$E$34)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'6'!$A$21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('6'!$B$21:$F$21,'6'!$A$35:$E$35)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1.1000000000000001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'6'!$A$22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('6'!$B$22:$F$22,'6'!$A$36:$E$36)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'6'!$A$23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('6'!$B$23:$F$23,'6'!$A$37:$E$37)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'6'!$A$24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('6'!$B$24:$F$24,'6'!$A$38:$E$38)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'6'!$A$25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('6'!$B$25:$F$25,'6'!$A$39:$E$39)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1.13141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'6'!$A$26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('6'!$B$26:$F$26,'6'!$A$40:$E$40)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'6'!$A$27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('6'!$B$27:$F$27,'6'!$A$41:$E$41)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'6'!$A$28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('6'!$B$28:$F$28,'6'!$A$42:$E$42)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1998.1867900000002</c:v>
                </c:pt>
                <c:pt idx="6">
                  <c:v>1995.0726800000004</c:v>
                </c:pt>
                <c:pt idx="7">
                  <c:v>1994.4568400000001</c:v>
                </c:pt>
                <c:pt idx="8">
                  <c:v>1773.43984</c:v>
                </c:pt>
                <c:pt idx="9">
                  <c:v>1630.4139599999999</c:v>
                </c:pt>
              </c:numCache>
            </c:numRef>
          </c:val>
        </c:ser>
        <c:ser>
          <c:idx val="9"/>
          <c:order val="9"/>
          <c:tx>
            <c:strRef>
              <c:f>'6'!$A$29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('6'!$B$29:$F$29,'6'!$A$43:$E$43)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'6'!$A$30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('6'!$B$30:$F$30,'6'!$A$44:$E$44)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'6'!$A$31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('6'!$B$31:$F$31,'6'!$A$45:$E$45)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205.35669999999999</c:v>
                </c:pt>
                <c:pt idx="6">
                  <c:v>752.85042000000033</c:v>
                </c:pt>
                <c:pt idx="7">
                  <c:v>2054.786838</c:v>
                </c:pt>
                <c:pt idx="8">
                  <c:v>1948.9655940000002</c:v>
                </c:pt>
                <c:pt idx="9">
                  <c:v>2060.4579100000001</c:v>
                </c:pt>
              </c:numCache>
            </c:numRef>
          </c:val>
        </c:ser>
        <c:ser>
          <c:idx val="12"/>
          <c:order val="12"/>
          <c:tx>
            <c:strRef>
              <c:f>'6'!$A$32</c:f>
              <c:strCache>
                <c:ptCount val="1"/>
                <c:pt idx="0">
                  <c:v>Všechna paliva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'6'!$B$32:$F$32</c:f>
              <c:numCache>
                <c:formatCode>General</c:formatCode>
                <c:ptCount val="5"/>
                <c:pt idx="0">
                  <c:v>2250.9</c:v>
                </c:pt>
                <c:pt idx="1">
                  <c:v>2349.6</c:v>
                </c:pt>
                <c:pt idx="2">
                  <c:v>2344.4</c:v>
                </c:pt>
                <c:pt idx="3">
                  <c:v>2200.4</c:v>
                </c:pt>
                <c:pt idx="4">
                  <c:v>2092.8000000000002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317376"/>
        <c:axId val="155318912"/>
      </c:barChart>
      <c:catAx>
        <c:axId val="15531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5318912"/>
        <c:crosses val="autoZero"/>
        <c:auto val="1"/>
        <c:lblAlgn val="ctr"/>
        <c:lblOffset val="100"/>
        <c:noMultiLvlLbl val="0"/>
      </c:catAx>
      <c:valAx>
        <c:axId val="155318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531737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9.113879888273993E-2"/>
          <c:y val="0.89026549729527904"/>
          <c:w val="0.76824269696722802"/>
          <c:h val="0.109734405458089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42845853273026E-2"/>
          <c:y val="0.13852355024057922"/>
          <c:w val="0.87762429727307478"/>
          <c:h val="0.46219792243891045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'7'!$G$17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'7'!$H$17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"/>
          <c:tx>
            <c:strRef>
              <c:f>'7'!$G$16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'7'!$H$16</c:f>
              <c:numCache>
                <c:formatCode>General</c:formatCode>
                <c:ptCount val="1"/>
              </c:numCache>
            </c:numRef>
          </c:val>
        </c:ser>
        <c:ser>
          <c:idx val="9"/>
          <c:order val="2"/>
          <c:tx>
            <c:strRef>
              <c:f>'7'!$G$15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'7'!$H$15</c:f>
              <c:numCache>
                <c:formatCode>General</c:formatCode>
                <c:ptCount val="1"/>
              </c:numCache>
            </c:numRef>
          </c:val>
        </c:ser>
        <c:ser>
          <c:idx val="8"/>
          <c:order val="3"/>
          <c:tx>
            <c:strRef>
              <c:f>'7'!$G$14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4"/>
          <c:tx>
            <c:strRef>
              <c:f>'7'!$G$13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'7'!$H$13</c:f>
              <c:numCache>
                <c:formatCode>General</c:formatCode>
                <c:ptCount val="1"/>
              </c:numCache>
            </c:numRef>
          </c:val>
        </c:ser>
        <c:ser>
          <c:idx val="6"/>
          <c:order val="5"/>
          <c:tx>
            <c:strRef>
              <c:f>'7'!$G$12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'7'!$H$12</c:f>
              <c:numCache>
                <c:formatCode>General</c:formatCode>
                <c:ptCount val="1"/>
              </c:numCache>
            </c:numRef>
          </c:val>
        </c:ser>
        <c:ser>
          <c:idx val="5"/>
          <c:order val="6"/>
          <c:tx>
            <c:strRef>
              <c:f>'7'!$G$11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'7'!$H$11</c:f>
              <c:numCache>
                <c:formatCode>General</c:formatCode>
                <c:ptCount val="1"/>
              </c:numCache>
            </c:numRef>
          </c:val>
        </c:ser>
        <c:ser>
          <c:idx val="4"/>
          <c:order val="7"/>
          <c:tx>
            <c:strRef>
              <c:f>'7'!$G$10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'7'!$H$10</c:f>
              <c:numCache>
                <c:formatCode>General</c:formatCode>
                <c:ptCount val="1"/>
              </c:numCache>
            </c:numRef>
          </c:val>
        </c:ser>
        <c:ser>
          <c:idx val="3"/>
          <c:order val="8"/>
          <c:tx>
            <c:strRef>
              <c:f>'7'!$G$9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'7'!$H$9</c:f>
              <c:numCache>
                <c:formatCode>General</c:formatCode>
                <c:ptCount val="1"/>
              </c:numCache>
            </c:numRef>
          </c:val>
        </c:ser>
        <c:ser>
          <c:idx val="2"/>
          <c:order val="9"/>
          <c:tx>
            <c:strRef>
              <c:f>'7'!$G$8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'7'!$H$8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0"/>
          <c:tx>
            <c:strRef>
              <c:f>'7'!$G$7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'7'!$H$7</c:f>
              <c:numCache>
                <c:formatCode>General</c:formatCode>
                <c:ptCount val="1"/>
              </c:numCache>
            </c:numRef>
          </c:val>
        </c:ser>
        <c:ser>
          <c:idx val="0"/>
          <c:order val="11"/>
          <c:tx>
            <c:strRef>
              <c:f>'7'!$G$6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661440"/>
        <c:axId val="155662976"/>
      </c:barChart>
      <c:catAx>
        <c:axId val="15566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662976"/>
        <c:crosses val="autoZero"/>
        <c:auto val="1"/>
        <c:lblAlgn val="ctr"/>
        <c:lblOffset val="100"/>
        <c:noMultiLvlLbl val="0"/>
      </c:catAx>
      <c:valAx>
        <c:axId val="155662976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55661440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"/>
          <c:y val="3.5623404632922902E-3"/>
          <c:w val="1"/>
          <c:h val="0.99643746293929647"/>
        </c:manualLayout>
      </c:layout>
      <c:overlay val="0"/>
      <c:spPr>
        <a:noFill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1176812888890733"/>
          <c:w val="0.87762429727307478"/>
          <c:h val="0.738701441771579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'15'!$A$8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'15'!$B$8:$K$8</c:f>
              <c:numCache>
                <c:formatCode>#,##0.0</c:formatCode>
                <c:ptCount val="10"/>
                <c:pt idx="0">
                  <c:v>374.2</c:v>
                </c:pt>
                <c:pt idx="1">
                  <c:v>433.7</c:v>
                </c:pt>
                <c:pt idx="2">
                  <c:v>510.8</c:v>
                </c:pt>
                <c:pt idx="3">
                  <c:v>750.1</c:v>
                </c:pt>
                <c:pt idx="4">
                  <c:v>820.1</c:v>
                </c:pt>
                <c:pt idx="5">
                  <c:v>855.88699999999869</c:v>
                </c:pt>
                <c:pt idx="6">
                  <c:v>855.88699999999869</c:v>
                </c:pt>
                <c:pt idx="7">
                  <c:v>873.99199999999689</c:v>
                </c:pt>
                <c:pt idx="8">
                  <c:v>895.90899999999738</c:v>
                </c:pt>
                <c:pt idx="9">
                  <c:v>910.90979999999729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96128"/>
        <c:axId val="155710208"/>
      </c:barChart>
      <c:catAx>
        <c:axId val="15569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5710208"/>
        <c:crosses val="autoZero"/>
        <c:auto val="1"/>
        <c:lblAlgn val="ctr"/>
        <c:lblOffset val="100"/>
        <c:noMultiLvlLbl val="0"/>
      </c:catAx>
      <c:valAx>
        <c:axId val="155710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569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0581908509941675"/>
          <c:w val="0.87762429727307478"/>
          <c:h val="0.74907962350441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'7'!$A$20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('7'!$B$20:$F$20,'7'!$A$34:$E$34)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14.489239999999999</c:v>
                </c:pt>
                <c:pt idx="6">
                  <c:v>12.044630000000005</c:v>
                </c:pt>
                <c:pt idx="7">
                  <c:v>16.151604999999996</c:v>
                </c:pt>
                <c:pt idx="8">
                  <c:v>4.8640529999999975</c:v>
                </c:pt>
                <c:pt idx="9">
                  <c:v>2.7662300000000011</c:v>
                </c:pt>
              </c:numCache>
            </c:numRef>
          </c:val>
        </c:ser>
        <c:ser>
          <c:idx val="1"/>
          <c:order val="1"/>
          <c:tx>
            <c:strRef>
              <c:f>'7'!$A$21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('7'!$B$21:$F$21,'7'!$A$35:$E$35)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2560.1970230000061</c:v>
                </c:pt>
                <c:pt idx="6">
                  <c:v>2603.4192899999885</c:v>
                </c:pt>
                <c:pt idx="7">
                  <c:v>2589.7657380000019</c:v>
                </c:pt>
                <c:pt idx="8">
                  <c:v>2626.4090760000008</c:v>
                </c:pt>
                <c:pt idx="9">
                  <c:v>2595.3372179999969</c:v>
                </c:pt>
              </c:numCache>
            </c:numRef>
          </c:val>
        </c:ser>
        <c:ser>
          <c:idx val="2"/>
          <c:order val="2"/>
          <c:tx>
            <c:strRef>
              <c:f>'7'!$A$22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('7'!$B$22:$F$22,'7'!$A$36:$E$36)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'7'!$A$23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('7'!$B$23:$F$23,'7'!$A$37:$E$37)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'7'!$A$24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('7'!$B$24:$F$24,'7'!$A$38:$E$38)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'7'!$A$25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('7'!$B$25:$F$25,'7'!$A$39:$E$39)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0.83716000000000013</c:v>
                </c:pt>
                <c:pt idx="6">
                  <c:v>0.62447000000000008</c:v>
                </c:pt>
                <c:pt idx="7">
                  <c:v>0.72448400000000013</c:v>
                </c:pt>
                <c:pt idx="8">
                  <c:v>0.46382899999999999</c:v>
                </c:pt>
                <c:pt idx="9">
                  <c:v>0.67549099999999995</c:v>
                </c:pt>
              </c:numCache>
            </c:numRef>
          </c:val>
        </c:ser>
        <c:ser>
          <c:idx val="6"/>
          <c:order val="6"/>
          <c:tx>
            <c:strRef>
              <c:f>'7'!$A$26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('7'!$B$26:$F$26,'7'!$A$40:$E$40)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5.0690000000000006E-2</c:v>
                </c:pt>
                <c:pt idx="6">
                  <c:v>9.5970000000000014E-2</c:v>
                </c:pt>
                <c:pt idx="7">
                  <c:v>0.15790199999999999</c:v>
                </c:pt>
                <c:pt idx="8">
                  <c:v>9.8370000000000003E-3</c:v>
                </c:pt>
                <c:pt idx="9">
                  <c:v>4.3959000000000012E-2</c:v>
                </c:pt>
              </c:numCache>
            </c:numRef>
          </c:val>
        </c:ser>
        <c:ser>
          <c:idx val="7"/>
          <c:order val="7"/>
          <c:tx>
            <c:strRef>
              <c:f>'7'!$A$27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('7'!$B$27:$F$27,'7'!$A$41:$E$41)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2.7E-4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'7'!$A$28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('7'!$B$28:$F$28,'7'!$A$42:$E$42)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273.30187000000018</c:v>
                </c:pt>
                <c:pt idx="6">
                  <c:v>262.58914999999996</c:v>
                </c:pt>
                <c:pt idx="7">
                  <c:v>257.64991399999997</c:v>
                </c:pt>
                <c:pt idx="8">
                  <c:v>264.43442600000003</c:v>
                </c:pt>
                <c:pt idx="9">
                  <c:v>241.39862800000003</c:v>
                </c:pt>
              </c:numCache>
            </c:numRef>
          </c:val>
        </c:ser>
        <c:ser>
          <c:idx val="9"/>
          <c:order val="9"/>
          <c:tx>
            <c:strRef>
              <c:f>'7'!$A$29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('7'!$B$29:$F$29,'7'!$A$43:$E$43)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0.77049999999999996</c:v>
                </c:pt>
                <c:pt idx="8">
                  <c:v>0</c:v>
                </c:pt>
                <c:pt idx="9">
                  <c:v>0.54568900000000009</c:v>
                </c:pt>
              </c:numCache>
            </c:numRef>
          </c:val>
        </c:ser>
        <c:ser>
          <c:idx val="10"/>
          <c:order val="10"/>
          <c:tx>
            <c:strRef>
              <c:f>'7'!$A$30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('7'!$B$30:$F$30,'7'!$A$44:$E$44)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10.759939999999997</c:v>
                </c:pt>
                <c:pt idx="6">
                  <c:v>9.956019999999997</c:v>
                </c:pt>
                <c:pt idx="7">
                  <c:v>13.082451000000001</c:v>
                </c:pt>
                <c:pt idx="8">
                  <c:v>13.425534999999995</c:v>
                </c:pt>
                <c:pt idx="9">
                  <c:v>12.598535999999994</c:v>
                </c:pt>
              </c:numCache>
            </c:numRef>
          </c:val>
        </c:ser>
        <c:ser>
          <c:idx val="11"/>
          <c:order val="11"/>
          <c:tx>
            <c:strRef>
              <c:f>'7'!$A$31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('7'!$B$31:$F$31,'7'!$A$45:$E$45)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634.80537000000061</c:v>
                </c:pt>
                <c:pt idx="6">
                  <c:v>683.34097000000008</c:v>
                </c:pt>
                <c:pt idx="7">
                  <c:v>735.59491599999797</c:v>
                </c:pt>
                <c:pt idx="8">
                  <c:v>810.02123300000017</c:v>
                </c:pt>
                <c:pt idx="9">
                  <c:v>837.04720299999917</c:v>
                </c:pt>
              </c:numCache>
            </c:numRef>
          </c:val>
        </c:ser>
        <c:ser>
          <c:idx val="12"/>
          <c:order val="12"/>
          <c:tx>
            <c:strRef>
              <c:f>'7'!$A$32</c:f>
              <c:strCache>
                <c:ptCount val="1"/>
                <c:pt idx="0">
                  <c:v>Všechna paliva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'7'!$B$32:$F$32</c:f>
              <c:numCache>
                <c:formatCode>General</c:formatCode>
                <c:ptCount val="5"/>
                <c:pt idx="0">
                  <c:v>974.3</c:v>
                </c:pt>
                <c:pt idx="1">
                  <c:v>1250.8</c:v>
                </c:pt>
                <c:pt idx="2">
                  <c:v>1610.7</c:v>
                </c:pt>
                <c:pt idx="3">
                  <c:v>2234.6999999999998</c:v>
                </c:pt>
                <c:pt idx="4">
                  <c:v>3179.6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45440"/>
        <c:axId val="152046976"/>
      </c:barChart>
      <c:catAx>
        <c:axId val="15204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2046976"/>
        <c:crosses val="autoZero"/>
        <c:auto val="1"/>
        <c:lblAlgn val="ctr"/>
        <c:lblOffset val="100"/>
        <c:noMultiLvlLbl val="0"/>
      </c:catAx>
      <c:valAx>
        <c:axId val="152046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20454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4.7757227824539193E-2"/>
          <c:y val="0.9234860037082494"/>
          <c:w val="0.84876877855562594"/>
          <c:h val="7.651399629175058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42845853273026E-2"/>
          <c:y val="0.13852355024057922"/>
          <c:w val="0.87762429727307478"/>
          <c:h val="0.46219792243891045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'7'!$G$17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'7'!$H$17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"/>
          <c:tx>
            <c:strRef>
              <c:f>'7'!$G$16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'7'!$H$16</c:f>
              <c:numCache>
                <c:formatCode>General</c:formatCode>
                <c:ptCount val="1"/>
              </c:numCache>
            </c:numRef>
          </c:val>
        </c:ser>
        <c:ser>
          <c:idx val="9"/>
          <c:order val="2"/>
          <c:tx>
            <c:strRef>
              <c:f>'7'!$G$15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'7'!$H$15</c:f>
              <c:numCache>
                <c:formatCode>General</c:formatCode>
                <c:ptCount val="1"/>
              </c:numCache>
            </c:numRef>
          </c:val>
        </c:ser>
        <c:ser>
          <c:idx val="8"/>
          <c:order val="3"/>
          <c:tx>
            <c:strRef>
              <c:f>'7'!$G$14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4"/>
          <c:tx>
            <c:strRef>
              <c:f>'7'!$G$13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'7'!$H$13</c:f>
              <c:numCache>
                <c:formatCode>General</c:formatCode>
                <c:ptCount val="1"/>
              </c:numCache>
            </c:numRef>
          </c:val>
        </c:ser>
        <c:ser>
          <c:idx val="6"/>
          <c:order val="5"/>
          <c:tx>
            <c:strRef>
              <c:f>'7'!$G$12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'7'!$H$12</c:f>
              <c:numCache>
                <c:formatCode>General</c:formatCode>
                <c:ptCount val="1"/>
              </c:numCache>
            </c:numRef>
          </c:val>
        </c:ser>
        <c:ser>
          <c:idx val="5"/>
          <c:order val="6"/>
          <c:tx>
            <c:strRef>
              <c:f>'7'!$G$11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'7'!$H$11</c:f>
              <c:numCache>
                <c:formatCode>General</c:formatCode>
                <c:ptCount val="1"/>
              </c:numCache>
            </c:numRef>
          </c:val>
        </c:ser>
        <c:ser>
          <c:idx val="4"/>
          <c:order val="7"/>
          <c:tx>
            <c:strRef>
              <c:f>'7'!$G$10</c:f>
              <c:strCache>
                <c:ptCount val="1"/>
              </c:strCache>
            </c:strRef>
          </c:tx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'7'!$H$10</c:f>
              <c:numCache>
                <c:formatCode>General</c:formatCode>
                <c:ptCount val="1"/>
              </c:numCache>
            </c:numRef>
          </c:val>
        </c:ser>
        <c:ser>
          <c:idx val="3"/>
          <c:order val="8"/>
          <c:tx>
            <c:strRef>
              <c:f>'7'!$G$9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'7'!$H$9</c:f>
              <c:numCache>
                <c:formatCode>General</c:formatCode>
                <c:ptCount val="1"/>
              </c:numCache>
            </c:numRef>
          </c:val>
        </c:ser>
        <c:ser>
          <c:idx val="2"/>
          <c:order val="9"/>
          <c:tx>
            <c:strRef>
              <c:f>'7'!$G$8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'7'!$H$8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0"/>
          <c:tx>
            <c:strRef>
              <c:f>'7'!$G$7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'7'!$H$7</c:f>
              <c:numCache>
                <c:formatCode>General</c:formatCode>
                <c:ptCount val="1"/>
              </c:numCache>
            </c:numRef>
          </c:val>
        </c:ser>
        <c:ser>
          <c:idx val="0"/>
          <c:order val="11"/>
          <c:tx>
            <c:strRef>
              <c:f>'7'!$G$6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'7'!$H$5</c:f>
              <c:numCache>
                <c:formatCode>General</c:formatCode>
                <c:ptCount val="1"/>
              </c:numCache>
            </c:numRef>
          </c:cat>
          <c:val>
            <c:numRef>
              <c:f>'7'!$H$6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023232"/>
        <c:axId val="155024768"/>
      </c:barChart>
      <c:catAx>
        <c:axId val="155023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024768"/>
        <c:crosses val="autoZero"/>
        <c:auto val="1"/>
        <c:lblAlgn val="ctr"/>
        <c:lblOffset val="100"/>
        <c:noMultiLvlLbl val="0"/>
      </c:catAx>
      <c:valAx>
        <c:axId val="155024768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55023232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"/>
          <c:y val="3.5623404632922902E-3"/>
          <c:w val="1"/>
          <c:h val="0.99643746293929647"/>
        </c:manualLayout>
      </c:layout>
      <c:overlay val="0"/>
      <c:spPr>
        <a:noFill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VE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55180299914739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31751171290505"/>
          <c:y val="0.16362317031830009"/>
          <c:w val="0.7958265263571026"/>
          <c:h val="0.62155794394313846"/>
        </c:manualLayout>
      </c:layout>
      <c:doughnut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'8'!$A$6:$A$8</c:f>
              <c:strCache>
                <c:ptCount val="3"/>
                <c:pt idx="0">
                  <c:v>do 1 MW</c:v>
                </c:pt>
                <c:pt idx="1">
                  <c:v>od 1 MW včetně do 10 MW</c:v>
                </c:pt>
                <c:pt idx="2">
                  <c:v>od 10 MW včetně</c:v>
                </c:pt>
              </c:strCache>
            </c:strRef>
          </c:cat>
          <c:val>
            <c:numRef>
              <c:f>'8'!$C$6:$C$8</c:f>
              <c:numCache>
                <c:formatCode>#,##0.0</c:formatCode>
                <c:ptCount val="3"/>
                <c:pt idx="0">
                  <c:v>388623.87600000051</c:v>
                </c:pt>
                <c:pt idx="1">
                  <c:v>486505.21300000028</c:v>
                </c:pt>
                <c:pt idx="2">
                  <c:v>753701.35299999989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 - VE</a:t>
            </a:r>
          </a:p>
        </c:rich>
      </c:tx>
      <c:layout>
        <c:manualLayout>
          <c:xMode val="edge"/>
          <c:yMode val="edge"/>
          <c:x val="0.64911827331102046"/>
          <c:y val="3.84848484848484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54582890086491676"/>
          <c:y val="0.20656767676767676"/>
          <c:w val="0.4395669520172748"/>
          <c:h val="0.497911111111111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'8'!$A$29</c:f>
              <c:strCache>
                <c:ptCount val="1"/>
                <c:pt idx="0">
                  <c:v>do 1 MW</c:v>
                </c:pt>
              </c:strCache>
            </c:strRef>
          </c:tx>
          <c:invertIfNegative val="0"/>
          <c:cat>
            <c:numRef>
              <c:f>('8'!$B$28:$F$28,'8'!$B$34:$F$34)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('8'!$B$29:$F$29,'8'!$B$35:$F$35)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465.48191800000075</c:v>
                </c:pt>
                <c:pt idx="6">
                  <c:v>445.8878729999999</c:v>
                </c:pt>
                <c:pt idx="7">
                  <c:v>482.56343499999781</c:v>
                </c:pt>
                <c:pt idx="8">
                  <c:v>511.32626599999804</c:v>
                </c:pt>
                <c:pt idx="9">
                  <c:v>388.62387600000051</c:v>
                </c:pt>
              </c:numCache>
            </c:numRef>
          </c:val>
        </c:ser>
        <c:ser>
          <c:idx val="1"/>
          <c:order val="1"/>
          <c:tx>
            <c:strRef>
              <c:f>'8'!$A$30</c:f>
              <c:strCache>
                <c:ptCount val="1"/>
                <c:pt idx="0">
                  <c:v>od 1 MW včetně do 10 MW</c:v>
                </c:pt>
              </c:strCache>
            </c:strRef>
          </c:tx>
          <c:invertIfNegative val="0"/>
          <c:cat>
            <c:numRef>
              <c:f>('8'!$B$28:$F$28,'8'!$B$34:$F$34)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('8'!$B$30:$F$30,'8'!$B$36:$F$36)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546.19163700000013</c:v>
                </c:pt>
                <c:pt idx="6">
                  <c:v>555.90920700000061</c:v>
                </c:pt>
                <c:pt idx="7">
                  <c:v>570.53690200000017</c:v>
                </c:pt>
                <c:pt idx="8">
                  <c:v>551.1532050000003</c:v>
                </c:pt>
                <c:pt idx="9">
                  <c:v>486.50521300000025</c:v>
                </c:pt>
              </c:numCache>
            </c:numRef>
          </c:val>
        </c:ser>
        <c:ser>
          <c:idx val="2"/>
          <c:order val="2"/>
          <c:tx>
            <c:strRef>
              <c:f>'8'!$A$31</c:f>
              <c:strCache>
                <c:ptCount val="1"/>
                <c:pt idx="0">
                  <c:v>od 10 MW včetně</c:v>
                </c:pt>
              </c:strCache>
            </c:strRef>
          </c:tx>
          <c:invertIfNegative val="0"/>
          <c:cat>
            <c:numRef>
              <c:f>('8'!$B$28:$F$28,'8'!$B$34:$F$34)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('8'!$B$31:$F$31,'8'!$B$37:$F$37)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897.54893600000037</c:v>
                </c:pt>
                <c:pt idx="6">
                  <c:v>793.01001000000019</c:v>
                </c:pt>
                <c:pt idx="7">
                  <c:v>947.38790899999992</c:v>
                </c:pt>
                <c:pt idx="8">
                  <c:v>806.98529300000007</c:v>
                </c:pt>
                <c:pt idx="9">
                  <c:v>753.70135299999993</c:v>
                </c:pt>
              </c:numCache>
            </c:numRef>
          </c:val>
        </c:ser>
        <c:ser>
          <c:idx val="3"/>
          <c:order val="3"/>
          <c:tx>
            <c:strRef>
              <c:f>'8'!$A$32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('8'!$B$28:$F$28,'8'!$B$34:$F$34)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'8'!$B$32:$F$32</c:f>
              <c:numCache>
                <c:formatCode>General</c:formatCode>
                <c:ptCount val="5"/>
                <c:pt idx="0">
                  <c:v>2429.5577789999998</c:v>
                </c:pt>
                <c:pt idx="1">
                  <c:v>2789.4292639999999</c:v>
                </c:pt>
                <c:pt idx="2">
                  <c:v>2134.13170101789</c:v>
                </c:pt>
                <c:pt idx="3">
                  <c:v>2231.5493615839096</c:v>
                </c:pt>
                <c:pt idx="4">
                  <c:v>2856.3917619999997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63456"/>
        <c:axId val="155764992"/>
      </c:barChart>
      <c:catAx>
        <c:axId val="1557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5764992"/>
        <c:crosses val="autoZero"/>
        <c:auto val="1"/>
        <c:lblAlgn val="ctr"/>
        <c:lblOffset val="100"/>
        <c:noMultiLvlLbl val="0"/>
      </c:catAx>
      <c:valAx>
        <c:axId val="155764992"/>
        <c:scaling>
          <c:orientation val="minMax"/>
          <c:max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5763456"/>
        <c:crosses val="autoZero"/>
        <c:crossBetween val="between"/>
        <c:majorUnit val="500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2.5518577896869003E-2"/>
          <c:y val="0.83653544061302698"/>
          <c:w val="0.40329880189542383"/>
          <c:h val="0.102640804597701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 - VE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24626077097505666"/>
          <c:w val="0.87762429727307478"/>
          <c:h val="0.586722222222222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'8'!$A$17</c:f>
              <c:strCache>
                <c:ptCount val="1"/>
                <c:pt idx="0">
                  <c:v>do 1 MW</c:v>
                </c:pt>
              </c:strCache>
            </c:strRef>
          </c:tx>
          <c:invertIfNegative val="0"/>
          <c:cat>
            <c:numRef>
              <c:f>('8'!$B$16:$F$16,'8'!$B$22:$F$22)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('8'!$B$17:$F$17,'8'!$B$23:$F$23)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150.34520000000057</c:v>
                </c:pt>
                <c:pt idx="6">
                  <c:v>154.16550000000069</c:v>
                </c:pt>
                <c:pt idx="7">
                  <c:v>155.91910000000078</c:v>
                </c:pt>
                <c:pt idx="8">
                  <c:v>156.7001000000009</c:v>
                </c:pt>
                <c:pt idx="9">
                  <c:v>155.75060000000087</c:v>
                </c:pt>
              </c:numCache>
            </c:numRef>
          </c:val>
        </c:ser>
        <c:ser>
          <c:idx val="1"/>
          <c:order val="1"/>
          <c:tx>
            <c:strRef>
              <c:f>'8'!$A$18</c:f>
              <c:strCache>
                <c:ptCount val="1"/>
                <c:pt idx="0">
                  <c:v>od 1 MW včetně do 10 MW</c:v>
                </c:pt>
              </c:strCache>
            </c:strRef>
          </c:tx>
          <c:invertIfNegative val="0"/>
          <c:cat>
            <c:numRef>
              <c:f>('8'!$B$16:$F$16,'8'!$B$22:$F$22)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('8'!$B$18:$F$18,'8'!$B$24:$F$24)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177.22499999999997</c:v>
                </c:pt>
                <c:pt idx="6">
                  <c:v>180.58800000000002</c:v>
                </c:pt>
                <c:pt idx="7">
                  <c:v>181.48800000000006</c:v>
                </c:pt>
                <c:pt idx="8">
                  <c:v>183.23399999999995</c:v>
                </c:pt>
                <c:pt idx="9">
                  <c:v>183.98799999999994</c:v>
                </c:pt>
              </c:numCache>
            </c:numRef>
          </c:val>
        </c:ser>
        <c:ser>
          <c:idx val="2"/>
          <c:order val="2"/>
          <c:tx>
            <c:strRef>
              <c:f>'8'!$A$19</c:f>
              <c:strCache>
                <c:ptCount val="1"/>
                <c:pt idx="0">
                  <c:v>od 10 MW včetně</c:v>
                </c:pt>
              </c:strCache>
            </c:strRef>
          </c:tx>
          <c:invertIfNegative val="0"/>
          <c:cat>
            <c:numRef>
              <c:f>('8'!$B$16:$F$16,'8'!$B$22:$F$22)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('8'!$B$19:$F$19,'8'!$B$25:$F$25)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752.78</c:v>
                </c:pt>
                <c:pt idx="6">
                  <c:v>752.78</c:v>
                </c:pt>
                <c:pt idx="7">
                  <c:v>752.78</c:v>
                </c:pt>
                <c:pt idx="8">
                  <c:v>752.78</c:v>
                </c:pt>
                <c:pt idx="9">
                  <c:v>752.78</c:v>
                </c:pt>
              </c:numCache>
            </c:numRef>
          </c:val>
        </c:ser>
        <c:ser>
          <c:idx val="3"/>
          <c:order val="3"/>
          <c:tx>
            <c:strRef>
              <c:f>'8'!$A$20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('8'!$B$16:$F$16,'8'!$B$22:$F$22)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'8'!$B$20:$F$20</c:f>
              <c:numCache>
                <c:formatCode>General</c:formatCode>
                <c:ptCount val="5"/>
                <c:pt idx="0">
                  <c:v>1036.5</c:v>
                </c:pt>
                <c:pt idx="1">
                  <c:v>1056.0999999999999</c:v>
                </c:pt>
                <c:pt idx="2">
                  <c:v>1054.5999999999999</c:v>
                </c:pt>
                <c:pt idx="3">
                  <c:v>1069.1999999999998</c:v>
                </c:pt>
                <c:pt idx="4">
                  <c:v>1082.6999999999998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71808"/>
        <c:axId val="156073344"/>
      </c:barChart>
      <c:catAx>
        <c:axId val="1560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073344"/>
        <c:crosses val="autoZero"/>
        <c:auto val="1"/>
        <c:lblAlgn val="ctr"/>
        <c:lblOffset val="100"/>
        <c:noMultiLvlLbl val="0"/>
      </c:catAx>
      <c:valAx>
        <c:axId val="156073344"/>
        <c:scaling>
          <c:orientation val="minMax"/>
          <c:max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071808"/>
        <c:crosses val="autoZero"/>
        <c:crossBetween val="between"/>
        <c:majorUnit val="2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9588314176245211"/>
          <c:w val="0.87762429727307478"/>
          <c:h val="0.5907873563218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'15'!$A$10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'15'!$B$10:$K$10</c:f>
              <c:numCache>
                <c:formatCode>#,##0.0</c:formatCode>
                <c:ptCount val="10"/>
                <c:pt idx="0">
                  <c:v>1146.5</c:v>
                </c:pt>
                <c:pt idx="1">
                  <c:v>1146.5</c:v>
                </c:pt>
                <c:pt idx="2">
                  <c:v>1146.5</c:v>
                </c:pt>
                <c:pt idx="3">
                  <c:v>1146.5</c:v>
                </c:pt>
                <c:pt idx="4">
                  <c:v>1146.5</c:v>
                </c:pt>
                <c:pt idx="5">
                  <c:v>1171.5</c:v>
                </c:pt>
                <c:pt idx="6">
                  <c:v>1171.5</c:v>
                </c:pt>
                <c:pt idx="7">
                  <c:v>1171.5</c:v>
                </c:pt>
                <c:pt idx="8">
                  <c:v>1171.5</c:v>
                </c:pt>
                <c:pt idx="9">
                  <c:v>1171.5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105728"/>
        <c:axId val="156173056"/>
      </c:barChart>
      <c:catAx>
        <c:axId val="1561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173056"/>
        <c:crosses val="autoZero"/>
        <c:auto val="1"/>
        <c:lblAlgn val="ctr"/>
        <c:lblOffset val="100"/>
        <c:noMultiLvlLbl val="0"/>
      </c:catAx>
      <c:valAx>
        <c:axId val="156173056"/>
        <c:scaling>
          <c:orientation val="minMax"/>
          <c:min val="9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10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50164518009238"/>
          <c:y val="0.8973591954022988"/>
          <c:w val="0.24996709639815237"/>
          <c:h val="0.102640804597701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(GWh)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2221011886807702E-2"/>
          <c:y val="0.11032212795351409"/>
          <c:w val="0.87889770671875356"/>
          <c:h val="0.64582159521935323"/>
        </c:manualLayout>
      </c:layout>
      <c:lineChart>
        <c:grouping val="standard"/>
        <c:varyColors val="0"/>
        <c:ser>
          <c:idx val="0"/>
          <c:order val="0"/>
          <c:tx>
            <c:strRef>
              <c:f>'3.4'!$A$20</c:f>
              <c:strCache>
                <c:ptCount val="1"/>
                <c:pt idx="0">
                  <c:v>Výroba elektřiny brutto 2017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val>
            <c:numRef>
              <c:f>'3.4'!$B$20:$M$20</c:f>
              <c:numCache>
                <c:formatCode>#,##0.0</c:formatCode>
                <c:ptCount val="12"/>
                <c:pt idx="0">
                  <c:v>8646.6969110000027</c:v>
                </c:pt>
                <c:pt idx="1">
                  <c:v>7445.0550729999986</c:v>
                </c:pt>
                <c:pt idx="2">
                  <c:v>7916.198558</c:v>
                </c:pt>
                <c:pt idx="3">
                  <c:v>7853.7229399999987</c:v>
                </c:pt>
                <c:pt idx="4">
                  <c:v>6770.419101999998</c:v>
                </c:pt>
                <c:pt idx="5">
                  <c:v>5834.6998670000003</c:v>
                </c:pt>
                <c:pt idx="6">
                  <c:v>5443.8503219999984</c:v>
                </c:pt>
                <c:pt idx="7">
                  <c:v>6523.1679829999994</c:v>
                </c:pt>
                <c:pt idx="8">
                  <c:v>7193.5705240000007</c:v>
                </c:pt>
                <c:pt idx="9">
                  <c:v>7688.4042000000009</c:v>
                </c:pt>
                <c:pt idx="10">
                  <c:v>8176.555961</c:v>
                </c:pt>
                <c:pt idx="11">
                  <c:v>7545.2755459999989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'3.4'!$A$21</c:f>
              <c:strCache>
                <c:ptCount val="1"/>
                <c:pt idx="0">
                  <c:v>Výroba elektřiny brutto 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'3.4'!$B$21:$M$21</c:f>
              <c:numCache>
                <c:formatCode>#,##0.0</c:formatCode>
                <c:ptCount val="12"/>
                <c:pt idx="0">
                  <c:v>7480.0487769999972</c:v>
                </c:pt>
                <c:pt idx="1">
                  <c:v>7088.9545350000008</c:v>
                </c:pt>
                <c:pt idx="2">
                  <c:v>8448.1150089999974</c:v>
                </c:pt>
                <c:pt idx="3">
                  <c:v>6685.9800759999962</c:v>
                </c:pt>
                <c:pt idx="4">
                  <c:v>7082.2905699999992</c:v>
                </c:pt>
                <c:pt idx="5">
                  <c:v>6651.4733229999965</c:v>
                </c:pt>
                <c:pt idx="6">
                  <c:v>6628.8312069999974</c:v>
                </c:pt>
                <c:pt idx="7">
                  <c:v>6770.3451209999985</c:v>
                </c:pt>
                <c:pt idx="8">
                  <c:v>7123.2847409999995</c:v>
                </c:pt>
                <c:pt idx="9">
                  <c:v>7793.2487940000001</c:v>
                </c:pt>
                <c:pt idx="10">
                  <c:v>8052.7108710000002</c:v>
                </c:pt>
                <c:pt idx="11">
                  <c:v>8196.4935720000012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'3.4'!$A$22</c:f>
              <c:strCache>
                <c:ptCount val="1"/>
                <c:pt idx="0">
                  <c:v>Výroba elektřiny netto 2017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val>
            <c:numRef>
              <c:f>'3.4'!$B$22:$M$22</c:f>
              <c:numCache>
                <c:formatCode>#,##0.0</c:formatCode>
                <c:ptCount val="12"/>
                <c:pt idx="0">
                  <c:v>8072.5210060000018</c:v>
                </c:pt>
                <c:pt idx="1">
                  <c:v>6945.6298989999996</c:v>
                </c:pt>
                <c:pt idx="2">
                  <c:v>7380.6767799999989</c:v>
                </c:pt>
                <c:pt idx="3">
                  <c:v>7315.5141960000001</c:v>
                </c:pt>
                <c:pt idx="4">
                  <c:v>6300.9499839999971</c:v>
                </c:pt>
                <c:pt idx="5">
                  <c:v>5411.7788029999992</c:v>
                </c:pt>
                <c:pt idx="6">
                  <c:v>5042.3875359999975</c:v>
                </c:pt>
                <c:pt idx="7">
                  <c:v>6060.690709999998</c:v>
                </c:pt>
                <c:pt idx="8">
                  <c:v>6686.7100559999999</c:v>
                </c:pt>
                <c:pt idx="9">
                  <c:v>7138.0952620000016</c:v>
                </c:pt>
                <c:pt idx="10">
                  <c:v>7623.4946990000008</c:v>
                </c:pt>
                <c:pt idx="11">
                  <c:v>7026.5616829999999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'3.4'!$A$23</c:f>
              <c:strCache>
                <c:ptCount val="1"/>
                <c:pt idx="0">
                  <c:v>Výroba elektřiny netto 2018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'3.4'!$B$23:$M$23</c:f>
              <c:numCache>
                <c:formatCode>#,##0.0</c:formatCode>
                <c:ptCount val="12"/>
                <c:pt idx="0">
                  <c:v>6966.4521909999985</c:v>
                </c:pt>
                <c:pt idx="1">
                  <c:v>6610.5543499999985</c:v>
                </c:pt>
                <c:pt idx="2">
                  <c:v>7876.796849999997</c:v>
                </c:pt>
                <c:pt idx="3">
                  <c:v>6223.4651099999974</c:v>
                </c:pt>
                <c:pt idx="4">
                  <c:v>6586.4304159999974</c:v>
                </c:pt>
                <c:pt idx="5">
                  <c:v>6176.176091999997</c:v>
                </c:pt>
                <c:pt idx="6">
                  <c:v>6155.6900179999975</c:v>
                </c:pt>
                <c:pt idx="7">
                  <c:v>6274.8516209999989</c:v>
                </c:pt>
                <c:pt idx="8">
                  <c:v>6612.9794980000015</c:v>
                </c:pt>
                <c:pt idx="9">
                  <c:v>7253.3679226501563</c:v>
                </c:pt>
                <c:pt idx="10">
                  <c:v>7514.3391370000018</c:v>
                </c:pt>
                <c:pt idx="11">
                  <c:v>7650.7455654678888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61728"/>
        <c:axId val="149563264"/>
      </c:lineChart>
      <c:catAx>
        <c:axId val="149561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9563264"/>
        <c:crosses val="autoZero"/>
        <c:auto val="1"/>
        <c:lblAlgn val="ctr"/>
        <c:lblOffset val="100"/>
        <c:noMultiLvlLbl val="0"/>
      </c:catAx>
      <c:valAx>
        <c:axId val="149563264"/>
        <c:scaling>
          <c:orientation val="minMax"/>
          <c:max val="9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95617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9588314176245211"/>
          <c:w val="0.87762429727307478"/>
          <c:h val="0.5907873563218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'3.3'!$A$23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'3.3'!$B$23:$K$23</c:f>
              <c:numCache>
                <c:formatCode>#,##0.0</c:formatCode>
                <c:ptCount val="10"/>
                <c:pt idx="0">
                  <c:v>553.14222099999995</c:v>
                </c:pt>
                <c:pt idx="1">
                  <c:v>591.17073600000003</c:v>
                </c:pt>
                <c:pt idx="2">
                  <c:v>700.899091</c:v>
                </c:pt>
                <c:pt idx="3">
                  <c:v>731.44974200000001</c:v>
                </c:pt>
                <c:pt idx="4">
                  <c:v>905.30823799999996</c:v>
                </c:pt>
                <c:pt idx="5">
                  <c:v>1051.5262420000001</c:v>
                </c:pt>
                <c:pt idx="6">
                  <c:v>1275.9619400000001</c:v>
                </c:pt>
                <c:pt idx="7">
                  <c:v>1201.5475300000003</c:v>
                </c:pt>
                <c:pt idx="8">
                  <c:v>1170.455101</c:v>
                </c:pt>
                <c:pt idx="9">
                  <c:v>1050.5881869999998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209920"/>
        <c:axId val="156211456"/>
      </c:barChart>
      <c:catAx>
        <c:axId val="15620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211456"/>
        <c:crosses val="autoZero"/>
        <c:auto val="1"/>
        <c:lblAlgn val="ctr"/>
        <c:lblOffset val="100"/>
        <c:noMultiLvlLbl val="0"/>
      </c:catAx>
      <c:valAx>
        <c:axId val="156211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209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50164518009238"/>
          <c:y val="0.8973591954022988"/>
          <c:w val="0.24996709639815237"/>
          <c:h val="0.102640804597701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'8'!$A$2</c:f>
              <c:strCache>
                <c:ptCount val="1"/>
              </c:strCache>
            </c:strRef>
          </c:tx>
          <c:invertIfNegative val="0"/>
          <c:val>
            <c:numRef>
              <c:f>'8'!$G$2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'8'!$A$3</c:f>
              <c:strCache>
                <c:ptCount val="1"/>
              </c:strCache>
            </c:strRef>
          </c:tx>
          <c:invertIfNegative val="0"/>
          <c:val>
            <c:numRef>
              <c:f>'8'!$G$3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'8'!$A$4</c:f>
              <c:strCache>
                <c:ptCount val="1"/>
              </c:strCache>
            </c:strRef>
          </c:tx>
          <c:invertIfNegative val="0"/>
          <c:val>
            <c:numRef>
              <c:f>'8'!$G$4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246016"/>
        <c:axId val="156247552"/>
      </c:barChart>
      <c:catAx>
        <c:axId val="156246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6247552"/>
        <c:crosses val="autoZero"/>
        <c:auto val="1"/>
        <c:lblAlgn val="ctr"/>
        <c:lblOffset val="100"/>
        <c:noMultiLvlLbl val="0"/>
      </c:catAx>
      <c:valAx>
        <c:axId val="156247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6246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712914031283375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0642292571833"/>
          <c:y val="0.20946373091989734"/>
          <c:w val="0.54846948222072045"/>
          <c:h val="0.76827394299608265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0.13652955273547007"/>
                  <c:y val="6.175874645414021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8767049655078886E-2"/>
                  <c:y val="0.11665540996893152"/>
                </c:manualLayout>
              </c:layout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'9'!$A$6:$B$9</c:f>
              <c:strCache>
                <c:ptCount val="4"/>
                <c:pt idx="0">
                  <c:v>do 0,5 MW včetně</c:v>
                </c:pt>
                <c:pt idx="1">
                  <c:v>nad 0,5 do 1 MW včetně</c:v>
                </c:pt>
                <c:pt idx="2">
                  <c:v>nad 1 do 2 MW včetně </c:v>
                </c:pt>
                <c:pt idx="3">
                  <c:v>nad 2 MW</c:v>
                </c:pt>
              </c:strCache>
            </c:strRef>
          </c:cat>
          <c:val>
            <c:numRef>
              <c:f>'9'!$D$6:$D$9</c:f>
              <c:numCache>
                <c:formatCode>#,##0.0</c:formatCode>
                <c:ptCount val="4"/>
                <c:pt idx="0">
                  <c:v>1805.3449999999987</c:v>
                </c:pt>
                <c:pt idx="1">
                  <c:v>9129.6790000000019</c:v>
                </c:pt>
                <c:pt idx="2">
                  <c:v>120615.17800000003</c:v>
                </c:pt>
                <c:pt idx="3">
                  <c:v>477779.50699999958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</a:t>
            </a:r>
            <a:r>
              <a:rPr lang="cs-CZ" sz="1000" baseline="0"/>
              <a:t> instalovaného výkonu (MW)</a:t>
            </a:r>
            <a:endParaRPr lang="en-US" sz="1000"/>
          </a:p>
        </c:rich>
      </c:tx>
      <c:layout>
        <c:manualLayout>
          <c:xMode val="edge"/>
          <c:yMode val="edge"/>
          <c:x val="0.15291754432725593"/>
          <c:y val="2.59154849103518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841410317361511E-2"/>
          <c:y val="0.1391015353054269"/>
          <c:w val="0.44883680902244832"/>
          <c:h val="0.656679342127593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'9'!$A$14</c:f>
              <c:strCache>
                <c:ptCount val="1"/>
                <c:pt idx="0">
                  <c:v>do 0,5 MW včetně</c:v>
                </c:pt>
              </c:strCache>
            </c:strRef>
          </c:tx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'9'!$B$14:$K$14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2.8648999999999991</c:v>
                </c:pt>
                <c:pt idx="6">
                  <c:v>2.9598999999999993</c:v>
                </c:pt>
                <c:pt idx="7">
                  <c:v>2.8148999999999993</c:v>
                </c:pt>
                <c:pt idx="8">
                  <c:v>2.9148999999999985</c:v>
                </c:pt>
                <c:pt idx="9">
                  <c:v>2.3173999999999988</c:v>
                </c:pt>
              </c:numCache>
            </c:numRef>
          </c:val>
        </c:ser>
        <c:ser>
          <c:idx val="1"/>
          <c:order val="1"/>
          <c:tx>
            <c:strRef>
              <c:f>'9'!$A$15</c:f>
              <c:strCache>
                <c:ptCount val="1"/>
                <c:pt idx="0">
                  <c:v>nad 0,5 do 1 MW včetně</c:v>
                </c:pt>
              </c:strCache>
            </c:strRef>
          </c:tx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'9'!$B$15:$K$15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5.7600000000000007</c:v>
                </c:pt>
                <c:pt idx="6">
                  <c:v>5.7600000000000007</c:v>
                </c:pt>
                <c:pt idx="7">
                  <c:v>5.7600000000000007</c:v>
                </c:pt>
                <c:pt idx="8">
                  <c:v>5.76</c:v>
                </c:pt>
                <c:pt idx="9">
                  <c:v>5.76</c:v>
                </c:pt>
              </c:numCache>
            </c:numRef>
          </c:val>
        </c:ser>
        <c:ser>
          <c:idx val="2"/>
          <c:order val="2"/>
          <c:tx>
            <c:strRef>
              <c:f>'9'!$A$16</c:f>
              <c:strCache>
                <c:ptCount val="1"/>
                <c:pt idx="0">
                  <c:v>nad 1 do 2 MW včetně </c:v>
                </c:pt>
              </c:strCache>
            </c:strRef>
          </c:tx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59.88</c:v>
                </c:pt>
                <c:pt idx="6">
                  <c:v>58.38</c:v>
                </c:pt>
                <c:pt idx="7">
                  <c:v>59.88</c:v>
                </c:pt>
                <c:pt idx="8">
                  <c:v>59.879999999999995</c:v>
                </c:pt>
                <c:pt idx="9">
                  <c:v>61.879999999999995</c:v>
                </c:pt>
              </c:numCache>
            </c:numRef>
          </c:val>
        </c:ser>
        <c:ser>
          <c:idx val="3"/>
          <c:order val="3"/>
          <c:tx>
            <c:strRef>
              <c:f>'9'!$A$17</c:f>
              <c:strCache>
                <c:ptCount val="1"/>
                <c:pt idx="0">
                  <c:v>nad 2 MW</c:v>
                </c:pt>
              </c:strCache>
            </c:strRef>
          </c:tx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'9'!$B$17:$K$17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209.54999999999998</c:v>
                </c:pt>
                <c:pt idx="6">
                  <c:v>213.54999999999998</c:v>
                </c:pt>
                <c:pt idx="7">
                  <c:v>213.54999999999998</c:v>
                </c:pt>
                <c:pt idx="8">
                  <c:v>239.65000000000012</c:v>
                </c:pt>
                <c:pt idx="9">
                  <c:v>246.25000000000009</c:v>
                </c:pt>
              </c:numCache>
            </c:numRef>
          </c:val>
        </c:ser>
        <c:ser>
          <c:idx val="4"/>
          <c:order val="4"/>
          <c:tx>
            <c:strRef>
              <c:f>'9'!$A$18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'9'!$B$18:$F$18</c:f>
              <c:numCache>
                <c:formatCode>General</c:formatCode>
                <c:ptCount val="5"/>
                <c:pt idx="0">
                  <c:v>193.2</c:v>
                </c:pt>
                <c:pt idx="1">
                  <c:v>217.8</c:v>
                </c:pt>
                <c:pt idx="2">
                  <c:v>218.9</c:v>
                </c:pt>
                <c:pt idx="3">
                  <c:v>262.96019999446298</c:v>
                </c:pt>
                <c:pt idx="4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894144"/>
        <c:axId val="155895680"/>
      </c:barChart>
      <c:catAx>
        <c:axId val="1558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5895680"/>
        <c:crosses val="autoZero"/>
        <c:auto val="1"/>
        <c:lblAlgn val="ctr"/>
        <c:lblOffset val="100"/>
        <c:noMultiLvlLbl val="0"/>
      </c:catAx>
      <c:valAx>
        <c:axId val="15589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589414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7486065492616771"/>
          <c:w val="0.47486990709678928"/>
          <c:h val="6.2426346175260126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509132286864677E-2"/>
          <c:y val="0.16309272329144447"/>
          <c:w val="0.89537675372418912"/>
          <c:h val="0.753211549191104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'9'!$A$21</c:f>
              <c:strCache>
                <c:ptCount val="1"/>
                <c:pt idx="0">
                  <c:v>do 0,5 MW včetně</c:v>
                </c:pt>
              </c:strCache>
            </c:strRef>
          </c:tx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'9'!$B$21:$K$21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1.7144950000000008</c:v>
                </c:pt>
                <c:pt idx="6">
                  <c:v>1.8760329999999996</c:v>
                </c:pt>
                <c:pt idx="7">
                  <c:v>1.5234890000000008</c:v>
                </c:pt>
                <c:pt idx="8">
                  <c:v>1.9513919999999998</c:v>
                </c:pt>
                <c:pt idx="9">
                  <c:v>1.8053449999999986</c:v>
                </c:pt>
              </c:numCache>
            </c:numRef>
          </c:val>
        </c:ser>
        <c:ser>
          <c:idx val="1"/>
          <c:order val="1"/>
          <c:tx>
            <c:strRef>
              <c:f>'9'!$A$22</c:f>
              <c:strCache>
                <c:ptCount val="1"/>
                <c:pt idx="0">
                  <c:v>nad 0,5 do 1 MW včetně</c:v>
                </c:pt>
              </c:strCache>
            </c:strRef>
          </c:tx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'9'!$B$22:$K$22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8.4198009999999961</c:v>
                </c:pt>
                <c:pt idx="6">
                  <c:v>9.4178200000000007</c:v>
                </c:pt>
                <c:pt idx="7">
                  <c:v>7.9727270000000008</c:v>
                </c:pt>
                <c:pt idx="8">
                  <c:v>9.4098489999999977</c:v>
                </c:pt>
                <c:pt idx="9">
                  <c:v>9.1296790000000012</c:v>
                </c:pt>
              </c:numCache>
            </c:numRef>
          </c:val>
        </c:ser>
        <c:ser>
          <c:idx val="2"/>
          <c:order val="2"/>
          <c:tx>
            <c:strRef>
              <c:f>'9'!$A$23</c:f>
              <c:strCache>
                <c:ptCount val="1"/>
                <c:pt idx="0">
                  <c:v>nad 1 do 2 MW včetně </c:v>
                </c:pt>
              </c:strCache>
            </c:strRef>
          </c:tx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'9'!$B$23:$K$23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98.789523000000017</c:v>
                </c:pt>
                <c:pt idx="6">
                  <c:v>125.41812</c:v>
                </c:pt>
                <c:pt idx="7">
                  <c:v>107.328681</c:v>
                </c:pt>
                <c:pt idx="8">
                  <c:v>126.99419900000002</c:v>
                </c:pt>
                <c:pt idx="9">
                  <c:v>120.61517800000003</c:v>
                </c:pt>
              </c:numCache>
            </c:numRef>
          </c:val>
        </c:ser>
        <c:ser>
          <c:idx val="3"/>
          <c:order val="3"/>
          <c:tx>
            <c:strRef>
              <c:f>'9'!$A$24</c:f>
              <c:strCache>
                <c:ptCount val="1"/>
                <c:pt idx="0">
                  <c:v>nad 2 MW</c:v>
                </c:pt>
              </c:strCache>
            </c:strRef>
          </c:tx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'9'!$B$24:$K$24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367.62057499999958</c:v>
                </c:pt>
                <c:pt idx="6">
                  <c:v>435.89959500000015</c:v>
                </c:pt>
                <c:pt idx="7">
                  <c:v>380.13228399999997</c:v>
                </c:pt>
                <c:pt idx="8">
                  <c:v>452.68290100000013</c:v>
                </c:pt>
                <c:pt idx="9">
                  <c:v>477.77950699999957</c:v>
                </c:pt>
              </c:numCache>
            </c:numRef>
          </c:val>
        </c:ser>
        <c:ser>
          <c:idx val="4"/>
          <c:order val="4"/>
          <c:tx>
            <c:strRef>
              <c:f>'9'!$A$25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'9'!$B$25:$F$25</c:f>
              <c:numCache>
                <c:formatCode>General</c:formatCode>
                <c:ptCount val="5"/>
                <c:pt idx="0">
                  <c:v>288.10000000000002</c:v>
                </c:pt>
                <c:pt idx="1">
                  <c:v>335.5</c:v>
                </c:pt>
                <c:pt idx="2">
                  <c:v>396.83279189143764</c:v>
                </c:pt>
                <c:pt idx="3">
                  <c:v>417.32282571972775</c:v>
                </c:pt>
                <c:pt idx="4">
                  <c:v>478.3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941504"/>
        <c:axId val="155943296"/>
      </c:barChart>
      <c:catAx>
        <c:axId val="15594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5943296"/>
        <c:crosses val="autoZero"/>
        <c:auto val="1"/>
        <c:lblAlgn val="ctr"/>
        <c:lblOffset val="100"/>
        <c:noMultiLvlLbl val="0"/>
      </c:catAx>
      <c:valAx>
        <c:axId val="155943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5941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'9'!$H$6</c:f>
              <c:strCache>
                <c:ptCount val="1"/>
              </c:strCache>
            </c:strRef>
          </c:tx>
          <c:invertIfNegative val="0"/>
          <c:cat>
            <c:numRef>
              <c:f>'9'!$I$5</c:f>
              <c:numCache>
                <c:formatCode>General</c:formatCode>
                <c:ptCount val="1"/>
              </c:numCache>
            </c:numRef>
          </c:cat>
          <c:val>
            <c:numRef>
              <c:f>'9'!$I$6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'9'!$H$7</c:f>
              <c:strCache>
                <c:ptCount val="1"/>
              </c:strCache>
            </c:strRef>
          </c:tx>
          <c:invertIfNegative val="0"/>
          <c:cat>
            <c:numRef>
              <c:f>'9'!$I$5</c:f>
              <c:numCache>
                <c:formatCode>General</c:formatCode>
                <c:ptCount val="1"/>
              </c:numCache>
            </c:numRef>
          </c:cat>
          <c:val>
            <c:numRef>
              <c:f>'9'!$I$7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'9'!$H$8</c:f>
              <c:strCache>
                <c:ptCount val="1"/>
              </c:strCache>
            </c:strRef>
          </c:tx>
          <c:invertIfNegative val="0"/>
          <c:cat>
            <c:numRef>
              <c:f>'9'!$I$5</c:f>
              <c:numCache>
                <c:formatCode>General</c:formatCode>
                <c:ptCount val="1"/>
              </c:numCache>
            </c:numRef>
          </c:cat>
          <c:val>
            <c:numRef>
              <c:f>'9'!$I$8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'9'!$H$9</c:f>
              <c:strCache>
                <c:ptCount val="1"/>
              </c:strCache>
            </c:strRef>
          </c:tx>
          <c:invertIfNegative val="0"/>
          <c:cat>
            <c:numRef>
              <c:f>'9'!$I$5</c:f>
              <c:numCache>
                <c:formatCode>General</c:formatCode>
                <c:ptCount val="1"/>
              </c:numCache>
            </c:numRef>
          </c:cat>
          <c:val>
            <c:numRef>
              <c:f>'9'!$I$9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77984"/>
        <c:axId val="155983872"/>
      </c:barChart>
      <c:catAx>
        <c:axId val="155977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983872"/>
        <c:crosses val="autoZero"/>
        <c:auto val="1"/>
        <c:lblAlgn val="ctr"/>
        <c:lblOffset val="100"/>
        <c:noMultiLvlLbl val="0"/>
      </c:catAx>
      <c:valAx>
        <c:axId val="155983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977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FVE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71334986961775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634021218124299"/>
          <c:y val="0.18763621375298961"/>
          <c:w val="0.48247711412129252"/>
          <c:h val="0.70259628720227563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2.0339831344671978E-2"/>
                  <c:y val="-0.1264072472792629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3725283205441292E-2"/>
                  <c:y val="-8.49191031828024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'10'!$A$6:$A$11</c:f>
              <c:strCache>
                <c:ptCount val="6"/>
                <c:pt idx="0">
                  <c:v>do 10 kW včetně</c:v>
                </c:pt>
                <c:pt idx="1">
                  <c:v>nad 10 do 30 kW včetně</c:v>
                </c:pt>
                <c:pt idx="2">
                  <c:v>nad 30 kW do 100 kW včetně</c:v>
                </c:pt>
                <c:pt idx="3">
                  <c:v>nad 100 kW do 1 MW včetně</c:v>
                </c:pt>
                <c:pt idx="4">
                  <c:v>nad 1 do 5 MW včetně</c:v>
                </c:pt>
                <c:pt idx="5">
                  <c:v>nad 5 MW</c:v>
                </c:pt>
              </c:strCache>
            </c:strRef>
          </c:cat>
          <c:val>
            <c:numRef>
              <c:f>'10'!$C$6:$C$11</c:f>
              <c:numCache>
                <c:formatCode>#,##0.0</c:formatCode>
                <c:ptCount val="6"/>
                <c:pt idx="0">
                  <c:v>99322.814000002676</c:v>
                </c:pt>
                <c:pt idx="1">
                  <c:v>151135.59300000285</c:v>
                </c:pt>
                <c:pt idx="2">
                  <c:v>54616.042000000009</c:v>
                </c:pt>
                <c:pt idx="3">
                  <c:v>506030.45600000065</c:v>
                </c:pt>
                <c:pt idx="4">
                  <c:v>1137089.1699999957</c:v>
                </c:pt>
                <c:pt idx="5">
                  <c:v>391483.36000000051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</a:t>
            </a:r>
            <a:r>
              <a:rPr lang="cs-CZ" sz="1000" baseline="0"/>
              <a:t> výkonu </a:t>
            </a:r>
            <a:r>
              <a:rPr lang="cs-CZ" sz="1000"/>
              <a:t>(MW)</a:t>
            </a:r>
          </a:p>
        </c:rich>
      </c:tx>
      <c:layout>
        <c:manualLayout>
          <c:xMode val="edge"/>
          <c:yMode val="edge"/>
          <c:x val="0.15219281385419497"/>
          <c:y val="2.77945667822828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50869160999789E-2"/>
          <c:y val="0.10632014467410031"/>
          <c:w val="0.43840783813515238"/>
          <c:h val="0.67465308204906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'10'!$A$16</c:f>
              <c:strCache>
                <c:ptCount val="1"/>
                <c:pt idx="0">
                  <c:v>do 10 kW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93.994280000001581</c:v>
                </c:pt>
                <c:pt idx="6">
                  <c:v>94.748120000001506</c:v>
                </c:pt>
                <c:pt idx="7">
                  <c:v>94.214240000001467</c:v>
                </c:pt>
                <c:pt idx="8">
                  <c:v>93.920120000001575</c:v>
                </c:pt>
                <c:pt idx="9">
                  <c:v>94.473470000001413</c:v>
                </c:pt>
              </c:numCache>
            </c:numRef>
          </c:val>
        </c:ser>
        <c:ser>
          <c:idx val="1"/>
          <c:order val="1"/>
          <c:tx>
            <c:strRef>
              <c:f>'10'!$A$17</c:f>
              <c:strCache>
                <c:ptCount val="1"/>
                <c:pt idx="0">
                  <c:v>nad 10 do 30 kW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'10'!$B$17:$K$17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147.85710999999981</c:v>
                </c:pt>
                <c:pt idx="6">
                  <c:v>148.82210999999981</c:v>
                </c:pt>
                <c:pt idx="7">
                  <c:v>148.87716999999967</c:v>
                </c:pt>
                <c:pt idx="8">
                  <c:v>148.50586999999967</c:v>
                </c:pt>
                <c:pt idx="9">
                  <c:v>148.66547999999977</c:v>
                </c:pt>
              </c:numCache>
            </c:numRef>
          </c:val>
        </c:ser>
        <c:ser>
          <c:idx val="2"/>
          <c:order val="2"/>
          <c:tx>
            <c:strRef>
              <c:f>'10'!$A$18</c:f>
              <c:strCache>
                <c:ptCount val="1"/>
                <c:pt idx="0">
                  <c:v>nad 30 kW do 100 kW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'10'!$B$18:$K$18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51.800460000000022</c:v>
                </c:pt>
                <c:pt idx="6">
                  <c:v>51.976850000000006</c:v>
                </c:pt>
                <c:pt idx="7">
                  <c:v>52.007020000000054</c:v>
                </c:pt>
                <c:pt idx="8">
                  <c:v>52.509030000000045</c:v>
                </c:pt>
                <c:pt idx="9">
                  <c:v>52.903620000000046</c:v>
                </c:pt>
              </c:numCache>
            </c:numRef>
          </c:val>
        </c:ser>
        <c:ser>
          <c:idx val="3"/>
          <c:order val="3"/>
          <c:tx>
            <c:strRef>
              <c:f>'10'!$A$19</c:f>
              <c:strCache>
                <c:ptCount val="1"/>
                <c:pt idx="0">
                  <c:v>nad 100 kW do 1 MW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'10'!$B$19:$K$19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451.80544000000009</c:v>
                </c:pt>
                <c:pt idx="6">
                  <c:v>450.29488000000003</c:v>
                </c:pt>
                <c:pt idx="7">
                  <c:v>448.98836000000028</c:v>
                </c:pt>
                <c:pt idx="8">
                  <c:v>448.29033000000021</c:v>
                </c:pt>
                <c:pt idx="9">
                  <c:v>448.38310000000007</c:v>
                </c:pt>
              </c:numCache>
            </c:numRef>
          </c:val>
        </c:ser>
        <c:ser>
          <c:idx val="4"/>
          <c:order val="4"/>
          <c:tx>
            <c:strRef>
              <c:f>'10'!$A$20</c:f>
              <c:strCache>
                <c:ptCount val="1"/>
                <c:pt idx="0">
                  <c:v>nad 1 do 5 MW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'10'!$B$20:$K$20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988.96314000000064</c:v>
                </c:pt>
                <c:pt idx="6">
                  <c:v>990.24354000000028</c:v>
                </c:pt>
                <c:pt idx="7">
                  <c:v>990.76927000000046</c:v>
                </c:pt>
                <c:pt idx="8">
                  <c:v>987.59739000000047</c:v>
                </c:pt>
                <c:pt idx="9">
                  <c:v>986.74609000000021</c:v>
                </c:pt>
              </c:numCache>
            </c:numRef>
          </c:val>
        </c:ser>
        <c:ser>
          <c:idx val="5"/>
          <c:order val="5"/>
          <c:tx>
            <c:strRef>
              <c:f>'10'!$A$21</c:f>
              <c:strCache>
                <c:ptCount val="1"/>
                <c:pt idx="0">
                  <c:v>nad 5 MW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'10'!$B$21:$K$21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332.9950199999999</c:v>
                </c:pt>
                <c:pt idx="6">
                  <c:v>338.8373499999999</c:v>
                </c:pt>
                <c:pt idx="7">
                  <c:v>332.99501999999995</c:v>
                </c:pt>
                <c:pt idx="8">
                  <c:v>338.63501999999994</c:v>
                </c:pt>
                <c:pt idx="9">
                  <c:v>325.63501999999994</c:v>
                </c:pt>
              </c:numCache>
            </c:numRef>
          </c:val>
        </c:ser>
        <c:ser>
          <c:idx val="6"/>
          <c:order val="6"/>
          <c:tx>
            <c:strRef>
              <c:f>'10'!$A$22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'10'!$B$22:$F$22</c:f>
              <c:numCache>
                <c:formatCode>General</c:formatCode>
                <c:ptCount val="5"/>
                <c:pt idx="0">
                  <c:v>464.6</c:v>
                </c:pt>
                <c:pt idx="1">
                  <c:v>1959.1</c:v>
                </c:pt>
                <c:pt idx="2">
                  <c:v>1971</c:v>
                </c:pt>
                <c:pt idx="3">
                  <c:v>2085.96414685531</c:v>
                </c:pt>
                <c:pt idx="4">
                  <c:v>2132.4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614016"/>
        <c:axId val="156628096"/>
      </c:barChart>
      <c:catAx>
        <c:axId val="1566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628096"/>
        <c:crosses val="autoZero"/>
        <c:auto val="1"/>
        <c:lblAlgn val="ctr"/>
        <c:lblOffset val="100"/>
        <c:noMultiLvlLbl val="0"/>
      </c:catAx>
      <c:valAx>
        <c:axId val="156628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61401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86347225630060642"/>
          <c:w val="0.48888889583966072"/>
          <c:h val="5.738799895622777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'10'!$A$25</c:f>
              <c:strCache>
                <c:ptCount val="1"/>
                <c:pt idx="0">
                  <c:v>do 10 kW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'10'!$B$25:$K$25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91.105666999999585</c:v>
                </c:pt>
                <c:pt idx="6">
                  <c:v>96.328642000001054</c:v>
                </c:pt>
                <c:pt idx="7">
                  <c:v>91.097134999999909</c:v>
                </c:pt>
                <c:pt idx="8">
                  <c:v>92.582314999999511</c:v>
                </c:pt>
                <c:pt idx="9">
                  <c:v>99.32281400000268</c:v>
                </c:pt>
              </c:numCache>
            </c:numRef>
          </c:val>
        </c:ser>
        <c:ser>
          <c:idx val="1"/>
          <c:order val="1"/>
          <c:tx>
            <c:strRef>
              <c:f>'10'!$A$26</c:f>
              <c:strCache>
                <c:ptCount val="1"/>
                <c:pt idx="0">
                  <c:v>nad 10 do 30 kW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'10'!$B$26:$K$26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141.74316300000183</c:v>
                </c:pt>
                <c:pt idx="6">
                  <c:v>148.55039000000025</c:v>
                </c:pt>
                <c:pt idx="7">
                  <c:v>140.65656299999981</c:v>
                </c:pt>
                <c:pt idx="8">
                  <c:v>142.29733700000025</c:v>
                </c:pt>
                <c:pt idx="9">
                  <c:v>151.13559300000284</c:v>
                </c:pt>
              </c:numCache>
            </c:numRef>
          </c:val>
        </c:ser>
        <c:ser>
          <c:idx val="2"/>
          <c:order val="2"/>
          <c:tx>
            <c:strRef>
              <c:f>'10'!$A$27</c:f>
              <c:strCache>
                <c:ptCount val="1"/>
                <c:pt idx="0">
                  <c:v>nad 30 kW do 100 kW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'10'!$B$27:$K$27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50.104450999999969</c:v>
                </c:pt>
                <c:pt idx="6">
                  <c:v>52.808376000000315</c:v>
                </c:pt>
                <c:pt idx="7">
                  <c:v>49.770147999999949</c:v>
                </c:pt>
                <c:pt idx="8">
                  <c:v>50.97072899999992</c:v>
                </c:pt>
                <c:pt idx="9">
                  <c:v>54.616042000000007</c:v>
                </c:pt>
              </c:numCache>
            </c:numRef>
          </c:val>
        </c:ser>
        <c:ser>
          <c:idx val="3"/>
          <c:order val="3"/>
          <c:tx>
            <c:strRef>
              <c:f>'10'!$A$28</c:f>
              <c:strCache>
                <c:ptCount val="1"/>
                <c:pt idx="0">
                  <c:v>nad 100 kW do 1 MW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'10'!$B$28:$K$28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461.35140800000056</c:v>
                </c:pt>
                <c:pt idx="6">
                  <c:v>488.74801499999882</c:v>
                </c:pt>
                <c:pt idx="7">
                  <c:v>461.1162920000001</c:v>
                </c:pt>
                <c:pt idx="8">
                  <c:v>472.80740499999968</c:v>
                </c:pt>
                <c:pt idx="9">
                  <c:v>506.03045600000064</c:v>
                </c:pt>
              </c:numCache>
            </c:numRef>
          </c:val>
        </c:ser>
        <c:ser>
          <c:idx val="4"/>
          <c:order val="4"/>
          <c:tx>
            <c:strRef>
              <c:f>'10'!$A$29</c:f>
              <c:strCache>
                <c:ptCount val="1"/>
                <c:pt idx="0">
                  <c:v>nad 1 do 5 MW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'10'!$B$29:$K$29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1032.0357760000006</c:v>
                </c:pt>
                <c:pt idx="6">
                  <c:v>1102.2636200000022</c:v>
                </c:pt>
                <c:pt idx="7">
                  <c:v>1044.1147910000011</c:v>
                </c:pt>
                <c:pt idx="8">
                  <c:v>1067.4560060000022</c:v>
                </c:pt>
                <c:pt idx="9">
                  <c:v>1137.0891699999956</c:v>
                </c:pt>
              </c:numCache>
            </c:numRef>
          </c:val>
        </c:ser>
        <c:ser>
          <c:idx val="5"/>
          <c:order val="5"/>
          <c:tx>
            <c:strRef>
              <c:f>'10'!$A$30</c:f>
              <c:strCache>
                <c:ptCount val="1"/>
                <c:pt idx="0">
                  <c:v>nad 5 MW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'10'!$B$30:$K$30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346.52833299999986</c:v>
                </c:pt>
                <c:pt idx="6">
                  <c:v>375.14709099999993</c:v>
                </c:pt>
                <c:pt idx="7">
                  <c:v>344.69960799999984</c:v>
                </c:pt>
                <c:pt idx="8">
                  <c:v>367.25425799999994</c:v>
                </c:pt>
                <c:pt idx="9">
                  <c:v>391.48336000000052</c:v>
                </c:pt>
              </c:numCache>
            </c:numRef>
          </c:val>
        </c:ser>
        <c:ser>
          <c:idx val="6"/>
          <c:order val="6"/>
          <c:tx>
            <c:strRef>
              <c:f>'10'!$A$31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'10'!$B$31:$F$31</c:f>
              <c:numCache>
                <c:formatCode>General</c:formatCode>
                <c:ptCount val="5"/>
                <c:pt idx="0">
                  <c:v>88.8</c:v>
                </c:pt>
                <c:pt idx="1">
                  <c:v>615.70000000000005</c:v>
                </c:pt>
                <c:pt idx="2">
                  <c:v>2117.9738562130624</c:v>
                </c:pt>
                <c:pt idx="3">
                  <c:v>2173.1242229482714</c:v>
                </c:pt>
                <c:pt idx="4">
                  <c:v>2070.1999999999998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676480"/>
        <c:axId val="156678016"/>
      </c:barChart>
      <c:catAx>
        <c:axId val="1566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678016"/>
        <c:crosses val="autoZero"/>
        <c:auto val="1"/>
        <c:lblAlgn val="ctr"/>
        <c:lblOffset val="100"/>
        <c:noMultiLvlLbl val="0"/>
      </c:catAx>
      <c:valAx>
        <c:axId val="156678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67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'10'!$G$6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'10'!$H$6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'10'!$G$7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'10'!$G$8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'10'!$G$9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'10'!$H$9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'10'!$G$10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'10'!$H$10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'10'!$G$11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'10'!$H$11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54464"/>
        <c:axId val="157056000"/>
      </c:barChart>
      <c:catAx>
        <c:axId val="15705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56000"/>
        <c:crosses val="autoZero"/>
        <c:auto val="1"/>
        <c:lblAlgn val="ctr"/>
        <c:lblOffset val="100"/>
        <c:noMultiLvlLbl val="0"/>
      </c:catAx>
      <c:valAx>
        <c:axId val="157056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054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Meziroční změna výroby elektřiny (%)</a:t>
            </a:r>
            <a:r>
              <a:rPr lang="cs-CZ" sz="1000" b="1" i="0" u="none" strike="noStrike" baseline="0"/>
              <a:t> </a:t>
            </a:r>
            <a:endParaRPr lang="cs-CZ" sz="1000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52779259503565"/>
          <c:y val="0.10478696884123935"/>
          <c:w val="0.8600877621042039"/>
          <c:h val="0.64595300575632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'3.4'!$A$28</c:f>
              <c:strCache>
                <c:ptCount val="1"/>
                <c:pt idx="0">
                  <c:v>Meziroční změna výroby brutto</c:v>
                </c:pt>
              </c:strCache>
            </c:strRef>
          </c:tx>
          <c:invertIfNegative val="0"/>
          <c:val>
            <c:numRef>
              <c:f>'3.4'!$B$28:$M$28</c:f>
              <c:numCache>
                <c:formatCode>0.0%</c:formatCode>
                <c:ptCount val="12"/>
                <c:pt idx="0">
                  <c:v>-0.13492413877903359</c:v>
                </c:pt>
                <c:pt idx="1">
                  <c:v>-4.7830477344811162E-2</c:v>
                </c:pt>
                <c:pt idx="2">
                  <c:v>6.7193419556467543E-2</c:v>
                </c:pt>
                <c:pt idx="3">
                  <c:v>-0.14868653668090853</c:v>
                </c:pt>
                <c:pt idx="4">
                  <c:v>4.6063834941602599E-2</c:v>
                </c:pt>
                <c:pt idx="5">
                  <c:v>0.13998551332854636</c:v>
                </c:pt>
                <c:pt idx="6">
                  <c:v>0.21767330380322669</c:v>
                </c:pt>
                <c:pt idx="7">
                  <c:v>3.7892192665307162E-2</c:v>
                </c:pt>
                <c:pt idx="8">
                  <c:v>-9.7706393181947442E-3</c:v>
                </c:pt>
                <c:pt idx="9">
                  <c:v>1.3636717226703458E-2</c:v>
                </c:pt>
                <c:pt idx="10">
                  <c:v>-1.5146363651237511E-2</c:v>
                </c:pt>
                <c:pt idx="11">
                  <c:v>8.6308050916077489E-2</c:v>
                </c:pt>
              </c:numCache>
            </c:numRef>
          </c:val>
        </c:ser>
        <c:ser>
          <c:idx val="1"/>
          <c:order val="1"/>
          <c:tx>
            <c:strRef>
              <c:f>'3.4'!$A$29</c:f>
              <c:strCache>
                <c:ptCount val="1"/>
                <c:pt idx="0">
                  <c:v>Meziroční změna výroby netto</c:v>
                </c:pt>
              </c:strCache>
            </c:strRef>
          </c:tx>
          <c:invertIfNegative val="0"/>
          <c:val>
            <c:numRef>
              <c:f>'3.4'!$B$29:$M$29</c:f>
              <c:numCache>
                <c:formatCode>0.0%</c:formatCode>
                <c:ptCount val="12"/>
                <c:pt idx="0">
                  <c:v>-0.13701652980251197</c:v>
                </c:pt>
                <c:pt idx="1">
                  <c:v>-4.8242643773496151E-2</c:v>
                </c:pt>
                <c:pt idx="2">
                  <c:v>6.7218777462843757E-2</c:v>
                </c:pt>
                <c:pt idx="3">
                  <c:v>-0.14927851368221209</c:v>
                </c:pt>
                <c:pt idx="4">
                  <c:v>4.5307522314082922E-2</c:v>
                </c:pt>
                <c:pt idx="5">
                  <c:v>0.14124695720679806</c:v>
                </c:pt>
                <c:pt idx="6">
                  <c:v>0.22078875811341458</c:v>
                </c:pt>
                <c:pt idx="7">
                  <c:v>3.5336056770994821E-2</c:v>
                </c:pt>
                <c:pt idx="8">
                  <c:v>-1.1026432637652621E-2</c:v>
                </c:pt>
                <c:pt idx="9">
                  <c:v>1.6148938395907139E-2</c:v>
                </c:pt>
                <c:pt idx="10">
                  <c:v>-1.4318310212023537E-2</c:v>
                </c:pt>
                <c:pt idx="11">
                  <c:v>8.8832050528786191E-2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13184"/>
        <c:axId val="149614976"/>
      </c:barChart>
      <c:catAx>
        <c:axId val="14961318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9614976"/>
        <c:crossesAt val="0"/>
        <c:auto val="1"/>
        <c:lblAlgn val="ctr"/>
        <c:lblOffset val="100"/>
        <c:noMultiLvlLbl val="0"/>
      </c:catAx>
      <c:valAx>
        <c:axId val="149614976"/>
        <c:scaling>
          <c:orientation val="minMax"/>
          <c:min val="-0.1500000000000000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96131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9386514792447063E-2"/>
          <c:y val="0.15380572185099983"/>
          <c:w val="0.90795976352470509"/>
          <c:h val="0.71156338877097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'11'!$A$7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('11'!$B$7,'11'!$D$7,'11'!$F$7)</c:f>
              <c:numCache>
                <c:formatCode>#,##0.0</c:formatCode>
                <c:ptCount val="3"/>
                <c:pt idx="0">
                  <c:v>15.867060000000011</c:v>
                </c:pt>
                <c:pt idx="1">
                  <c:v>89.862605000000016</c:v>
                </c:pt>
                <c:pt idx="2">
                  <c:v>1019.0134389999999</c:v>
                </c:pt>
              </c:numCache>
            </c:numRef>
          </c:val>
        </c:ser>
        <c:ser>
          <c:idx val="1"/>
          <c:order val="1"/>
          <c:tx>
            <c:strRef>
              <c:f>'11'!$A$8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('11'!$B$8,'11'!$D$8,'11'!$F$8)</c:f>
              <c:numCache>
                <c:formatCode>#,##0.0</c:formatCode>
                <c:ptCount val="3"/>
                <c:pt idx="0">
                  <c:v>1177.6298420000005</c:v>
                </c:pt>
                <c:pt idx="1">
                  <c:v>575.37816199999907</c:v>
                </c:pt>
                <c:pt idx="2">
                  <c:v>30.686923999999998</c:v>
                </c:pt>
              </c:numCache>
            </c:numRef>
          </c:val>
        </c:ser>
        <c:ser>
          <c:idx val="2"/>
          <c:order val="2"/>
          <c:tx>
            <c:strRef>
              <c:f>'11'!$A$9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('11'!$B$9,'11'!$D$9,'11'!$F$9)</c:f>
              <c:numCache>
                <c:formatCode>#,##0.0</c:formatCode>
                <c:ptCount val="3"/>
                <c:pt idx="0">
                  <c:v>5.8536999999999999E-2</c:v>
                </c:pt>
                <c:pt idx="1">
                  <c:v>26.836203000000005</c:v>
                </c:pt>
                <c:pt idx="2">
                  <c:v>899.61491600000022</c:v>
                </c:pt>
              </c:numCache>
            </c:numRef>
          </c:val>
        </c:ser>
        <c:ser>
          <c:idx val="3"/>
          <c:order val="3"/>
          <c:tx>
            <c:strRef>
              <c:f>'11'!$A$10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('11'!$B$10,'11'!$D$10,'11'!$F$10)</c:f>
              <c:numCache>
                <c:formatCode>#,##0.0</c:formatCode>
                <c:ptCount val="3"/>
                <c:pt idx="0">
                  <c:v>9.3479259999999993</c:v>
                </c:pt>
                <c:pt idx="1">
                  <c:v>29.361773999999997</c:v>
                </c:pt>
                <c:pt idx="2">
                  <c:v>4025.253616999998</c:v>
                </c:pt>
              </c:numCache>
            </c:numRef>
          </c:val>
        </c:ser>
        <c:ser>
          <c:idx val="4"/>
          <c:order val="4"/>
          <c:tx>
            <c:strRef>
              <c:f>'11'!$A$11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('11'!$B$11,'11'!$D$11,'11'!$F$11)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'11'!$A$12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('11'!$B$12,'11'!$D$12,'11'!$F$12)</c:f>
              <c:numCache>
                <c:formatCode>#,##0.0</c:formatCode>
                <c:ptCount val="3"/>
                <c:pt idx="0">
                  <c:v>0</c:v>
                </c:pt>
                <c:pt idx="1">
                  <c:v>16.328731000000001</c:v>
                </c:pt>
                <c:pt idx="2">
                  <c:v>17.744</c:v>
                </c:pt>
              </c:numCache>
            </c:numRef>
          </c:val>
        </c:ser>
        <c:ser>
          <c:idx val="6"/>
          <c:order val="6"/>
          <c:tx>
            <c:strRef>
              <c:f>'11'!$A$13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('11'!$B$13,'11'!$D$13,'11'!$F$13)</c:f>
              <c:numCache>
                <c:formatCode>#,##0.0</c:formatCode>
                <c:ptCount val="3"/>
                <c:pt idx="0">
                  <c:v>0</c:v>
                </c:pt>
                <c:pt idx="1">
                  <c:v>15.221</c:v>
                </c:pt>
                <c:pt idx="2">
                  <c:v>1.8208049999999998</c:v>
                </c:pt>
              </c:numCache>
            </c:numRef>
          </c:val>
        </c:ser>
        <c:ser>
          <c:idx val="7"/>
          <c:order val="7"/>
          <c:tx>
            <c:strRef>
              <c:f>'11'!$A$14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('11'!$B$14,'11'!$D$14,'11'!$F$14)</c:f>
              <c:numCache>
                <c:formatCode>#,##0.0</c:formatCode>
                <c:ptCount val="3"/>
                <c:pt idx="0">
                  <c:v>1.8146970000000002</c:v>
                </c:pt>
                <c:pt idx="1">
                  <c:v>11.3445</c:v>
                </c:pt>
                <c:pt idx="2">
                  <c:v>91.715675000000033</c:v>
                </c:pt>
              </c:numCache>
            </c:numRef>
          </c:val>
        </c:ser>
        <c:ser>
          <c:idx val="8"/>
          <c:order val="8"/>
          <c:tx>
            <c:strRef>
              <c:f>'11'!$A$15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('11'!$B$15,'11'!$D$15,'11'!$F$15)</c:f>
              <c:numCache>
                <c:formatCode>#,##0.0</c:formatCode>
                <c:ptCount val="3"/>
                <c:pt idx="0">
                  <c:v>5.4366969999999961</c:v>
                </c:pt>
                <c:pt idx="1">
                  <c:v>59.168112000000015</c:v>
                </c:pt>
                <c:pt idx="2">
                  <c:v>291.62663199999986</c:v>
                </c:pt>
              </c:numCache>
            </c:numRef>
          </c:val>
        </c:ser>
        <c:ser>
          <c:idx val="9"/>
          <c:order val="9"/>
          <c:tx>
            <c:strRef>
              <c:f>'11'!$A$16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('11'!$B$16,'11'!$D$16,'11'!$F$16)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'11'!$A$17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('11'!$B$17,'11'!$D$17,'11'!$F$17)</c:f>
              <c:numCache>
                <c:formatCode>#,##0.0</c:formatCode>
                <c:ptCount val="3"/>
                <c:pt idx="0">
                  <c:v>6.0360179999999968</c:v>
                </c:pt>
                <c:pt idx="1">
                  <c:v>2.2137239999999996</c:v>
                </c:pt>
                <c:pt idx="2">
                  <c:v>2.3099590000000001</c:v>
                </c:pt>
              </c:numCache>
            </c:numRef>
          </c:val>
        </c:ser>
        <c:ser>
          <c:idx val="11"/>
          <c:order val="11"/>
          <c:tx>
            <c:strRef>
              <c:f>'11'!$A$18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('11'!$B$18,'11'!$D$18,'11'!$F$18)</c:f>
              <c:numCache>
                <c:formatCode>#,##0.0</c:formatCode>
                <c:ptCount val="3"/>
                <c:pt idx="0">
                  <c:v>382.41166299999918</c:v>
                </c:pt>
                <c:pt idx="1">
                  <c:v>464.48532900000026</c:v>
                </c:pt>
                <c:pt idx="2">
                  <c:v>764.3912749999995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389760"/>
        <c:axId val="156391296"/>
      </c:barChart>
      <c:catAx>
        <c:axId val="156389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56391296"/>
        <c:crosses val="autoZero"/>
        <c:auto val="1"/>
        <c:lblAlgn val="ctr"/>
        <c:lblOffset val="100"/>
        <c:noMultiLvlLbl val="0"/>
      </c:catAx>
      <c:valAx>
        <c:axId val="156391296"/>
        <c:scaling>
          <c:orientation val="minMax"/>
          <c:max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389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5083376068376064"/>
          <c:h val="0.51590481029810298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5080456102786394E-4"/>
                  <c:y val="-7.95875119919646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37388355811E-2"/>
                  <c:y val="-7.5285227915514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('11'!$B$19,'11'!$D$19,'11'!$F$19)</c:f>
              <c:numCache>
                <c:formatCode>#,##0.0</c:formatCode>
                <c:ptCount val="3"/>
                <c:pt idx="0">
                  <c:v>411.89179999999982</c:v>
                </c:pt>
                <c:pt idx="1">
                  <c:v>390.745</c:v>
                </c:pt>
                <c:pt idx="2">
                  <c:v>10806.748000000003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1068376068374"/>
          <c:y val="0.19963821138211382"/>
          <c:w val="0.64540641025641021"/>
          <c:h val="0.51160264227642271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4.3067298129411671E-3"/>
                  <c:y val="-8.010229403740479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977781840377195E-2"/>
                  <c:y val="-7.23550512510364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('11'!$B$3,'11'!$D$3,'11'!$F$3)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('11'!$C$20,'11'!$E$20,'11'!$G$20)</c:f>
              <c:numCache>
                <c:formatCode>#,##0.0</c:formatCode>
                <c:ptCount val="3"/>
                <c:pt idx="0">
                  <c:v>923.60470000000203</c:v>
                </c:pt>
                <c:pt idx="1">
                  <c:v>1363.1159999999966</c:v>
                </c:pt>
                <c:pt idx="2">
                  <c:v>21846.978000000003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3615854359742523"/>
          <c:h val="0.1854167100074001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'11'!$A$22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'11'!$B$22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'11'!$A$23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'11'!$B$23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'11'!$A$24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'11'!$B$24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'11'!$A$25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'11'!$B$25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'11'!$A$26</c:f>
              <c:strCache>
                <c:ptCount val="1"/>
              </c:strCache>
            </c:strRef>
          </c:tx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'11'!$B$26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'11'!$A$27</c:f>
              <c:strCache>
                <c:ptCount val="1"/>
              </c:strCache>
            </c:strRef>
          </c:tx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'11'!$B$27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'11'!$A$28</c:f>
              <c:strCache>
                <c:ptCount val="1"/>
              </c:strCache>
            </c:strRef>
          </c:tx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'11'!$B$28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'11'!$A$29</c:f>
              <c:strCache>
                <c:ptCount val="1"/>
              </c:strCache>
            </c:strRef>
          </c:tx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'11'!$B$29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'11'!$A$30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'11'!$B$30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'11'!$A$31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'11'!$B$31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'11'!$A$32</c:f>
              <c:strCache>
                <c:ptCount val="1"/>
              </c:strCache>
            </c:strRef>
          </c:tx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'11'!$B$32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'11'!$A$33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'11'!$B$21</c:f>
              <c:numCache>
                <c:formatCode>General</c:formatCode>
                <c:ptCount val="1"/>
              </c:numCache>
            </c:numRef>
          </c:cat>
          <c:val>
            <c:numRef>
              <c:f>'11'!$B$33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11424"/>
        <c:axId val="157112960"/>
      </c:barChart>
      <c:catAx>
        <c:axId val="15711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112960"/>
        <c:crosses val="autoZero"/>
        <c:auto val="1"/>
        <c:lblAlgn val="ctr"/>
        <c:lblOffset val="100"/>
        <c:noMultiLvlLbl val="0"/>
      </c:catAx>
      <c:valAx>
        <c:axId val="157112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1114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  <a:endParaRPr lang="en-US" sz="1000"/>
          </a:p>
        </c:rich>
      </c:tx>
      <c:layout>
        <c:manualLayout>
          <c:xMode val="edge"/>
          <c:yMode val="edge"/>
          <c:x val="0.2036221305423308"/>
          <c:y val="2.50681590368166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897371163882457E-2"/>
          <c:y val="0.13455337931241032"/>
          <c:w val="0.53975779744554075"/>
          <c:h val="0.674418577443921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'12'!$A$6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cat>
            <c:numRef>
              <c:f>('12'!$A$15:$E$15,'12'!$A$25:$E$25)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('12'!$A$16:$E$16,'12'!$A$26:$E$26)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207.72433999999998</c:v>
                </c:pt>
                <c:pt idx="6">
                  <c:v>242.40487999999988</c:v>
                </c:pt>
                <c:pt idx="7">
                  <c:v>243.6157299999999</c:v>
                </c:pt>
                <c:pt idx="8">
                  <c:v>275.979781</c:v>
                </c:pt>
                <c:pt idx="9">
                  <c:v>234.939448</c:v>
                </c:pt>
              </c:numCache>
            </c:numRef>
          </c:val>
        </c:ser>
        <c:ser>
          <c:idx val="1"/>
          <c:order val="1"/>
          <c:tx>
            <c:strRef>
              <c:f>'12'!$A$7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cat>
            <c:numRef>
              <c:f>('12'!$A$15:$E$15,'12'!$A$25:$E$25)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('12'!$A$17:$E$17,'12'!$A$27:$E$27)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716.77269999999999</c:v>
                </c:pt>
                <c:pt idx="6">
                  <c:v>687.90056999999979</c:v>
                </c:pt>
                <c:pt idx="7">
                  <c:v>666.38020999999992</c:v>
                </c:pt>
                <c:pt idx="8">
                  <c:v>704.59676400000001</c:v>
                </c:pt>
                <c:pt idx="9">
                  <c:v>686.93705</c:v>
                </c:pt>
              </c:numCache>
            </c:numRef>
          </c:val>
        </c:ser>
        <c:ser>
          <c:idx val="2"/>
          <c:order val="2"/>
          <c:tx>
            <c:strRef>
              <c:f>'12'!$A$8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cat>
            <c:numRef>
              <c:f>('12'!$A$15:$E$15,'12'!$A$25:$E$25)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('12'!$A$18:$E$18,'12'!$A$28:$E$28)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2.0938100000000004</c:v>
                </c:pt>
                <c:pt idx="6">
                  <c:v>1.8200099999999999</c:v>
                </c:pt>
                <c:pt idx="7">
                  <c:v>2.4660900000000008</c:v>
                </c:pt>
                <c:pt idx="8">
                  <c:v>1.9756959999999999</c:v>
                </c:pt>
                <c:pt idx="9">
                  <c:v>1.3333760000000001</c:v>
                </c:pt>
              </c:numCache>
            </c:numRef>
          </c:val>
        </c:ser>
        <c:ser>
          <c:idx val="3"/>
          <c:order val="3"/>
          <c:tx>
            <c:strRef>
              <c:f>'12'!$A$9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cat>
            <c:numRef>
              <c:f>('12'!$A$15:$E$15,'12'!$A$25:$E$25)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('12'!$A$19:$E$19,'12'!$A$29:$E$29)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8.8289999999999993E-2</c:v>
                </c:pt>
                <c:pt idx="6">
                  <c:v>1.9340000000000003E-2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'12'!$A$10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cat>
            <c:numRef>
              <c:f>('12'!$A$15:$E$15,'12'!$A$25:$E$25)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('12'!$A$20:$E$20,'12'!$A$30:$E$30)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0.59448999999999996</c:v>
                </c:pt>
                <c:pt idx="6">
                  <c:v>0.26824999999999999</c:v>
                </c:pt>
                <c:pt idx="7">
                  <c:v>0.15836499999999998</c:v>
                </c:pt>
                <c:pt idx="8">
                  <c:v>5.5820999999999996E-2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'12'!$A$11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cat>
            <c:numRef>
              <c:f>('12'!$A$15:$E$15,'12'!$A$25:$E$25)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('12'!$A$21:$E$21,'12'!$A$31:$E$31)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968.6192899999993</c:v>
                </c:pt>
                <c:pt idx="6">
                  <c:v>1050.7404200000008</c:v>
                </c:pt>
                <c:pt idx="7">
                  <c:v>1049.6682199999996</c:v>
                </c:pt>
                <c:pt idx="8">
                  <c:v>1132.9999620000008</c:v>
                </c:pt>
                <c:pt idx="9">
                  <c:v>1098.7813340000007</c:v>
                </c:pt>
              </c:numCache>
            </c:numRef>
          </c:val>
        </c:ser>
        <c:ser>
          <c:idx val="6"/>
          <c:order val="6"/>
          <c:tx>
            <c:strRef>
              <c:f>'12'!$A$12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cat>
            <c:numRef>
              <c:f>('12'!$A$15:$E$15,'12'!$A$25:$E$25)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('12'!$A$22:$E$22,'12'!$A$32:$E$32)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111.14606000000005</c:v>
                </c:pt>
                <c:pt idx="6">
                  <c:v>107.70193000000005</c:v>
                </c:pt>
                <c:pt idx="7">
                  <c:v>105.15450499999999</c:v>
                </c:pt>
                <c:pt idx="8">
                  <c:v>95.744344999999967</c:v>
                </c:pt>
                <c:pt idx="9">
                  <c:v>96.733068999999972</c:v>
                </c:pt>
              </c:numCache>
            </c:numRef>
          </c:val>
        </c:ser>
        <c:ser>
          <c:idx val="7"/>
          <c:order val="7"/>
          <c:tx>
            <c:strRef>
              <c:f>'12'!$A$24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('12'!$A$15:$E$15,'12'!$A$25:$E$25)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'12'!$A$23:$E$23</c:f>
              <c:numCache>
                <c:formatCode>General</c:formatCode>
                <c:ptCount val="5"/>
                <c:pt idx="0">
                  <c:v>1436.848</c:v>
                </c:pt>
                <c:pt idx="1">
                  <c:v>1511.9110000000001</c:v>
                </c:pt>
                <c:pt idx="2">
                  <c:v>1682.5628690016599</c:v>
                </c:pt>
                <c:pt idx="3">
                  <c:v>1802.5909999999999</c:v>
                </c:pt>
                <c:pt idx="4">
                  <c:v>1670.3268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508352"/>
        <c:axId val="157509888"/>
      </c:barChart>
      <c:catAx>
        <c:axId val="1575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7509888"/>
        <c:crosses val="autoZero"/>
        <c:auto val="1"/>
        <c:lblAlgn val="ctr"/>
        <c:lblOffset val="100"/>
        <c:noMultiLvlLbl val="0"/>
      </c:catAx>
      <c:valAx>
        <c:axId val="157509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50835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87338540530877706"/>
          <c:w val="0.48109634791471034"/>
          <c:h val="6.421152184879690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1976653092072493"/>
          <c:y val="0.26733992783612548"/>
          <c:w val="0.57271369654894633"/>
          <c:h val="0.54469211974278597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5.4492050535428493E-2"/>
                  <c:y val="9.9225327436477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'12'!$A$6:$A$12</c:f>
              <c:strCache>
                <c:ptCount val="7"/>
                <c:pt idx="0">
                  <c:v>Brikety a pelety</c:v>
                </c:pt>
                <c:pt idx="1">
                  <c:v>Celulózové výluhy</c:v>
                </c:pt>
                <c:pt idx="2">
                  <c:v>Kapalná biopaliva</c:v>
                </c:pt>
                <c:pt idx="3">
                  <c:v>Ostatní biomasa</c:v>
                </c:pt>
                <c:pt idx="4">
                  <c:v>Palivové dříví</c:v>
                </c:pt>
                <c:pt idx="5">
                  <c:v>Piliny, kůra, štěpky, dřevní odpad</c:v>
                </c:pt>
                <c:pt idx="6">
                  <c:v>Rostlinné materiály neaglomerované (včetně aglomerátů)</c:v>
                </c:pt>
              </c:strCache>
            </c:strRef>
          </c:cat>
          <c:val>
            <c:numRef>
              <c:f>'12'!$B$6:$B$12</c:f>
              <c:numCache>
                <c:formatCode>#,##0.0</c:formatCode>
                <c:ptCount val="7"/>
                <c:pt idx="0">
                  <c:v>234939.448</c:v>
                </c:pt>
                <c:pt idx="1">
                  <c:v>686937.05</c:v>
                </c:pt>
                <c:pt idx="2">
                  <c:v>1333.3760000000002</c:v>
                </c:pt>
                <c:pt idx="3">
                  <c:v>0</c:v>
                </c:pt>
                <c:pt idx="4">
                  <c:v>0</c:v>
                </c:pt>
                <c:pt idx="5">
                  <c:v>1098781.3340000007</c:v>
                </c:pt>
                <c:pt idx="6">
                  <c:v>96733.068999999974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'12'!$A$35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'12'!$A$36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'12'!$A$37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'12'!$A$38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'12'!$A$39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'12'!$A$40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'12'!$B$40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'12'!$A$41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'12'!$B$41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13440"/>
        <c:axId val="157214976"/>
      </c:barChart>
      <c:catAx>
        <c:axId val="15721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214976"/>
        <c:crosses val="autoZero"/>
        <c:auto val="1"/>
        <c:lblAlgn val="ctr"/>
        <c:lblOffset val="100"/>
        <c:noMultiLvlLbl val="0"/>
      </c:catAx>
      <c:valAx>
        <c:axId val="157214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2134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  <a:endParaRPr lang="en-US" sz="1000"/>
          </a:p>
        </c:rich>
      </c:tx>
      <c:layout>
        <c:manualLayout>
          <c:xMode val="edge"/>
          <c:yMode val="edge"/>
          <c:x val="0.1926265309786554"/>
          <c:y val="2.60734789472665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6279412874416E-2"/>
          <c:y val="0.13994923454334021"/>
          <c:w val="0.54128848100376514"/>
          <c:h val="0.655851254405401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'13'!$A$6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numRef>
              <c:f>('13'!$A$11:$E$11,'13'!$A$17:$E$17)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('13'!$A$12:$E$12,'13'!$A$18:$E$18)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115.34121999999991</c:v>
                </c:pt>
                <c:pt idx="6">
                  <c:v>104.47660000000003</c:v>
                </c:pt>
                <c:pt idx="7">
                  <c:v>109.69783800000006</c:v>
                </c:pt>
                <c:pt idx="8">
                  <c:v>82.337625000000017</c:v>
                </c:pt>
                <c:pt idx="9">
                  <c:v>80.555125000000061</c:v>
                </c:pt>
              </c:numCache>
            </c:numRef>
          </c:val>
        </c:ser>
        <c:ser>
          <c:idx val="1"/>
          <c:order val="1"/>
          <c:tx>
            <c:strRef>
              <c:f>'13'!$A$7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numRef>
              <c:f>('13'!$A$11:$E$11,'13'!$A$17:$E$17)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('13'!$A$13:$E$13,'13'!$A$19:$E$19)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101.33805000000002</c:v>
                </c:pt>
                <c:pt idx="6">
                  <c:v>93.275349999999975</c:v>
                </c:pt>
                <c:pt idx="7">
                  <c:v>101.29326099999992</c:v>
                </c:pt>
                <c:pt idx="8">
                  <c:v>99.700908999999982</c:v>
                </c:pt>
                <c:pt idx="9">
                  <c:v>105.32612699999987</c:v>
                </c:pt>
              </c:numCache>
            </c:numRef>
          </c:val>
        </c:ser>
        <c:ser>
          <c:idx val="2"/>
          <c:order val="2"/>
          <c:tx>
            <c:strRef>
              <c:f>'13'!$A$8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numRef>
              <c:f>('13'!$A$11:$E$11,'13'!$A$17:$E$17)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('13'!$A$14:$E$14,'13'!$A$20:$E$20)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2350.0193230000014</c:v>
                </c:pt>
                <c:pt idx="6">
                  <c:v>2416.4362199999914</c:v>
                </c:pt>
                <c:pt idx="7">
                  <c:v>2389.5544439999981</c:v>
                </c:pt>
                <c:pt idx="8">
                  <c:v>2456.9383510000066</c:v>
                </c:pt>
                <c:pt idx="9">
                  <c:v>2421.3639829999952</c:v>
                </c:pt>
              </c:numCache>
            </c:numRef>
          </c:val>
        </c:ser>
        <c:ser>
          <c:idx val="3"/>
          <c:order val="3"/>
          <c:tx>
            <c:strRef>
              <c:f>'13'!$A$16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('13'!$A$11:$E$11,'13'!$A$17:$E$17)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'13'!$A$15:$E$15</c:f>
              <c:numCache>
                <c:formatCode>General</c:formatCode>
                <c:ptCount val="5"/>
                <c:pt idx="0">
                  <c:v>414.23500000000001</c:v>
                </c:pt>
                <c:pt idx="1">
                  <c:v>598.755</c:v>
                </c:pt>
                <c:pt idx="2">
                  <c:v>932.57600000000002</c:v>
                </c:pt>
                <c:pt idx="3">
                  <c:v>1472.1419447755629</c:v>
                </c:pt>
                <c:pt idx="4">
                  <c:v>2241.3000000000002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991808"/>
        <c:axId val="151993344"/>
      </c:barChart>
      <c:catAx>
        <c:axId val="15199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993344"/>
        <c:crosses val="autoZero"/>
        <c:auto val="1"/>
        <c:lblAlgn val="ctr"/>
        <c:lblOffset val="100"/>
        <c:noMultiLvlLbl val="0"/>
      </c:catAx>
      <c:valAx>
        <c:axId val="151993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99180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0675517091537367E-2"/>
          <c:y val="0.86640918731444527"/>
          <c:w val="0.42693211002490156"/>
          <c:h val="7.85803903379193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bioplynu na výrobě elektřiny brutto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211592970521543"/>
          <c:y val="0.23256079077970218"/>
          <c:w val="0.63016723356009074"/>
          <c:h val="0.56956418372962159"/>
        </c:manualLayout>
      </c:layout>
      <c:doughnut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'13'!$A$6:$A$8</c:f>
              <c:strCache>
                <c:ptCount val="3"/>
                <c:pt idx="0">
                  <c:v>Skládkový plyn</c:v>
                </c:pt>
                <c:pt idx="1">
                  <c:v>Kalový plyn (ČOV)</c:v>
                </c:pt>
                <c:pt idx="2">
                  <c:v>Ostatní bioplyn</c:v>
                </c:pt>
              </c:strCache>
            </c:strRef>
          </c:cat>
          <c:val>
            <c:numRef>
              <c:f>'13'!$B$6:$B$8</c:f>
              <c:numCache>
                <c:formatCode>#,##0.0</c:formatCode>
                <c:ptCount val="3"/>
                <c:pt idx="0">
                  <c:v>80555.125000000058</c:v>
                </c:pt>
                <c:pt idx="1">
                  <c:v>105326.12699999988</c:v>
                </c:pt>
                <c:pt idx="2">
                  <c:v>2421363.9829999954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'13'!$A$23</c:f>
              <c:strCache>
                <c:ptCount val="1"/>
              </c:strCache>
            </c:strRef>
          </c:tx>
          <c:invertIfNegative val="0"/>
          <c:cat>
            <c:numRef>
              <c:f>'13'!$B$22</c:f>
              <c:numCache>
                <c:formatCode>General</c:formatCode>
                <c:ptCount val="1"/>
              </c:numCache>
            </c:numRef>
          </c:cat>
          <c:val>
            <c:numRef>
              <c:f>'13'!$B$23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'13'!$A$24</c:f>
              <c:strCache>
                <c:ptCount val="1"/>
              </c:strCache>
            </c:strRef>
          </c:tx>
          <c:invertIfNegative val="0"/>
          <c:cat>
            <c:numRef>
              <c:f>'13'!$B$22</c:f>
              <c:numCache>
                <c:formatCode>General</c:formatCode>
                <c:ptCount val="1"/>
              </c:numCache>
            </c:numRef>
          </c:cat>
          <c:val>
            <c:numRef>
              <c:f>'13'!$B$24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'13'!$A$25</c:f>
              <c:strCache>
                <c:ptCount val="1"/>
              </c:strCache>
            </c:strRef>
          </c:tx>
          <c:invertIfNegative val="0"/>
          <c:cat>
            <c:numRef>
              <c:f>'13'!$B$22</c:f>
              <c:numCache>
                <c:formatCode>General</c:formatCode>
                <c:ptCount val="1"/>
              </c:numCache>
            </c:numRef>
          </c:cat>
          <c:val>
            <c:numRef>
              <c:f>'13'!$B$25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86080"/>
        <c:axId val="157087616"/>
      </c:barChart>
      <c:catAx>
        <c:axId val="15708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87616"/>
        <c:crosses val="autoZero"/>
        <c:auto val="1"/>
        <c:lblAlgn val="ctr"/>
        <c:lblOffset val="100"/>
        <c:noMultiLvlLbl val="0"/>
      </c:catAx>
      <c:valAx>
        <c:axId val="157087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08608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paliv a technologií na výrobě elektřiny brutto - 2018</a:t>
            </a:r>
          </a:p>
        </c:rich>
      </c:tx>
      <c:layout>
        <c:manualLayout>
          <c:xMode val="edge"/>
          <c:yMode val="edge"/>
          <c:x val="0.33883179009998604"/>
          <c:y val="3.07291249610747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32554803135399"/>
          <c:y val="0.38321692839242555"/>
          <c:w val="0.67399475933330988"/>
          <c:h val="0.60380295683378549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6E4932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rgbClr val="EBE600"/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7"/>
            <c:bubble3D val="0"/>
            <c:spPr>
              <a:solidFill>
                <a:schemeClr val="accent3"/>
              </a:solidFill>
            </c:spPr>
          </c:dPt>
          <c:dPt>
            <c:idx val="8"/>
            <c:bubble3D val="0"/>
            <c:spPr>
              <a:solidFill>
                <a:schemeClr val="accent1"/>
              </a:solidFill>
            </c:spPr>
          </c:dPt>
          <c:dPt>
            <c:idx val="9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1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4508513171763163"/>
                  <c:y val="-0.178837136883313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693708539179427E-2"/>
                  <c:y val="-0.234166407165206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3167797202106411E-2"/>
                  <c:y val="-0.306236635674777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1.2662324460029994E-2"/>
                  <c:y val="-0.351636342067411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1.3997307872304462E-2"/>
                  <c:y val="-2.25069323961623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1.631311889066861E-2"/>
                  <c:y val="2.745792369174192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9.0720057269398899E-2"/>
                  <c:y val="-0.3638231238044397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8.5633473201182767E-2"/>
                  <c:y val="-0.2760543915061464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0.19962784371275707"/>
                  <c:y val="-0.2791396414431247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0.17617233882173786"/>
                  <c:y val="-0.1887251805388733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'3.5'!$A$5:$A$22</c:f>
              <c:strCache>
                <c:ptCount val="18"/>
                <c:pt idx="0">
                  <c:v>Hnědé uhlí</c:v>
                </c:pt>
                <c:pt idx="1">
                  <c:v>Jaderné palivo</c:v>
                </c:pt>
                <c:pt idx="2">
                  <c:v>Zemní plyn</c:v>
                </c:pt>
                <c:pt idx="3">
                  <c:v>Černé uhlí</c:v>
                </c:pt>
                <c:pt idx="4">
                  <c:v>Ostatní plyny</c:v>
                </c:pt>
                <c:pt idx="5">
                  <c:v>Bioplyn</c:v>
                </c:pt>
                <c:pt idx="6">
                  <c:v>Fotovoltaické</c:v>
                </c:pt>
                <c:pt idx="7">
                  <c:v>Biomasa</c:v>
                </c:pt>
                <c:pt idx="8">
                  <c:v>Vodní</c:v>
                </c:pt>
                <c:pt idx="9">
                  <c:v>Přečerpávací</c:v>
                </c:pt>
                <c:pt idx="10">
                  <c:v>Větrné</c:v>
                </c:pt>
                <c:pt idx="11">
                  <c:v>BRKO</c:v>
                </c:pt>
                <c:pt idx="12">
                  <c:v>Ostatní pevná paliva (mimo BRKO)</c:v>
                </c:pt>
                <c:pt idx="13">
                  <c:v>Odpadní teplo</c:v>
                </c:pt>
                <c:pt idx="14">
                  <c:v>Topné oleje</c:v>
                </c:pt>
                <c:pt idx="15">
                  <c:v>Ostatní kapalná paliva</c:v>
                </c:pt>
                <c:pt idx="16">
                  <c:v>Ostatní</c:v>
                </c:pt>
                <c:pt idx="17">
                  <c:v>Koks</c:v>
                </c:pt>
              </c:strCache>
            </c:strRef>
          </c:cat>
          <c:val>
            <c:numRef>
              <c:f>'3.5'!$F$5:$F$22</c:f>
              <c:numCache>
                <c:formatCode>#,##0.0</c:formatCode>
                <c:ptCount val="18"/>
                <c:pt idx="0">
                  <c:v>37733.792681999992</c:v>
                </c:pt>
                <c:pt idx="1">
                  <c:v>29921.311170000001</c:v>
                </c:pt>
                <c:pt idx="2">
                  <c:v>3488.0790680000005</c:v>
                </c:pt>
                <c:pt idx="3">
                  <c:v>3454.5004139999996</c:v>
                </c:pt>
                <c:pt idx="4">
                  <c:v>2751.508558999999</c:v>
                </c:pt>
                <c:pt idx="5">
                  <c:v>2607.2452349999994</c:v>
                </c:pt>
                <c:pt idx="6">
                  <c:v>2339.6774349999901</c:v>
                </c:pt>
                <c:pt idx="7">
                  <c:v>2118.7242770000003</c:v>
                </c:pt>
                <c:pt idx="8">
                  <c:v>1628.8304419999995</c:v>
                </c:pt>
                <c:pt idx="9">
                  <c:v>1050.5881870000003</c:v>
                </c:pt>
                <c:pt idx="10">
                  <c:v>609.32970900000009</c:v>
                </c:pt>
                <c:pt idx="11">
                  <c:v>100.2100914</c:v>
                </c:pt>
                <c:pt idx="12">
                  <c:v>76.7655216</c:v>
                </c:pt>
                <c:pt idx="13">
                  <c:v>64.271771000000001</c:v>
                </c:pt>
                <c:pt idx="14">
                  <c:v>34.787870000000012</c:v>
                </c:pt>
                <c:pt idx="15">
                  <c:v>21.60812</c:v>
                </c:pt>
                <c:pt idx="16">
                  <c:v>0.54568900000000009</c:v>
                </c:pt>
                <c:pt idx="17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249"/>
        <c:splitType val="cust"/>
        <c:custSplit>
          <c:secondPiePt val="5"/>
          <c:secondPiePt val="6"/>
          <c:secondPiePt val="7"/>
          <c:secondPiePt val="8"/>
          <c:secondPiePt val="10"/>
          <c:secondPiePt val="11"/>
        </c:custSplit>
        <c:secondPieSize val="75"/>
        <c:serLines/>
      </c:of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z OZE a její podíl na tuzemské brutto spotřebě (TWh) 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'14'!$A$5</c:f>
              <c:strCache>
                <c:ptCount val="1"/>
                <c:pt idx="0">
                  <c:v>Malé vodní elektrárny do 10 MW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'14'!$B$5:$K$5</c:f>
              <c:numCache>
                <c:formatCode>#,##0</c:formatCode>
                <c:ptCount val="10"/>
                <c:pt idx="0">
                  <c:v>1082683</c:v>
                </c:pt>
                <c:pt idx="1">
                  <c:v>1238819</c:v>
                </c:pt>
                <c:pt idx="2">
                  <c:v>1017877.582339</c:v>
                </c:pt>
                <c:pt idx="3">
                  <c:v>1026254</c:v>
                </c:pt>
                <c:pt idx="4">
                  <c:v>1236978</c:v>
                </c:pt>
                <c:pt idx="5">
                  <c:v>1011673.5550000003</c:v>
                </c:pt>
                <c:pt idx="6">
                  <c:v>1001797.0800000005</c:v>
                </c:pt>
                <c:pt idx="7">
                  <c:v>1053100.3369999996</c:v>
                </c:pt>
                <c:pt idx="8">
                  <c:v>1062479.4710000004</c:v>
                </c:pt>
                <c:pt idx="9">
                  <c:v>875129.08899999945</c:v>
                </c:pt>
              </c:numCache>
            </c:numRef>
          </c:val>
        </c:ser>
        <c:ser>
          <c:idx val="1"/>
          <c:order val="1"/>
          <c:tx>
            <c:strRef>
              <c:f>'14'!$A$6</c:f>
              <c:strCache>
                <c:ptCount val="1"/>
                <c:pt idx="0">
                  <c:v>Vodní elektrárny nad 10 MW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'14'!$B$6:$K$6</c:f>
              <c:numCache>
                <c:formatCode>#,##0</c:formatCode>
                <c:ptCount val="10"/>
                <c:pt idx="0">
                  <c:v>1346937</c:v>
                </c:pt>
                <c:pt idx="1">
                  <c:v>1550655</c:v>
                </c:pt>
                <c:pt idx="2">
                  <c:v>945276.09699999995</c:v>
                </c:pt>
                <c:pt idx="3">
                  <c:v>1102912</c:v>
                </c:pt>
                <c:pt idx="4">
                  <c:v>1497762</c:v>
                </c:pt>
                <c:pt idx="5">
                  <c:v>897548.93600000034</c:v>
                </c:pt>
                <c:pt idx="6">
                  <c:v>793010.01000000024</c:v>
                </c:pt>
                <c:pt idx="7">
                  <c:v>947387.90899999987</c:v>
                </c:pt>
                <c:pt idx="8">
                  <c:v>806985.29300000006</c:v>
                </c:pt>
                <c:pt idx="9">
                  <c:v>753701.35299999989</c:v>
                </c:pt>
              </c:numCache>
            </c:numRef>
          </c:val>
        </c:ser>
        <c:ser>
          <c:idx val="2"/>
          <c:order val="2"/>
          <c:tx>
            <c:strRef>
              <c:f>'14'!$A$7</c:f>
              <c:strCache>
                <c:ptCount val="1"/>
                <c:pt idx="0">
                  <c:v>Větrné elektrárny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'14'!$B$7:$K$7</c:f>
              <c:numCache>
                <c:formatCode>#,##0</c:formatCode>
                <c:ptCount val="10"/>
                <c:pt idx="0">
                  <c:v>288067</c:v>
                </c:pt>
                <c:pt idx="1">
                  <c:v>335493</c:v>
                </c:pt>
                <c:pt idx="2">
                  <c:v>397003.18119999999</c:v>
                </c:pt>
                <c:pt idx="3">
                  <c:v>415817</c:v>
                </c:pt>
                <c:pt idx="4">
                  <c:v>480519</c:v>
                </c:pt>
                <c:pt idx="5">
                  <c:v>476544.39400000003</c:v>
                </c:pt>
                <c:pt idx="6">
                  <c:v>572611.56800000009</c:v>
                </c:pt>
                <c:pt idx="7">
                  <c:v>496957.18099999998</c:v>
                </c:pt>
                <c:pt idx="8">
                  <c:v>591038.34100000001</c:v>
                </c:pt>
                <c:pt idx="9">
                  <c:v>609329.70900000015</c:v>
                </c:pt>
              </c:numCache>
            </c:numRef>
          </c:val>
        </c:ser>
        <c:ser>
          <c:idx val="3"/>
          <c:order val="3"/>
          <c:tx>
            <c:strRef>
              <c:f>'14'!$A$8</c:f>
              <c:strCache>
                <c:ptCount val="1"/>
                <c:pt idx="0">
                  <c:v>Fotovoltaika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'14'!$B$8:$K$8</c:f>
              <c:numCache>
                <c:formatCode>#,##0</c:formatCode>
                <c:ptCount val="10"/>
                <c:pt idx="0">
                  <c:v>88807</c:v>
                </c:pt>
                <c:pt idx="1">
                  <c:v>615702</c:v>
                </c:pt>
                <c:pt idx="2">
                  <c:v>2182018.3030030001</c:v>
                </c:pt>
                <c:pt idx="3">
                  <c:v>2148624</c:v>
                </c:pt>
                <c:pt idx="4">
                  <c:v>2032654</c:v>
                </c:pt>
                <c:pt idx="5">
                  <c:v>2122868.7979999962</c:v>
                </c:pt>
                <c:pt idx="6">
                  <c:v>2263846.1340000033</c:v>
                </c:pt>
                <c:pt idx="7">
                  <c:v>2131454.5369999958</c:v>
                </c:pt>
                <c:pt idx="8">
                  <c:v>2193368.04999999</c:v>
                </c:pt>
                <c:pt idx="9">
                  <c:v>2339677.4349999917</c:v>
                </c:pt>
              </c:numCache>
            </c:numRef>
          </c:val>
        </c:ser>
        <c:ser>
          <c:idx val="4"/>
          <c:order val="4"/>
          <c:tx>
            <c:strRef>
              <c:f>'14'!$A$9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'14'!$B$9:$K$9</c:f>
              <c:numCache>
                <c:formatCode>#,##0</c:formatCode>
                <c:ptCount val="10"/>
                <c:pt idx="0">
                  <c:v>414235</c:v>
                </c:pt>
                <c:pt idx="1">
                  <c:v>598755</c:v>
                </c:pt>
                <c:pt idx="2">
                  <c:v>932576</c:v>
                </c:pt>
                <c:pt idx="3">
                  <c:v>1472141.944775563</c:v>
                </c:pt>
                <c:pt idx="4">
                  <c:v>2241300</c:v>
                </c:pt>
                <c:pt idx="5">
                  <c:v>2566698.5930000055</c:v>
                </c:pt>
                <c:pt idx="6">
                  <c:v>2614188.1699999887</c:v>
                </c:pt>
                <c:pt idx="7">
                  <c:v>2600545.543000001</c:v>
                </c:pt>
                <c:pt idx="8">
                  <c:v>2638976.8850000016</c:v>
                </c:pt>
                <c:pt idx="9">
                  <c:v>2607245.2349999971</c:v>
                </c:pt>
              </c:numCache>
            </c:numRef>
          </c:val>
        </c:ser>
        <c:ser>
          <c:idx val="5"/>
          <c:order val="5"/>
          <c:tx>
            <c:strRef>
              <c:f>'14'!$A$10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89A54E"/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'14'!$B$10:$K$10</c:f>
              <c:numCache>
                <c:formatCode>#,##0</c:formatCode>
                <c:ptCount val="10"/>
                <c:pt idx="0">
                  <c:v>1436848</c:v>
                </c:pt>
                <c:pt idx="1">
                  <c:v>1511911</c:v>
                </c:pt>
                <c:pt idx="2">
                  <c:v>1682562.86900166</c:v>
                </c:pt>
                <c:pt idx="3">
                  <c:v>1802591</c:v>
                </c:pt>
                <c:pt idx="4">
                  <c:v>1670326.8</c:v>
                </c:pt>
                <c:pt idx="5">
                  <c:v>2007038.9799999991</c:v>
                </c:pt>
                <c:pt idx="6">
                  <c:v>2090855.3999999994</c:v>
                </c:pt>
                <c:pt idx="7">
                  <c:v>2067443.1200000024</c:v>
                </c:pt>
                <c:pt idx="8">
                  <c:v>2211352.368999999</c:v>
                </c:pt>
                <c:pt idx="9">
                  <c:v>2118724.2770000002</c:v>
                </c:pt>
              </c:numCache>
            </c:numRef>
          </c:val>
        </c:ser>
        <c:ser>
          <c:idx val="6"/>
          <c:order val="6"/>
          <c:tx>
            <c:strRef>
              <c:f>'14'!$A$11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'14'!$B$11:$K$11</c:f>
              <c:numCache>
                <c:formatCode>#,##0</c:formatCode>
                <c:ptCount val="10"/>
                <c:pt idx="0">
                  <c:v>10937</c:v>
                </c:pt>
                <c:pt idx="1">
                  <c:v>35580</c:v>
                </c:pt>
                <c:pt idx="2">
                  <c:v>90190</c:v>
                </c:pt>
                <c:pt idx="3">
                  <c:v>86685.7</c:v>
                </c:pt>
                <c:pt idx="4">
                  <c:v>83841.789999999994</c:v>
                </c:pt>
                <c:pt idx="5">
                  <c:v>87335.339999999982</c:v>
                </c:pt>
                <c:pt idx="6">
                  <c:v>86642.087999999989</c:v>
                </c:pt>
                <c:pt idx="7">
                  <c:v>98561.173799999975</c:v>
                </c:pt>
                <c:pt idx="8">
                  <c:v>114238.03619999999</c:v>
                </c:pt>
                <c:pt idx="9">
                  <c:v>100210.09140000002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968448"/>
        <c:axId val="156969984"/>
      </c:barChart>
      <c:lineChart>
        <c:grouping val="standard"/>
        <c:varyColors val="0"/>
        <c:ser>
          <c:idx val="7"/>
          <c:order val="7"/>
          <c:tx>
            <c:strRef>
              <c:f>'14'!$A$15</c:f>
              <c:strCache>
                <c:ptCount val="1"/>
                <c:pt idx="0">
                  <c:v>Podíl OZE [%] *)</c:v>
                </c:pt>
              </c:strCache>
            </c:strRef>
          </c:tx>
          <c:spPr>
            <a:ln w="50800"/>
          </c:spPr>
          <c:marker>
            <c:symbol val="circle"/>
            <c:size val="9"/>
          </c:marker>
          <c:dLbls>
            <c:dLbl>
              <c:idx val="1"/>
              <c:layout>
                <c:manualLayout>
                  <c:x val="-2.9130847268834949E-2"/>
                  <c:y val="-3.030996433680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518302881134146E-2"/>
                  <c:y val="-4.1544132950323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643984068816237E-2"/>
                  <c:y val="-3.030996433680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643984068816189E-2"/>
                  <c:y val="-3.3198685563604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194414601581574E-2"/>
                  <c:y val="-2.7421243110001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428863463264506E-2"/>
                  <c:y val="-2.7331064549134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552333652904069E-2"/>
                  <c:y val="-2.713117757255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219002964435168E-2"/>
                  <c:y val="-2.713110013790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946666666666665E-2"/>
                  <c:y val="-5.7888473686551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'14'!$B$3:$K$3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'14'!$B$15:$K$15</c:f>
              <c:numCache>
                <c:formatCode>0.00%</c:formatCode>
                <c:ptCount val="10"/>
                <c:pt idx="0">
                  <c:v>6.8054139941690961E-2</c:v>
                </c:pt>
                <c:pt idx="1">
                  <c:v>8.2959046922494811E-2</c:v>
                </c:pt>
                <c:pt idx="2">
                  <c:v>0.10277736159156844</c:v>
                </c:pt>
                <c:pt idx="3">
                  <c:v>0.11433145303438631</c:v>
                </c:pt>
                <c:pt idx="4">
                  <c:v>0.13171458881978967</c:v>
                </c:pt>
                <c:pt idx="5">
                  <c:v>0.13170687381008753</c:v>
                </c:pt>
                <c:pt idx="6">
                  <c:v>0.13269097245993208</c:v>
                </c:pt>
                <c:pt idx="7">
                  <c:v>0.12973865015962943</c:v>
                </c:pt>
                <c:pt idx="8">
                  <c:v>0.13029876030203089</c:v>
                </c:pt>
                <c:pt idx="9">
                  <c:v>0.12718309313090279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2368"/>
        <c:axId val="157000832"/>
      </c:lineChart>
      <c:catAx>
        <c:axId val="1569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969984"/>
        <c:crosses val="autoZero"/>
        <c:auto val="1"/>
        <c:lblAlgn val="ctr"/>
        <c:lblOffset val="100"/>
        <c:noMultiLvlLbl val="0"/>
      </c:catAx>
      <c:valAx>
        <c:axId val="156969984"/>
        <c:scaling>
          <c:orientation val="minMax"/>
          <c:max val="14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968448"/>
        <c:crosses val="autoZero"/>
        <c:crossBetween val="between"/>
        <c:dispUnits>
          <c:builtInUnit val="millions"/>
        </c:dispUnits>
      </c:valAx>
      <c:valAx>
        <c:axId val="157000832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002368"/>
        <c:crosses val="max"/>
        <c:crossBetween val="between"/>
      </c:valAx>
      <c:catAx>
        <c:axId val="15700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008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392016074937523"/>
          <c:w val="1"/>
          <c:h val="4.8747511889817352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  <a:r>
              <a:rPr lang="cs-CZ" sz="1000"/>
              <a:t> - 2018</a:t>
            </a:r>
            <a:endParaRPr lang="en-US" sz="1000"/>
          </a:p>
        </c:rich>
      </c:tx>
      <c:layout>
        <c:manualLayout>
          <c:xMode val="edge"/>
          <c:yMode val="edge"/>
          <c:x val="0.16354599977717402"/>
          <c:y val="6.39630900461775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04878455043755E-2"/>
          <c:y val="0.24677839597229348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0.10957081729703255"/>
                  <c:y val="-8.89923518471010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'15'!$B$15:$I$15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'15'!$B$16:$I$16</c:f>
              <c:numCache>
                <c:formatCode>#,##0.0</c:formatCode>
                <c:ptCount val="8"/>
                <c:pt idx="0">
                  <c:v>4290</c:v>
                </c:pt>
                <c:pt idx="1">
                  <c:v>11075.442000000001</c:v>
                </c:pt>
                <c:pt idx="2">
                  <c:v>1363.5</c:v>
                </c:pt>
                <c:pt idx="3">
                  <c:v>910.90980000000002</c:v>
                </c:pt>
                <c:pt idx="4">
                  <c:v>1092.5185999999999</c:v>
                </c:pt>
                <c:pt idx="5">
                  <c:v>1171.5</c:v>
                </c:pt>
                <c:pt idx="6">
                  <c:v>316.20740000000001</c:v>
                </c:pt>
                <c:pt idx="7">
                  <c:v>2056.8067799999967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 baseline="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  <a:r>
              <a:rPr lang="cs-CZ" sz="1000"/>
              <a:t> k 31.12.2018</a:t>
            </a:r>
            <a:endParaRPr lang="en-US" sz="1000"/>
          </a:p>
        </c:rich>
      </c:tx>
      <c:layout>
        <c:manualLayout>
          <c:xMode val="edge"/>
          <c:yMode val="edge"/>
          <c:x val="0.30409484126984127"/>
          <c:y val="1.763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93012055606848"/>
          <c:y val="0.14708350015570087"/>
          <c:w val="0.8502542435478867"/>
          <c:h val="0.54594166666666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'15'!$B$15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'15'!$B$17:$B$30</c:f>
              <c:numCache>
                <c:formatCode>#,##0.0</c:formatCode>
                <c:ptCount val="14"/>
                <c:pt idx="0">
                  <c:v>2250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2040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'15'!$C$15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'15'!$C$17:$C$30</c:f>
              <c:numCache>
                <c:formatCode>#,##0.0</c:formatCode>
                <c:ptCount val="14"/>
                <c:pt idx="0">
                  <c:v>194.45500000000001</c:v>
                </c:pt>
                <c:pt idx="1">
                  <c:v>226.29999999999998</c:v>
                </c:pt>
                <c:pt idx="2">
                  <c:v>543.84</c:v>
                </c:pt>
                <c:pt idx="3">
                  <c:v>199.59900000000002</c:v>
                </c:pt>
                <c:pt idx="4">
                  <c:v>9.8349999999999991</c:v>
                </c:pt>
                <c:pt idx="5">
                  <c:v>1606.0810000000004</c:v>
                </c:pt>
                <c:pt idx="6">
                  <c:v>111.80600000000001</c:v>
                </c:pt>
                <c:pt idx="7">
                  <c:v>1273.7099999999998</c:v>
                </c:pt>
                <c:pt idx="8">
                  <c:v>255.23000000000002</c:v>
                </c:pt>
                <c:pt idx="9">
                  <c:v>147.94</c:v>
                </c:pt>
                <c:pt idx="10">
                  <c:v>1729.1759999999999</c:v>
                </c:pt>
                <c:pt idx="11">
                  <c:v>4624.6000000000004</c:v>
                </c:pt>
                <c:pt idx="12">
                  <c:v>15.260000000000002</c:v>
                </c:pt>
                <c:pt idx="13">
                  <c:v>137.61000000000004</c:v>
                </c:pt>
              </c:numCache>
            </c:numRef>
          </c:val>
        </c:ser>
        <c:ser>
          <c:idx val="2"/>
          <c:order val="2"/>
          <c:tx>
            <c:strRef>
              <c:f>'15'!$D$15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'15'!$D$17:$D$30</c:f>
              <c:numCache>
                <c:formatCode>#,##0.0</c:formatCode>
                <c:ptCount val="14"/>
                <c:pt idx="0">
                  <c:v>0</c:v>
                </c:pt>
                <c:pt idx="1">
                  <c:v>118.5</c:v>
                </c:pt>
                <c:pt idx="2">
                  <c:v>400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'15'!$E$15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'15'!$E$17:$E$30</c:f>
              <c:numCache>
                <c:formatCode>#,##0.0</c:formatCode>
                <c:ptCount val="14"/>
                <c:pt idx="0">
                  <c:v>47.256</c:v>
                </c:pt>
                <c:pt idx="1">
                  <c:v>71.761000000000024</c:v>
                </c:pt>
                <c:pt idx="2">
                  <c:v>14.687000000000001</c:v>
                </c:pt>
                <c:pt idx="3">
                  <c:v>55.872000000000014</c:v>
                </c:pt>
                <c:pt idx="4">
                  <c:v>34.094000000000001</c:v>
                </c:pt>
                <c:pt idx="5">
                  <c:v>82.289000000000001</c:v>
                </c:pt>
                <c:pt idx="6">
                  <c:v>112.20999999999995</c:v>
                </c:pt>
                <c:pt idx="7">
                  <c:v>55.386999999999993</c:v>
                </c:pt>
                <c:pt idx="8">
                  <c:v>66.654000000000011</c:v>
                </c:pt>
                <c:pt idx="9">
                  <c:v>18.529000000000003</c:v>
                </c:pt>
                <c:pt idx="10">
                  <c:v>198.46779999999995</c:v>
                </c:pt>
                <c:pt idx="11">
                  <c:v>44.971000000000018</c:v>
                </c:pt>
                <c:pt idx="12">
                  <c:v>77.652000000000015</c:v>
                </c:pt>
                <c:pt idx="13">
                  <c:v>31.079999999999991</c:v>
                </c:pt>
              </c:numCache>
            </c:numRef>
          </c:val>
        </c:ser>
        <c:ser>
          <c:idx val="4"/>
          <c:order val="4"/>
          <c:tx>
            <c:strRef>
              <c:f>'15'!$F$15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'15'!$F$17:$F$30</c:f>
              <c:numCache>
                <c:formatCode>#,##0.0</c:formatCode>
                <c:ptCount val="14"/>
                <c:pt idx="0">
                  <c:v>156.64995000000002</c:v>
                </c:pt>
                <c:pt idx="1">
                  <c:v>34.217700000000001</c:v>
                </c:pt>
                <c:pt idx="2">
                  <c:v>7.9259999999999975</c:v>
                </c:pt>
                <c:pt idx="3">
                  <c:v>30.417899999999982</c:v>
                </c:pt>
                <c:pt idx="4">
                  <c:v>25.886299999999977</c:v>
                </c:pt>
                <c:pt idx="5">
                  <c:v>17.252399999999991</c:v>
                </c:pt>
                <c:pt idx="6">
                  <c:v>12.818049999999991</c:v>
                </c:pt>
                <c:pt idx="7">
                  <c:v>29.434000000000005</c:v>
                </c:pt>
                <c:pt idx="8">
                  <c:v>20.305999999999987</c:v>
                </c:pt>
                <c:pt idx="9">
                  <c:v>11.936</c:v>
                </c:pt>
                <c:pt idx="10">
                  <c:v>644.06569999999999</c:v>
                </c:pt>
                <c:pt idx="11">
                  <c:v>77.500500000000002</c:v>
                </c:pt>
                <c:pt idx="12">
                  <c:v>16.412599999999994</c:v>
                </c:pt>
                <c:pt idx="13">
                  <c:v>7.6955</c:v>
                </c:pt>
              </c:numCache>
            </c:numRef>
          </c:val>
        </c:ser>
        <c:ser>
          <c:idx val="5"/>
          <c:order val="5"/>
          <c:tx>
            <c:strRef>
              <c:f>'15'!$G$15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'15'!$G$17:$G$30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650</c:v>
                </c:pt>
                <c:pt idx="7">
                  <c:v>0</c:v>
                </c:pt>
                <c:pt idx="8">
                  <c:v>1.5</c:v>
                </c:pt>
                <c:pt idx="9">
                  <c:v>0</c:v>
                </c:pt>
                <c:pt idx="10">
                  <c:v>45</c:v>
                </c:pt>
                <c:pt idx="11">
                  <c:v>0</c:v>
                </c:pt>
                <c:pt idx="12">
                  <c:v>475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'15'!$H$15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'15'!$H$17:$H$30</c:f>
              <c:numCache>
                <c:formatCode>#,##0.0</c:formatCode>
                <c:ptCount val="14"/>
                <c:pt idx="0">
                  <c:v>0</c:v>
                </c:pt>
                <c:pt idx="1">
                  <c:v>8.4211999999999989</c:v>
                </c:pt>
                <c:pt idx="2">
                  <c:v>52.09</c:v>
                </c:pt>
                <c:pt idx="3">
                  <c:v>10.004499999999998</c:v>
                </c:pt>
                <c:pt idx="4">
                  <c:v>50.098699999999987</c:v>
                </c:pt>
                <c:pt idx="5">
                  <c:v>26.212</c:v>
                </c:pt>
                <c:pt idx="6">
                  <c:v>45.391999999999996</c:v>
                </c:pt>
                <c:pt idx="7">
                  <c:v>19.2</c:v>
                </c:pt>
                <c:pt idx="8">
                  <c:v>0.8</c:v>
                </c:pt>
                <c:pt idx="9">
                  <c:v>0</c:v>
                </c:pt>
                <c:pt idx="10">
                  <c:v>6.0539999999999994</c:v>
                </c:pt>
                <c:pt idx="11">
                  <c:v>86.8</c:v>
                </c:pt>
                <c:pt idx="12">
                  <c:v>10.91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'15'!$I$15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'15'!$I$17:$I$30</c:f>
              <c:numCache>
                <c:formatCode>#,##0.0</c:formatCode>
                <c:ptCount val="14"/>
                <c:pt idx="0">
                  <c:v>243.10156000000029</c:v>
                </c:pt>
                <c:pt idx="1">
                  <c:v>446.71926999999914</c:v>
                </c:pt>
                <c:pt idx="2">
                  <c:v>13.057039999999986</c:v>
                </c:pt>
                <c:pt idx="3">
                  <c:v>91.339659999999597</c:v>
                </c:pt>
                <c:pt idx="4">
                  <c:v>110.84765999999986</c:v>
                </c:pt>
                <c:pt idx="5">
                  <c:v>60.542980000000391</c:v>
                </c:pt>
                <c:pt idx="6">
                  <c:v>109.54909999999994</c:v>
                </c:pt>
                <c:pt idx="7">
                  <c:v>95.848399999999785</c:v>
                </c:pt>
                <c:pt idx="8">
                  <c:v>210.27105999999827</c:v>
                </c:pt>
                <c:pt idx="9">
                  <c:v>21.843530000000044</c:v>
                </c:pt>
                <c:pt idx="10">
                  <c:v>245.72727999999887</c:v>
                </c:pt>
                <c:pt idx="11">
                  <c:v>161.73882000000003</c:v>
                </c:pt>
                <c:pt idx="12">
                  <c:v>89.324849999999813</c:v>
                </c:pt>
                <c:pt idx="13">
                  <c:v>156.89557000000048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57401472"/>
        <c:axId val="157403008"/>
      </c:barChart>
      <c:catAx>
        <c:axId val="1574014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157403008"/>
        <c:crosses val="autoZero"/>
        <c:auto val="1"/>
        <c:lblAlgn val="ctr"/>
        <c:lblOffset val="100"/>
        <c:noMultiLvlLbl val="0"/>
      </c:catAx>
      <c:valAx>
        <c:axId val="157403008"/>
        <c:scaling>
          <c:orientation val="minMax"/>
          <c:max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401472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v ES ČR (MW) k 31.12.2018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'15'!$A$5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'15'!$B$5:$K$5</c:f>
              <c:numCache>
                <c:formatCode>#,##0.0</c:formatCode>
                <c:ptCount val="10"/>
                <c:pt idx="0">
                  <c:v>3830</c:v>
                </c:pt>
                <c:pt idx="1">
                  <c:v>3900</c:v>
                </c:pt>
                <c:pt idx="2">
                  <c:v>3970</c:v>
                </c:pt>
                <c:pt idx="3">
                  <c:v>4040</c:v>
                </c:pt>
                <c:pt idx="4">
                  <c:v>4290</c:v>
                </c:pt>
                <c:pt idx="5">
                  <c:v>4290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4290</c:v>
                </c:pt>
              </c:numCache>
            </c:numRef>
          </c:val>
        </c:ser>
        <c:ser>
          <c:idx val="1"/>
          <c:order val="1"/>
          <c:tx>
            <c:strRef>
              <c:f>'15'!$A$6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'15'!$B$6:$K$6</c:f>
              <c:numCache>
                <c:formatCode>#,##0.0</c:formatCode>
                <c:ptCount val="10"/>
                <c:pt idx="0">
                  <c:v>10720.1</c:v>
                </c:pt>
                <c:pt idx="1">
                  <c:v>10769</c:v>
                </c:pt>
                <c:pt idx="2">
                  <c:v>10787.49</c:v>
                </c:pt>
                <c:pt idx="3">
                  <c:v>10644.087000004709</c:v>
                </c:pt>
                <c:pt idx="4">
                  <c:v>10819.5</c:v>
                </c:pt>
                <c:pt idx="5">
                  <c:v>10741.852000000003</c:v>
                </c:pt>
                <c:pt idx="6">
                  <c:v>10741.852000000003</c:v>
                </c:pt>
                <c:pt idx="7">
                  <c:v>10849.975000000002</c:v>
                </c:pt>
                <c:pt idx="8">
                  <c:v>11075.392000000002</c:v>
                </c:pt>
                <c:pt idx="9">
                  <c:v>11075.442000000001</c:v>
                </c:pt>
              </c:numCache>
            </c:numRef>
          </c:val>
        </c:ser>
        <c:ser>
          <c:idx val="2"/>
          <c:order val="2"/>
          <c:tx>
            <c:strRef>
              <c:f>'15'!$A$7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'15'!$B$7:$K$7</c:f>
              <c:numCache>
                <c:formatCode>#,##0.0</c:formatCode>
                <c:ptCount val="10"/>
                <c:pt idx="0">
                  <c:v>560.70000000000005</c:v>
                </c:pt>
                <c:pt idx="1">
                  <c:v>590.70000000000005</c:v>
                </c:pt>
                <c:pt idx="2">
                  <c:v>590.70000000000005</c:v>
                </c:pt>
                <c:pt idx="3">
                  <c:v>520.70000000000005</c:v>
                </c:pt>
                <c:pt idx="4">
                  <c:v>518</c:v>
                </c:pt>
                <c:pt idx="5">
                  <c:v>1363.3150000000001</c:v>
                </c:pt>
                <c:pt idx="6">
                  <c:v>1363.3150000000001</c:v>
                </c:pt>
                <c:pt idx="7">
                  <c:v>1363.5</c:v>
                </c:pt>
                <c:pt idx="8">
                  <c:v>1363.5</c:v>
                </c:pt>
                <c:pt idx="9">
                  <c:v>1363.5</c:v>
                </c:pt>
              </c:numCache>
            </c:numRef>
          </c:val>
        </c:ser>
        <c:ser>
          <c:idx val="3"/>
          <c:order val="3"/>
          <c:tx>
            <c:strRef>
              <c:f>'15'!$A$8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'15'!$B$8:$K$8</c:f>
              <c:numCache>
                <c:formatCode>#,##0.0</c:formatCode>
                <c:ptCount val="10"/>
                <c:pt idx="0">
                  <c:v>374.2</c:v>
                </c:pt>
                <c:pt idx="1">
                  <c:v>433.7</c:v>
                </c:pt>
                <c:pt idx="2">
                  <c:v>510.8</c:v>
                </c:pt>
                <c:pt idx="3">
                  <c:v>750.1</c:v>
                </c:pt>
                <c:pt idx="4">
                  <c:v>820.1</c:v>
                </c:pt>
                <c:pt idx="5">
                  <c:v>855.88699999999869</c:v>
                </c:pt>
                <c:pt idx="6">
                  <c:v>855.88699999999869</c:v>
                </c:pt>
                <c:pt idx="7">
                  <c:v>873.99199999999689</c:v>
                </c:pt>
                <c:pt idx="8">
                  <c:v>895.90899999999738</c:v>
                </c:pt>
                <c:pt idx="9">
                  <c:v>910.90979999999729</c:v>
                </c:pt>
              </c:numCache>
            </c:numRef>
          </c:val>
        </c:ser>
        <c:ser>
          <c:idx val="4"/>
          <c:order val="4"/>
          <c:tx>
            <c:strRef>
              <c:f>'15'!$A$9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'15'!$B$9:$K$9</c:f>
              <c:numCache>
                <c:formatCode>#,##0.0</c:formatCode>
                <c:ptCount val="10"/>
                <c:pt idx="0">
                  <c:v>1036.5</c:v>
                </c:pt>
                <c:pt idx="1">
                  <c:v>1056.0999999999999</c:v>
                </c:pt>
                <c:pt idx="2">
                  <c:v>1054.5999999999999</c:v>
                </c:pt>
                <c:pt idx="3">
                  <c:v>1069.1999999999998</c:v>
                </c:pt>
                <c:pt idx="4">
                  <c:v>1082.6999999999998</c:v>
                </c:pt>
                <c:pt idx="5">
                  <c:v>1080.3501999999992</c:v>
                </c:pt>
                <c:pt idx="6">
                  <c:v>1087.5334999999984</c:v>
                </c:pt>
                <c:pt idx="7">
                  <c:v>1090.1870999999983</c:v>
                </c:pt>
                <c:pt idx="8">
                  <c:v>1092.714099999999</c:v>
                </c:pt>
                <c:pt idx="9">
                  <c:v>1092.5185999999992</c:v>
                </c:pt>
              </c:numCache>
            </c:numRef>
          </c:val>
        </c:ser>
        <c:ser>
          <c:idx val="5"/>
          <c:order val="5"/>
          <c:tx>
            <c:strRef>
              <c:f>'15'!$A$10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'15'!$B$10:$K$10</c:f>
              <c:numCache>
                <c:formatCode>#,##0.0</c:formatCode>
                <c:ptCount val="10"/>
                <c:pt idx="0">
                  <c:v>1146.5</c:v>
                </c:pt>
                <c:pt idx="1">
                  <c:v>1146.5</c:v>
                </c:pt>
                <c:pt idx="2">
                  <c:v>1146.5</c:v>
                </c:pt>
                <c:pt idx="3">
                  <c:v>1146.5</c:v>
                </c:pt>
                <c:pt idx="4">
                  <c:v>1146.5</c:v>
                </c:pt>
                <c:pt idx="5">
                  <c:v>1171.5</c:v>
                </c:pt>
                <c:pt idx="6">
                  <c:v>1171.5</c:v>
                </c:pt>
                <c:pt idx="7">
                  <c:v>1171.5</c:v>
                </c:pt>
                <c:pt idx="8">
                  <c:v>1171.5</c:v>
                </c:pt>
                <c:pt idx="9">
                  <c:v>1171.5</c:v>
                </c:pt>
              </c:numCache>
            </c:numRef>
          </c:val>
        </c:ser>
        <c:ser>
          <c:idx val="6"/>
          <c:order val="6"/>
          <c:tx>
            <c:strRef>
              <c:f>'15'!$A$11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'15'!$B$11:$K$11</c:f>
              <c:numCache>
                <c:formatCode>#,##0.0</c:formatCode>
                <c:ptCount val="10"/>
                <c:pt idx="0">
                  <c:v>193.2</c:v>
                </c:pt>
                <c:pt idx="1">
                  <c:v>217.8</c:v>
                </c:pt>
                <c:pt idx="2">
                  <c:v>218.9</c:v>
                </c:pt>
                <c:pt idx="3">
                  <c:v>262.96019999446298</c:v>
                </c:pt>
                <c:pt idx="4">
                  <c:v>270</c:v>
                </c:pt>
                <c:pt idx="5">
                  <c:v>278.05489999999998</c:v>
                </c:pt>
                <c:pt idx="6">
                  <c:v>280.6499</c:v>
                </c:pt>
                <c:pt idx="7">
                  <c:v>282.00490000000002</c:v>
                </c:pt>
                <c:pt idx="8">
                  <c:v>308.20490000000007</c:v>
                </c:pt>
                <c:pt idx="9">
                  <c:v>316.20740000000006</c:v>
                </c:pt>
              </c:numCache>
            </c:numRef>
          </c:val>
        </c:ser>
        <c:ser>
          <c:idx val="7"/>
          <c:order val="7"/>
          <c:tx>
            <c:strRef>
              <c:f>'15'!$A$12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'15'!$B$12:$K$12</c:f>
              <c:numCache>
                <c:formatCode>#,##0.0</c:formatCode>
                <c:ptCount val="10"/>
                <c:pt idx="0">
                  <c:v>464.6</c:v>
                </c:pt>
                <c:pt idx="1">
                  <c:v>1959.1</c:v>
                </c:pt>
                <c:pt idx="2">
                  <c:v>1971</c:v>
                </c:pt>
                <c:pt idx="3">
                  <c:v>2085.96414685531</c:v>
                </c:pt>
                <c:pt idx="4">
                  <c:v>2132.4</c:v>
                </c:pt>
                <c:pt idx="5">
                  <c:v>2067.4154500000959</c:v>
                </c:pt>
                <c:pt idx="6">
                  <c:v>2074.9228500000986</c:v>
                </c:pt>
                <c:pt idx="7">
                  <c:v>2067.8510800001131</c:v>
                </c:pt>
                <c:pt idx="8">
                  <c:v>2069.4577600001157</c:v>
                </c:pt>
                <c:pt idx="9">
                  <c:v>2056.8067800001054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166016"/>
        <c:axId val="158184192"/>
      </c:barChart>
      <c:catAx>
        <c:axId val="15816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184192"/>
        <c:crosses val="autoZero"/>
        <c:auto val="1"/>
        <c:lblAlgn val="ctr"/>
        <c:lblOffset val="100"/>
        <c:noMultiLvlLbl val="0"/>
      </c:catAx>
      <c:valAx>
        <c:axId val="158184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166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'15'!$L$5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'15'!$L$6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'15'!$L$7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'15'!$L$8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'15'!$L$9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'15'!$L$10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'15'!$M$10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'15'!$L$11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'15'!$M$11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'15'!$L$12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'15'!$M$12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26688"/>
        <c:axId val="158236672"/>
      </c:barChart>
      <c:catAx>
        <c:axId val="15822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236672"/>
        <c:crosses val="autoZero"/>
        <c:auto val="1"/>
        <c:lblAlgn val="ctr"/>
        <c:lblOffset val="100"/>
        <c:noMultiLvlLbl val="0"/>
      </c:catAx>
      <c:valAx>
        <c:axId val="158236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2266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</a:t>
            </a:r>
            <a:r>
              <a:rPr lang="cs-CZ" sz="1000"/>
              <a:t>c</a:t>
            </a:r>
            <a:r>
              <a:rPr lang="en-US" sz="1000"/>
              <a:t>k</a:t>
            </a:r>
            <a:r>
              <a:rPr lang="cs-CZ" sz="1000"/>
              <a:t>é toky</a:t>
            </a:r>
            <a:r>
              <a:rPr lang="en-US" sz="1000"/>
              <a:t>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'16.1'!$A$6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'16.1'!$B$6:$M$6</c:f>
              <c:numCache>
                <c:formatCode>#,##0.0</c:formatCode>
                <c:ptCount val="12"/>
                <c:pt idx="0">
                  <c:v>-1697.739</c:v>
                </c:pt>
                <c:pt idx="1">
                  <c:v>-1515.059</c:v>
                </c:pt>
                <c:pt idx="2">
                  <c:v>-2141.0680000000002</c:v>
                </c:pt>
                <c:pt idx="3">
                  <c:v>-1556.9659999999999</c:v>
                </c:pt>
                <c:pt idx="4">
                  <c:v>-1993.0619999999999</c:v>
                </c:pt>
                <c:pt idx="5">
                  <c:v>-1940.6280000000002</c:v>
                </c:pt>
                <c:pt idx="6">
                  <c:v>-2015.194</c:v>
                </c:pt>
                <c:pt idx="7">
                  <c:v>-2067.1149999999998</c:v>
                </c:pt>
                <c:pt idx="8">
                  <c:v>-2300.4470000000001</c:v>
                </c:pt>
                <c:pt idx="9">
                  <c:v>-2682.6459999999997</c:v>
                </c:pt>
                <c:pt idx="10">
                  <c:v>-2519.723</c:v>
                </c:pt>
                <c:pt idx="11">
                  <c:v>-2638.0729999999999</c:v>
                </c:pt>
              </c:numCache>
            </c:numRef>
          </c:val>
        </c:ser>
        <c:ser>
          <c:idx val="1"/>
          <c:order val="1"/>
          <c:tx>
            <c:strRef>
              <c:f>'16.1'!$A$11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'16.1'!$B$11:$M$11</c:f>
              <c:numCache>
                <c:formatCode>#,##0.0</c:formatCode>
                <c:ptCount val="12"/>
                <c:pt idx="0">
                  <c:v>-9.9059840000000001</c:v>
                </c:pt>
                <c:pt idx="1">
                  <c:v>-22.569089000000002</c:v>
                </c:pt>
                <c:pt idx="2">
                  <c:v>-31.036696000000003</c:v>
                </c:pt>
                <c:pt idx="3">
                  <c:v>-44.958086999999999</c:v>
                </c:pt>
                <c:pt idx="4">
                  <c:v>-59.964120999999999</c:v>
                </c:pt>
                <c:pt idx="5">
                  <c:v>-58.530130999999997</c:v>
                </c:pt>
                <c:pt idx="6">
                  <c:v>-20.418900000000001</c:v>
                </c:pt>
                <c:pt idx="7">
                  <c:v>-39.311495000000001</c:v>
                </c:pt>
                <c:pt idx="8">
                  <c:v>-47.80793899999999</c:v>
                </c:pt>
                <c:pt idx="9">
                  <c:v>-49.568114000000001</c:v>
                </c:pt>
                <c:pt idx="10">
                  <c:v>-20.876539999999999</c:v>
                </c:pt>
                <c:pt idx="11">
                  <c:v>-7.8359019999999999</c:v>
                </c:pt>
              </c:numCache>
            </c:numRef>
          </c:val>
        </c:ser>
        <c:ser>
          <c:idx val="2"/>
          <c:order val="2"/>
          <c:tx>
            <c:strRef>
              <c:f>'16.1'!$A$17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'16.1'!$B$17:$M$17</c:f>
              <c:numCache>
                <c:formatCode>#,##0.0</c:formatCode>
                <c:ptCount val="12"/>
                <c:pt idx="0">
                  <c:v>1206.1569999999999</c:v>
                </c:pt>
                <c:pt idx="1">
                  <c:v>1040.8100000000002</c:v>
                </c:pt>
                <c:pt idx="2">
                  <c:v>846.41700000000003</c:v>
                </c:pt>
                <c:pt idx="3">
                  <c:v>632.69499999999994</c:v>
                </c:pt>
                <c:pt idx="4">
                  <c:v>722.12099999999998</c:v>
                </c:pt>
                <c:pt idx="5">
                  <c:v>892.28000000000009</c:v>
                </c:pt>
                <c:pt idx="6">
                  <c:v>807.14799999999991</c:v>
                </c:pt>
                <c:pt idx="7">
                  <c:v>944.2349999999999</c:v>
                </c:pt>
                <c:pt idx="8">
                  <c:v>743.04500000000007</c:v>
                </c:pt>
                <c:pt idx="9">
                  <c:v>1212.306</c:v>
                </c:pt>
                <c:pt idx="10">
                  <c:v>1138.3650000000002</c:v>
                </c:pt>
                <c:pt idx="11">
                  <c:v>1227.7249999999999</c:v>
                </c:pt>
              </c:numCache>
            </c:numRef>
          </c:val>
        </c:ser>
        <c:ser>
          <c:idx val="3"/>
          <c:order val="3"/>
          <c:tx>
            <c:strRef>
              <c:f>'16.1'!$A$22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'16.1'!$B$22:$M$22</c:f>
              <c:numCache>
                <c:formatCode>#,##0.0</c:formatCode>
                <c:ptCount val="12"/>
                <c:pt idx="0">
                  <c:v>19.38109</c:v>
                </c:pt>
                <c:pt idx="1">
                  <c:v>28.104727999999998</c:v>
                </c:pt>
                <c:pt idx="2">
                  <c:v>20.499704000000001</c:v>
                </c:pt>
                <c:pt idx="3">
                  <c:v>18.487394999999999</c:v>
                </c:pt>
                <c:pt idx="4">
                  <c:v>7.2799140000000007</c:v>
                </c:pt>
                <c:pt idx="5">
                  <c:v>7.9498500000000014</c:v>
                </c:pt>
                <c:pt idx="6">
                  <c:v>7.8583540000000003</c:v>
                </c:pt>
                <c:pt idx="7">
                  <c:v>21.028753999999999</c:v>
                </c:pt>
                <c:pt idx="8">
                  <c:v>6.1179730000000001</c:v>
                </c:pt>
                <c:pt idx="9">
                  <c:v>6.1421720000000004</c:v>
                </c:pt>
                <c:pt idx="10">
                  <c:v>8.9139739999999996</c:v>
                </c:pt>
                <c:pt idx="11">
                  <c:v>8.3425899999999995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876992"/>
        <c:axId val="157878528"/>
      </c:barChart>
      <c:lineChart>
        <c:grouping val="stacked"/>
        <c:varyColors val="0"/>
        <c:ser>
          <c:idx val="4"/>
          <c:order val="4"/>
          <c:tx>
            <c:strRef>
              <c:f>'16.1'!$A$4</c:f>
              <c:strCache>
                <c:ptCount val="1"/>
                <c:pt idx="0">
                  <c:v>Přeshraniční saldo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'16.1'!$B$4:$M$4</c:f>
              <c:numCache>
                <c:formatCode>#,##0.0</c:formatCode>
                <c:ptCount val="12"/>
                <c:pt idx="0">
                  <c:v>-482.10689400000001</c:v>
                </c:pt>
                <c:pt idx="1">
                  <c:v>-468.71336099999985</c:v>
                </c:pt>
                <c:pt idx="2">
                  <c:v>-1305.1879920000003</c:v>
                </c:pt>
                <c:pt idx="3">
                  <c:v>-950.74169199999994</c:v>
                </c:pt>
                <c:pt idx="4">
                  <c:v>-1323.625207</c:v>
                </c:pt>
                <c:pt idx="5">
                  <c:v>-1098.928281</c:v>
                </c:pt>
                <c:pt idx="6">
                  <c:v>-1220.606546</c:v>
                </c:pt>
                <c:pt idx="7">
                  <c:v>-1141.1627409999996</c:v>
                </c:pt>
                <c:pt idx="8">
                  <c:v>-1599.091966</c:v>
                </c:pt>
                <c:pt idx="9">
                  <c:v>-1513.7659419999998</c:v>
                </c:pt>
                <c:pt idx="10">
                  <c:v>-1393.3205659999999</c:v>
                </c:pt>
                <c:pt idx="11">
                  <c:v>-1409.8413119999998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0048"/>
        <c:axId val="157888512"/>
      </c:lineChart>
      <c:catAx>
        <c:axId val="15787699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57878528"/>
        <c:crosses val="autoZero"/>
        <c:auto val="1"/>
        <c:lblAlgn val="ctr"/>
        <c:lblOffset val="100"/>
        <c:noMultiLvlLbl val="0"/>
      </c:catAx>
      <c:valAx>
        <c:axId val="15787852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876992"/>
        <c:crosses val="autoZero"/>
        <c:crossBetween val="between"/>
        <c:majorUnit val="500"/>
        <c:minorUnit val="500"/>
      </c:valAx>
      <c:valAx>
        <c:axId val="157888512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157890048"/>
        <c:crosses val="max"/>
        <c:crossBetween val="between"/>
        <c:majorUnit val="500"/>
        <c:minorUnit val="500"/>
      </c:valAx>
      <c:catAx>
        <c:axId val="157890048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578885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Přeshraniční toky (GWh)</a:t>
            </a:r>
          </a:p>
        </c:rich>
      </c:tx>
      <c:layout>
        <c:manualLayout>
          <c:xMode val="edge"/>
          <c:yMode val="edge"/>
          <c:x val="0.39187186726346196"/>
          <c:y val="1.97594834265881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'16.2,16.3'!$A$26</c:f>
              <c:strCache>
                <c:ptCount val="1"/>
                <c:pt idx="0">
                  <c:v>Export celkem 2017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val>
            <c:numRef>
              <c:f>'16.2,16.3'!$B$26:$M$26</c:f>
              <c:numCache>
                <c:formatCode>General</c:formatCode>
                <c:ptCount val="12"/>
                <c:pt idx="0">
                  <c:v>-2939.0091780000002</c:v>
                </c:pt>
                <c:pt idx="1">
                  <c:v>-2661.4098859999999</c:v>
                </c:pt>
                <c:pt idx="2">
                  <c:v>-2492.9477849999998</c:v>
                </c:pt>
                <c:pt idx="3">
                  <c:v>-2883.808145</c:v>
                </c:pt>
                <c:pt idx="4">
                  <c:v>-2191.4570309999999</c:v>
                </c:pt>
                <c:pt idx="5">
                  <c:v>-1983.614562</c:v>
                </c:pt>
                <c:pt idx="6">
                  <c:v>-1667.7642790000002</c:v>
                </c:pt>
                <c:pt idx="7">
                  <c:v>-1778.6023519999999</c:v>
                </c:pt>
                <c:pt idx="8">
                  <c:v>-2095.8143540000001</c:v>
                </c:pt>
                <c:pt idx="9">
                  <c:v>-2550.6601170000004</c:v>
                </c:pt>
                <c:pt idx="10">
                  <c:v>-2632.6643639999993</c:v>
                </c:pt>
                <c:pt idx="11">
                  <c:v>-2231.185007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'16.2,16.3'!$A$27</c:f>
              <c:strCache>
                <c:ptCount val="1"/>
                <c:pt idx="0">
                  <c:v>Import celkem 2017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val>
            <c:numRef>
              <c:f>'16.2,16.3'!$B$27:$M$27</c:f>
              <c:numCache>
                <c:formatCode>General</c:formatCode>
                <c:ptCount val="12"/>
                <c:pt idx="0">
                  <c:v>1836.6787279999999</c:v>
                </c:pt>
                <c:pt idx="1">
                  <c:v>1674.043885</c:v>
                </c:pt>
                <c:pt idx="2">
                  <c:v>1143.7163739999999</c:v>
                </c:pt>
                <c:pt idx="3">
                  <c:v>1053.7108919999998</c:v>
                </c:pt>
                <c:pt idx="4">
                  <c:v>1219.6024260000002</c:v>
                </c:pt>
                <c:pt idx="5">
                  <c:v>1623.896211</c:v>
                </c:pt>
                <c:pt idx="6">
                  <c:v>1425.5426260000002</c:v>
                </c:pt>
                <c:pt idx="7">
                  <c:v>805.61000399999989</c:v>
                </c:pt>
                <c:pt idx="8">
                  <c:v>601.38419199999998</c:v>
                </c:pt>
                <c:pt idx="9">
                  <c:v>1137.385143</c:v>
                </c:pt>
                <c:pt idx="10">
                  <c:v>1129.282557</c:v>
                </c:pt>
                <c:pt idx="11">
                  <c:v>1421.1461709999999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'16.2,16.3'!$A$28</c:f>
              <c:strCache>
                <c:ptCount val="1"/>
                <c:pt idx="0">
                  <c:v>Export celkem 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'16.2,16.3'!$B$28:$M$28</c:f>
              <c:numCache>
                <c:formatCode>General</c:formatCode>
                <c:ptCount val="12"/>
                <c:pt idx="0">
                  <c:v>-1707.644984</c:v>
                </c:pt>
                <c:pt idx="1">
                  <c:v>-1537.628089</c:v>
                </c:pt>
                <c:pt idx="2">
                  <c:v>-2172.1046960000003</c:v>
                </c:pt>
                <c:pt idx="3">
                  <c:v>-1601.9240869999999</c:v>
                </c:pt>
                <c:pt idx="4">
                  <c:v>-2053.0261209999999</c:v>
                </c:pt>
                <c:pt idx="5">
                  <c:v>-1999.1581310000001</c:v>
                </c:pt>
                <c:pt idx="6">
                  <c:v>-2035.6128999999999</c:v>
                </c:pt>
                <c:pt idx="7">
                  <c:v>-2106.4264949999997</c:v>
                </c:pt>
                <c:pt idx="8">
                  <c:v>-2348.2549389999999</c:v>
                </c:pt>
                <c:pt idx="9">
                  <c:v>-2732.2141139999999</c:v>
                </c:pt>
                <c:pt idx="10">
                  <c:v>-2540.5995400000002</c:v>
                </c:pt>
                <c:pt idx="11">
                  <c:v>-2645.9089019999997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'16.2,16.3'!$A$29</c:f>
              <c:strCache>
                <c:ptCount val="1"/>
                <c:pt idx="0">
                  <c:v>Import celkem 2018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'16.2,16.3'!$B$29:$M$29</c:f>
              <c:numCache>
                <c:formatCode>General</c:formatCode>
                <c:ptCount val="12"/>
                <c:pt idx="0">
                  <c:v>1225.53809</c:v>
                </c:pt>
                <c:pt idx="1">
                  <c:v>1068.9147280000002</c:v>
                </c:pt>
                <c:pt idx="2">
                  <c:v>866.91670399999998</c:v>
                </c:pt>
                <c:pt idx="3">
                  <c:v>651.18239499999993</c:v>
                </c:pt>
                <c:pt idx="4">
                  <c:v>729.40091399999994</c:v>
                </c:pt>
                <c:pt idx="5">
                  <c:v>900.22985000000006</c:v>
                </c:pt>
                <c:pt idx="6">
                  <c:v>815.00635399999987</c:v>
                </c:pt>
                <c:pt idx="7">
                  <c:v>965.26375399999995</c:v>
                </c:pt>
                <c:pt idx="8">
                  <c:v>749.16297300000008</c:v>
                </c:pt>
                <c:pt idx="9">
                  <c:v>1218.4481720000001</c:v>
                </c:pt>
                <c:pt idx="10">
                  <c:v>1147.2789740000003</c:v>
                </c:pt>
                <c:pt idx="11">
                  <c:v>1236.0675899999999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05888"/>
        <c:axId val="157607424"/>
      </c:lineChart>
      <c:catAx>
        <c:axId val="15760588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57607424"/>
        <c:crosses val="autoZero"/>
        <c:auto val="1"/>
        <c:lblAlgn val="ctr"/>
        <c:lblOffset val="100"/>
        <c:noMultiLvlLbl val="0"/>
      </c:catAx>
      <c:valAx>
        <c:axId val="15760742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605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068895532902546"/>
          <c:y val="0.85458432068620649"/>
          <c:w val="0.71992393396428167"/>
          <c:h val="0.1239604638381071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000"/>
              <a:t>Vývoj přeshraničních fyzických toků (TWh)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'16.2,16.3'!$A$18</c:f>
              <c:strCache>
                <c:ptCount val="1"/>
                <c:pt idx="0">
                  <c:v>Export 110, 220 a 400 kV</c:v>
                </c:pt>
              </c:strCache>
            </c:strRef>
          </c:tx>
          <c:invertIfNegative val="0"/>
          <c:cat>
            <c:numRef>
              <c:f>'16.2,16.3'!$B$16:$K$16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'16.2,16.3'!$B$18:$K$18</c:f>
              <c:numCache>
                <c:formatCode>0.0</c:formatCode>
                <c:ptCount val="10"/>
                <c:pt idx="0">
                  <c:v>-24.2</c:v>
                </c:pt>
                <c:pt idx="1">
                  <c:v>-26</c:v>
                </c:pt>
                <c:pt idx="2" formatCode="General">
                  <c:v>-31.068000000000001</c:v>
                </c:pt>
                <c:pt idx="3">
                  <c:v>-27.447399999999998</c:v>
                </c:pt>
                <c:pt idx="4">
                  <c:v>-27.694199999999999</c:v>
                </c:pt>
                <c:pt idx="5">
                  <c:v>-28.141830536999997</c:v>
                </c:pt>
                <c:pt idx="6">
                  <c:v>-28.661353127999998</c:v>
                </c:pt>
                <c:pt idx="7">
                  <c:v>-24.791009029000001</c:v>
                </c:pt>
                <c:pt idx="8">
                  <c:v>-28.108937059999999</c:v>
                </c:pt>
                <c:pt idx="9">
                  <c:v>-25.480502997999995</c:v>
                </c:pt>
              </c:numCache>
            </c:numRef>
          </c:val>
        </c:ser>
        <c:ser>
          <c:idx val="1"/>
          <c:order val="1"/>
          <c:tx>
            <c:strRef>
              <c:f>'16.2,16.3'!$A$19</c:f>
              <c:strCache>
                <c:ptCount val="1"/>
                <c:pt idx="0">
                  <c:v>Import 220 a 400 kV</c:v>
                </c:pt>
              </c:strCache>
            </c:strRef>
          </c:tx>
          <c:invertIfNegative val="0"/>
          <c:cat>
            <c:numRef>
              <c:f>'16.2,16.3'!$B$16:$K$16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'16.2,16.3'!$B$19:$K$19</c:f>
              <c:numCache>
                <c:formatCode>0.0</c:formatCode>
                <c:ptCount val="10"/>
                <c:pt idx="0">
                  <c:v>9.3000000000000007</c:v>
                </c:pt>
                <c:pt idx="1">
                  <c:v>10.6</c:v>
                </c:pt>
                <c:pt idx="2">
                  <c:v>13.255000000000001</c:v>
                </c:pt>
                <c:pt idx="3">
                  <c:v>9.3308999999999997</c:v>
                </c:pt>
                <c:pt idx="4">
                  <c:v>9.8519000000000005</c:v>
                </c:pt>
                <c:pt idx="5">
                  <c:v>11.187258999999999</c:v>
                </c:pt>
                <c:pt idx="6">
                  <c:v>15.488839999999996</c:v>
                </c:pt>
                <c:pt idx="7">
                  <c:v>13.439601</c:v>
                </c:pt>
                <c:pt idx="8">
                  <c:v>14.643177</c:v>
                </c:pt>
                <c:pt idx="9">
                  <c:v>11.413304</c:v>
                </c:pt>
              </c:numCache>
            </c:numRef>
          </c:val>
        </c:ser>
        <c:ser>
          <c:idx val="2"/>
          <c:order val="2"/>
          <c:tx>
            <c:strRef>
              <c:f>'16.2,16.3'!$A$20</c:f>
              <c:strCache>
                <c:ptCount val="1"/>
                <c:pt idx="0">
                  <c:v>Import 110 kV</c:v>
                </c:pt>
              </c:strCache>
            </c:strRef>
          </c:tx>
          <c:invertIfNegative val="0"/>
          <c:cat>
            <c:numRef>
              <c:f>'16.2,16.3'!$B$16:$K$16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'16.2,16.3'!$B$20:$K$20</c:f>
              <c:numCache>
                <c:formatCode>0.0</c:formatCode>
                <c:ptCount val="10"/>
                <c:pt idx="0">
                  <c:v>1.2</c:v>
                </c:pt>
                <c:pt idx="1">
                  <c:v>0.5</c:v>
                </c:pt>
                <c:pt idx="2">
                  <c:v>0.76800000000000002</c:v>
                </c:pt>
                <c:pt idx="3">
                  <c:v>0.996</c:v>
                </c:pt>
                <c:pt idx="4">
                  <c:v>0.96970000000000001</c:v>
                </c:pt>
                <c:pt idx="5">
                  <c:v>0.65450693400000004</c:v>
                </c:pt>
                <c:pt idx="6">
                  <c:v>0.65700986599999989</c:v>
                </c:pt>
                <c:pt idx="7">
                  <c:v>0.37697191799999996</c:v>
                </c:pt>
                <c:pt idx="8">
                  <c:v>0.42882220900000007</c:v>
                </c:pt>
                <c:pt idx="9">
                  <c:v>0.16010649799999999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562880"/>
        <c:axId val="147564416"/>
      </c:barChart>
      <c:lineChart>
        <c:grouping val="standard"/>
        <c:varyColors val="0"/>
        <c:ser>
          <c:idx val="3"/>
          <c:order val="3"/>
          <c:tx>
            <c:strRef>
              <c:f>'16.2,16.3'!$A$17</c:f>
              <c:strCache>
                <c:ptCount val="1"/>
                <c:pt idx="0">
                  <c:v>Přeshraniční saldo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'16.2,16.3'!$B$16:$K$16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'16.2,16.3'!$B$17:$K$17</c:f>
              <c:numCache>
                <c:formatCode>0.0</c:formatCode>
                <c:ptCount val="10"/>
                <c:pt idx="0">
                  <c:v>-13.6</c:v>
                </c:pt>
                <c:pt idx="1">
                  <c:v>-14.9</c:v>
                </c:pt>
                <c:pt idx="2">
                  <c:v>-17.045000000000002</c:v>
                </c:pt>
                <c:pt idx="3">
                  <c:v>-17.1205</c:v>
                </c:pt>
                <c:pt idx="4">
                  <c:v>-16.872599999999998</c:v>
                </c:pt>
                <c:pt idx="5">
                  <c:v>-16.300064602999999</c:v>
                </c:pt>
                <c:pt idx="6">
                  <c:v>-12.515503262000003</c:v>
                </c:pt>
                <c:pt idx="7">
                  <c:v>-10.974436111000001</c:v>
                </c:pt>
                <c:pt idx="8">
                  <c:v>-13.036937850999999</c:v>
                </c:pt>
                <c:pt idx="9">
                  <c:v>-13.907092499999996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2880"/>
        <c:axId val="147564416"/>
      </c:lineChart>
      <c:catAx>
        <c:axId val="14756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7564416"/>
        <c:crosses val="autoZero"/>
        <c:auto val="1"/>
        <c:lblAlgn val="ctr"/>
        <c:lblOffset val="100"/>
        <c:noMultiLvlLbl val="0"/>
      </c:catAx>
      <c:valAx>
        <c:axId val="14756441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56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608877228744885"/>
          <c:y val="0.85485498735739662"/>
          <c:w val="0.79198211973470434"/>
          <c:h val="0.1237297324186029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914152379108589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775777103176827E-2"/>
          <c:y val="0.10459753068982969"/>
          <c:w val="0.8892259938601712"/>
          <c:h val="0.72880618622223792"/>
        </c:manualLayout>
      </c:layout>
      <c:areaChart>
        <c:grouping val="stacked"/>
        <c:varyColors val="0"/>
        <c:ser>
          <c:idx val="0"/>
          <c:order val="0"/>
          <c:tx>
            <c:strRef>
              <c:f>'25'!$B$6</c:f>
              <c:strCache>
                <c:ptCount val="1"/>
                <c:pt idx="0">
                  <c:v>JE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'25'!$B$7:$B$30</c:f>
              <c:numCache>
                <c:formatCode>#,##0.0</c:formatCode>
                <c:ptCount val="24"/>
                <c:pt idx="0">
                  <c:v>3086</c:v>
                </c:pt>
                <c:pt idx="1">
                  <c:v>3087</c:v>
                </c:pt>
                <c:pt idx="2">
                  <c:v>3088</c:v>
                </c:pt>
                <c:pt idx="3">
                  <c:v>3090</c:v>
                </c:pt>
                <c:pt idx="4">
                  <c:v>3089</c:v>
                </c:pt>
                <c:pt idx="5">
                  <c:v>3089</c:v>
                </c:pt>
                <c:pt idx="6">
                  <c:v>3091</c:v>
                </c:pt>
                <c:pt idx="7">
                  <c:v>3092</c:v>
                </c:pt>
                <c:pt idx="8">
                  <c:v>3089</c:v>
                </c:pt>
                <c:pt idx="9">
                  <c:v>3093</c:v>
                </c:pt>
                <c:pt idx="10">
                  <c:v>3095</c:v>
                </c:pt>
                <c:pt idx="11">
                  <c:v>3094</c:v>
                </c:pt>
                <c:pt idx="12">
                  <c:v>3089</c:v>
                </c:pt>
                <c:pt idx="13">
                  <c:v>3088</c:v>
                </c:pt>
                <c:pt idx="14">
                  <c:v>3086</c:v>
                </c:pt>
                <c:pt idx="15">
                  <c:v>3084</c:v>
                </c:pt>
                <c:pt idx="16">
                  <c:v>3083</c:v>
                </c:pt>
                <c:pt idx="17">
                  <c:v>3084</c:v>
                </c:pt>
                <c:pt idx="18">
                  <c:v>3086</c:v>
                </c:pt>
                <c:pt idx="19">
                  <c:v>3088</c:v>
                </c:pt>
                <c:pt idx="20">
                  <c:v>3089</c:v>
                </c:pt>
                <c:pt idx="21">
                  <c:v>3090</c:v>
                </c:pt>
                <c:pt idx="22">
                  <c:v>3091</c:v>
                </c:pt>
                <c:pt idx="23">
                  <c:v>3095</c:v>
                </c:pt>
              </c:numCache>
            </c:numRef>
          </c:val>
        </c:ser>
        <c:ser>
          <c:idx val="1"/>
          <c:order val="1"/>
          <c:tx>
            <c:strRef>
              <c:f>'25'!$C$6</c:f>
              <c:strCache>
                <c:ptCount val="1"/>
                <c:pt idx="0">
                  <c:v>PE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'25'!$C$7:$C$30</c:f>
              <c:numCache>
                <c:formatCode>#,##0.0</c:formatCode>
                <c:ptCount val="24"/>
                <c:pt idx="0">
                  <c:v>6416</c:v>
                </c:pt>
                <c:pt idx="1">
                  <c:v>6405</c:v>
                </c:pt>
                <c:pt idx="2">
                  <c:v>6486</c:v>
                </c:pt>
                <c:pt idx="3">
                  <c:v>6677</c:v>
                </c:pt>
                <c:pt idx="4">
                  <c:v>6690</c:v>
                </c:pt>
                <c:pt idx="5">
                  <c:v>6535</c:v>
                </c:pt>
                <c:pt idx="6">
                  <c:v>6512</c:v>
                </c:pt>
                <c:pt idx="7">
                  <c:v>6526</c:v>
                </c:pt>
                <c:pt idx="8">
                  <c:v>6504</c:v>
                </c:pt>
                <c:pt idx="9">
                  <c:v>6551</c:v>
                </c:pt>
                <c:pt idx="10">
                  <c:v>6685</c:v>
                </c:pt>
                <c:pt idx="11">
                  <c:v>6720</c:v>
                </c:pt>
                <c:pt idx="12">
                  <c:v>6800</c:v>
                </c:pt>
                <c:pt idx="13">
                  <c:v>6807</c:v>
                </c:pt>
                <c:pt idx="14">
                  <c:v>6662</c:v>
                </c:pt>
                <c:pt idx="15">
                  <c:v>6634</c:v>
                </c:pt>
                <c:pt idx="16">
                  <c:v>6831</c:v>
                </c:pt>
                <c:pt idx="17">
                  <c:v>6917</c:v>
                </c:pt>
                <c:pt idx="18">
                  <c:v>6984</c:v>
                </c:pt>
                <c:pt idx="19">
                  <c:v>7043</c:v>
                </c:pt>
                <c:pt idx="20">
                  <c:v>7067</c:v>
                </c:pt>
                <c:pt idx="21">
                  <c:v>7100</c:v>
                </c:pt>
                <c:pt idx="22">
                  <c:v>6988</c:v>
                </c:pt>
                <c:pt idx="23">
                  <c:v>6917</c:v>
                </c:pt>
              </c:numCache>
            </c:numRef>
          </c:val>
        </c:ser>
        <c:ser>
          <c:idx val="2"/>
          <c:order val="2"/>
          <c:tx>
            <c:strRef>
              <c:f>'25'!$D$6</c:f>
              <c:strCache>
                <c:ptCount val="1"/>
                <c:pt idx="0">
                  <c:v>PSE + PPE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'25'!$D$7:$D$30</c:f>
              <c:numCache>
                <c:formatCode>#,##0.0</c:formatCode>
                <c:ptCount val="24"/>
                <c:pt idx="0">
                  <c:v>698</c:v>
                </c:pt>
                <c:pt idx="1">
                  <c:v>712</c:v>
                </c:pt>
                <c:pt idx="2">
                  <c:v>713</c:v>
                </c:pt>
                <c:pt idx="3">
                  <c:v>708</c:v>
                </c:pt>
                <c:pt idx="4">
                  <c:v>705</c:v>
                </c:pt>
                <c:pt idx="5">
                  <c:v>704</c:v>
                </c:pt>
                <c:pt idx="6">
                  <c:v>761</c:v>
                </c:pt>
                <c:pt idx="7">
                  <c:v>765</c:v>
                </c:pt>
                <c:pt idx="8">
                  <c:v>764</c:v>
                </c:pt>
                <c:pt idx="9">
                  <c:v>741</c:v>
                </c:pt>
                <c:pt idx="10">
                  <c:v>737</c:v>
                </c:pt>
                <c:pt idx="11">
                  <c:v>740</c:v>
                </c:pt>
                <c:pt idx="12">
                  <c:v>743</c:v>
                </c:pt>
                <c:pt idx="13">
                  <c:v>747</c:v>
                </c:pt>
                <c:pt idx="14">
                  <c:v>749</c:v>
                </c:pt>
                <c:pt idx="15">
                  <c:v>743</c:v>
                </c:pt>
                <c:pt idx="16">
                  <c:v>756</c:v>
                </c:pt>
                <c:pt idx="17">
                  <c:v>771</c:v>
                </c:pt>
                <c:pt idx="18">
                  <c:v>788</c:v>
                </c:pt>
                <c:pt idx="19">
                  <c:v>792</c:v>
                </c:pt>
                <c:pt idx="20">
                  <c:v>785</c:v>
                </c:pt>
                <c:pt idx="21">
                  <c:v>784</c:v>
                </c:pt>
                <c:pt idx="22">
                  <c:v>740</c:v>
                </c:pt>
                <c:pt idx="23">
                  <c:v>723</c:v>
                </c:pt>
              </c:numCache>
            </c:numRef>
          </c:val>
        </c:ser>
        <c:ser>
          <c:idx val="3"/>
          <c:order val="3"/>
          <c:tx>
            <c:strRef>
              <c:f>'25'!$E$6</c:f>
              <c:strCache>
                <c:ptCount val="1"/>
              </c:strCache>
            </c:strRef>
          </c:tx>
          <c:spPr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'25'!$E$7:$E$30</c:f>
              <c:numCache>
                <c:formatCode>General</c:formatCode>
                <c:ptCount val="24"/>
              </c:numCache>
            </c:numRef>
          </c:val>
        </c:ser>
        <c:ser>
          <c:idx val="4"/>
          <c:order val="4"/>
          <c:tx>
            <c:strRef>
              <c:f>'25'!$F$6</c:f>
              <c:strCache>
                <c:ptCount val="1"/>
                <c:pt idx="0">
                  <c:v>VE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'25'!$F$7:$F$30</c:f>
              <c:numCache>
                <c:formatCode>#,##0.0</c:formatCode>
                <c:ptCount val="24"/>
                <c:pt idx="0">
                  <c:v>129</c:v>
                </c:pt>
                <c:pt idx="1">
                  <c:v>128</c:v>
                </c:pt>
                <c:pt idx="2">
                  <c:v>128</c:v>
                </c:pt>
                <c:pt idx="3">
                  <c:v>128</c:v>
                </c:pt>
                <c:pt idx="4">
                  <c:v>128</c:v>
                </c:pt>
                <c:pt idx="5">
                  <c:v>132</c:v>
                </c:pt>
                <c:pt idx="6">
                  <c:v>246</c:v>
                </c:pt>
                <c:pt idx="7">
                  <c:v>678</c:v>
                </c:pt>
                <c:pt idx="8">
                  <c:v>816</c:v>
                </c:pt>
                <c:pt idx="9">
                  <c:v>580</c:v>
                </c:pt>
                <c:pt idx="10">
                  <c:v>285</c:v>
                </c:pt>
                <c:pt idx="11">
                  <c:v>250</c:v>
                </c:pt>
                <c:pt idx="12">
                  <c:v>153</c:v>
                </c:pt>
                <c:pt idx="13">
                  <c:v>158</c:v>
                </c:pt>
                <c:pt idx="14">
                  <c:v>158</c:v>
                </c:pt>
                <c:pt idx="15">
                  <c:v>162</c:v>
                </c:pt>
                <c:pt idx="16">
                  <c:v>313</c:v>
                </c:pt>
                <c:pt idx="17">
                  <c:v>297</c:v>
                </c:pt>
                <c:pt idx="18">
                  <c:v>418</c:v>
                </c:pt>
                <c:pt idx="19">
                  <c:v>408</c:v>
                </c:pt>
                <c:pt idx="20">
                  <c:v>264</c:v>
                </c:pt>
                <c:pt idx="21">
                  <c:v>152</c:v>
                </c:pt>
                <c:pt idx="22">
                  <c:v>136</c:v>
                </c:pt>
                <c:pt idx="23">
                  <c:v>129</c:v>
                </c:pt>
              </c:numCache>
            </c:numRef>
          </c:val>
        </c:ser>
        <c:ser>
          <c:idx val="5"/>
          <c:order val="5"/>
          <c:tx>
            <c:strRef>
              <c:f>'25'!$G$6</c:f>
              <c:strCache>
                <c:ptCount val="1"/>
                <c:pt idx="0">
                  <c:v>PVE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'25'!$G$7:$G$30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213</c:v>
                </c:pt>
                <c:pt idx="7">
                  <c:v>761</c:v>
                </c:pt>
                <c:pt idx="8">
                  <c:v>350</c:v>
                </c:pt>
                <c:pt idx="9">
                  <c:v>229</c:v>
                </c:pt>
                <c:pt idx="10">
                  <c:v>97</c:v>
                </c:pt>
                <c:pt idx="11">
                  <c:v>0</c:v>
                </c:pt>
                <c:pt idx="12">
                  <c:v>280</c:v>
                </c:pt>
                <c:pt idx="13">
                  <c:v>4</c:v>
                </c:pt>
                <c:pt idx="14">
                  <c:v>55</c:v>
                </c:pt>
                <c:pt idx="15">
                  <c:v>96</c:v>
                </c:pt>
                <c:pt idx="16">
                  <c:v>173</c:v>
                </c:pt>
                <c:pt idx="17">
                  <c:v>674</c:v>
                </c:pt>
                <c:pt idx="18">
                  <c:v>444</c:v>
                </c:pt>
                <c:pt idx="19">
                  <c:v>108</c:v>
                </c:pt>
                <c:pt idx="20">
                  <c:v>332</c:v>
                </c:pt>
                <c:pt idx="21">
                  <c:v>35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6"/>
          <c:order val="6"/>
          <c:tx>
            <c:strRef>
              <c:f>'25'!$H$6</c:f>
              <c:strCache>
                <c:ptCount val="1"/>
                <c:pt idx="0">
                  <c:v>VTE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'25'!$H$7:$H$30</c:f>
              <c:numCache>
                <c:formatCode>#,##0.0</c:formatCode>
                <c:ptCount val="24"/>
                <c:pt idx="0">
                  <c:v>92</c:v>
                </c:pt>
                <c:pt idx="1">
                  <c:v>83</c:v>
                </c:pt>
                <c:pt idx="2">
                  <c:v>79</c:v>
                </c:pt>
                <c:pt idx="3">
                  <c:v>79</c:v>
                </c:pt>
                <c:pt idx="4">
                  <c:v>81</c:v>
                </c:pt>
                <c:pt idx="5">
                  <c:v>82</c:v>
                </c:pt>
                <c:pt idx="6">
                  <c:v>78</c:v>
                </c:pt>
                <c:pt idx="7">
                  <c:v>77</c:v>
                </c:pt>
                <c:pt idx="8">
                  <c:v>77</c:v>
                </c:pt>
                <c:pt idx="9">
                  <c:v>74</c:v>
                </c:pt>
                <c:pt idx="10">
                  <c:v>81</c:v>
                </c:pt>
                <c:pt idx="11">
                  <c:v>95</c:v>
                </c:pt>
                <c:pt idx="12">
                  <c:v>99</c:v>
                </c:pt>
                <c:pt idx="13">
                  <c:v>102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106</c:v>
                </c:pt>
                <c:pt idx="18">
                  <c:v>121</c:v>
                </c:pt>
                <c:pt idx="19">
                  <c:v>139</c:v>
                </c:pt>
                <c:pt idx="20">
                  <c:v>167</c:v>
                </c:pt>
                <c:pt idx="21">
                  <c:v>197</c:v>
                </c:pt>
                <c:pt idx="22">
                  <c:v>199</c:v>
                </c:pt>
                <c:pt idx="23">
                  <c:v>195</c:v>
                </c:pt>
              </c:numCache>
            </c:numRef>
          </c:val>
        </c:ser>
        <c:ser>
          <c:idx val="7"/>
          <c:order val="7"/>
          <c:tx>
            <c:strRef>
              <c:f>'25'!$I$6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'25'!$I$7:$I$30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83</c:v>
                </c:pt>
                <c:pt idx="8">
                  <c:v>398</c:v>
                </c:pt>
                <c:pt idx="9">
                  <c:v>760</c:v>
                </c:pt>
                <c:pt idx="10">
                  <c:v>1014</c:v>
                </c:pt>
                <c:pt idx="11">
                  <c:v>1079</c:v>
                </c:pt>
                <c:pt idx="12">
                  <c:v>1094</c:v>
                </c:pt>
                <c:pt idx="13">
                  <c:v>1029</c:v>
                </c:pt>
                <c:pt idx="14">
                  <c:v>901</c:v>
                </c:pt>
                <c:pt idx="15">
                  <c:v>629</c:v>
                </c:pt>
                <c:pt idx="16">
                  <c:v>264</c:v>
                </c:pt>
                <c:pt idx="17">
                  <c:v>22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8"/>
          <c:order val="8"/>
          <c:tx>
            <c:strRef>
              <c:f>'25'!$J$6</c:f>
              <c:strCache>
                <c:ptCount val="1"/>
                <c:pt idx="0">
                  <c:v>Saldo zahraničí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'25'!$J$7:$J$30</c:f>
              <c:numCache>
                <c:formatCode>#,##0.0</c:formatCode>
                <c:ptCount val="24"/>
                <c:pt idx="0">
                  <c:v>0</c:v>
                </c:pt>
                <c:pt idx="1">
                  <c:v>174</c:v>
                </c:pt>
                <c:pt idx="2">
                  <c:v>190</c:v>
                </c:pt>
                <c:pt idx="3">
                  <c:v>134</c:v>
                </c:pt>
                <c:pt idx="4">
                  <c:v>51</c:v>
                </c:pt>
                <c:pt idx="5">
                  <c:v>393</c:v>
                </c:pt>
                <c:pt idx="6">
                  <c:v>327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74</c:v>
                </c:pt>
                <c:pt idx="15">
                  <c:v>167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41472"/>
        <c:axId val="154843008"/>
      </c:areaChart>
      <c:areaChart>
        <c:grouping val="stacked"/>
        <c:varyColors val="0"/>
        <c:ser>
          <c:idx val="10"/>
          <c:order val="9"/>
          <c:tx>
            <c:strRef>
              <c:f>'25'!$L$6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B9CD96"/>
            </a:solidFill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'25'!$L$7:$L$30</c:f>
              <c:numCache>
                <c:formatCode>General</c:formatCode>
                <c:ptCount val="24"/>
                <c:pt idx="0">
                  <c:v>-11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-313</c:v>
                </c:pt>
                <c:pt idx="8">
                  <c:v>-155</c:v>
                </c:pt>
                <c:pt idx="9">
                  <c:v>-59</c:v>
                </c:pt>
                <c:pt idx="10">
                  <c:v>-82</c:v>
                </c:pt>
                <c:pt idx="11">
                  <c:v>-240</c:v>
                </c:pt>
                <c:pt idx="12">
                  <c:v>-395</c:v>
                </c:pt>
                <c:pt idx="13">
                  <c:v>-40</c:v>
                </c:pt>
                <c:pt idx="14">
                  <c:v>0</c:v>
                </c:pt>
                <c:pt idx="15">
                  <c:v>0</c:v>
                </c:pt>
                <c:pt idx="16">
                  <c:v>-63</c:v>
                </c:pt>
                <c:pt idx="17">
                  <c:v>-302</c:v>
                </c:pt>
                <c:pt idx="18">
                  <c:v>-92</c:v>
                </c:pt>
                <c:pt idx="19">
                  <c:v>0</c:v>
                </c:pt>
                <c:pt idx="20">
                  <c:v>-203</c:v>
                </c:pt>
                <c:pt idx="21">
                  <c:v>-353</c:v>
                </c:pt>
                <c:pt idx="22">
                  <c:v>-624</c:v>
                </c:pt>
                <c:pt idx="23">
                  <c:v>-862</c:v>
                </c:pt>
              </c:numCache>
            </c:numRef>
          </c:val>
        </c:ser>
        <c:ser>
          <c:idx val="9"/>
          <c:order val="10"/>
          <c:tx>
            <c:strRef>
              <c:f>'25'!$K$6</c:f>
              <c:strCache>
                <c:ptCount val="1"/>
                <c:pt idx="0">
                  <c:v>Čerpání PVE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'25'!$K$7:$K$30</c:f>
              <c:numCache>
                <c:formatCode>#,##0.0</c:formatCode>
                <c:ptCount val="24"/>
                <c:pt idx="0">
                  <c:v>-744</c:v>
                </c:pt>
                <c:pt idx="1">
                  <c:v>-804</c:v>
                </c:pt>
                <c:pt idx="2">
                  <c:v>-891</c:v>
                </c:pt>
                <c:pt idx="3">
                  <c:v>-1058</c:v>
                </c:pt>
                <c:pt idx="4">
                  <c:v>-858</c:v>
                </c:pt>
                <c:pt idx="5">
                  <c:v>-582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-23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54528"/>
        <c:axId val="154844544"/>
      </c:areaChart>
      <c:catAx>
        <c:axId val="154841472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54843008"/>
        <c:crosses val="autoZero"/>
        <c:auto val="1"/>
        <c:lblAlgn val="ctr"/>
        <c:lblOffset val="100"/>
        <c:noMultiLvlLbl val="0"/>
      </c:catAx>
      <c:valAx>
        <c:axId val="154843008"/>
        <c:scaling>
          <c:orientation val="minMax"/>
          <c:max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4841472"/>
        <c:crosses val="autoZero"/>
        <c:crossBetween val="midCat"/>
      </c:valAx>
      <c:valAx>
        <c:axId val="15484454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4854528"/>
        <c:crosses val="max"/>
        <c:crossBetween val="midCat"/>
      </c:valAx>
      <c:catAx>
        <c:axId val="15485452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54844544"/>
        <c:crosses val="autoZero"/>
        <c:auto val="1"/>
        <c:lblAlgn val="ctr"/>
        <c:lblOffset val="100"/>
        <c:noMultiLvlLbl val="0"/>
      </c:catAx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'17.1'!$G$34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'17.1'!$G$35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'17.1'!$H$35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'17.1'!$G$36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'17.1'!$H$36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'17.1'!$G$37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'17.1'!$G$38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'17.1'!$H$38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'17.1'!$G$39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'17.1'!$H$39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'17.1'!$G$40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'17.1'!$G$41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'17.1'!$H$41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'17.1'!$G$42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'17.1'!$H$42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'17.1'!$G$43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'17.1'!$H$43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'17.1'!$G$44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016"/>
        <c:axId val="157783552"/>
      </c:barChart>
      <c:catAx>
        <c:axId val="15778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783552"/>
        <c:crosses val="autoZero"/>
        <c:auto val="1"/>
        <c:lblAlgn val="ctr"/>
        <c:lblOffset val="100"/>
        <c:noMultiLvlLbl val="0"/>
      </c:catAx>
      <c:valAx>
        <c:axId val="157783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782016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3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5" Type="http://schemas.openxmlformats.org/officeDocument/2006/relationships/chart" Target="../charts/chart3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10" Type="http://schemas.openxmlformats.org/officeDocument/2006/relationships/chart" Target="../charts/chart49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4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4" Type="http://schemas.openxmlformats.org/officeDocument/2006/relationships/chart" Target="../charts/chart7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4" Type="http://schemas.openxmlformats.org/officeDocument/2006/relationships/chart" Target="../charts/chart7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2.xml"/><Relationship Id="rId2" Type="http://schemas.openxmlformats.org/officeDocument/2006/relationships/chart" Target="../charts/chart81.xml"/><Relationship Id="rId1" Type="http://schemas.openxmlformats.org/officeDocument/2006/relationships/chart" Target="../charts/chart80.xml"/><Relationship Id="rId4" Type="http://schemas.openxmlformats.org/officeDocument/2006/relationships/chart" Target="../charts/chart8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6.xml"/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9.xml"/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4" Type="http://schemas.openxmlformats.org/officeDocument/2006/relationships/chart" Target="../charts/chart94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9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7.xml"/><Relationship Id="rId1" Type="http://schemas.openxmlformats.org/officeDocument/2006/relationships/chart" Target="../charts/chart9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1.xml"/><Relationship Id="rId1" Type="http://schemas.openxmlformats.org/officeDocument/2006/relationships/chart" Target="../charts/chart100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3.xml"/><Relationship Id="rId1" Type="http://schemas.openxmlformats.org/officeDocument/2006/relationships/chart" Target="../charts/chart102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6.xml"/><Relationship Id="rId2" Type="http://schemas.openxmlformats.org/officeDocument/2006/relationships/chart" Target="../charts/chart105.xml"/><Relationship Id="rId1" Type="http://schemas.openxmlformats.org/officeDocument/2006/relationships/chart" Target="../charts/chart104.xml"/><Relationship Id="rId4" Type="http://schemas.openxmlformats.org/officeDocument/2006/relationships/chart" Target="../charts/chart10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9.xml"/><Relationship Id="rId1" Type="http://schemas.openxmlformats.org/officeDocument/2006/relationships/chart" Target="../charts/chart108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2.xml"/><Relationship Id="rId2" Type="http://schemas.openxmlformats.org/officeDocument/2006/relationships/chart" Target="../charts/chart111.xml"/><Relationship Id="rId1" Type="http://schemas.openxmlformats.org/officeDocument/2006/relationships/chart" Target="../charts/chart110.xml"/><Relationship Id="rId6" Type="http://schemas.openxmlformats.org/officeDocument/2006/relationships/chart" Target="../charts/chart115.xml"/><Relationship Id="rId5" Type="http://schemas.openxmlformats.org/officeDocument/2006/relationships/chart" Target="../charts/chart114.xml"/><Relationship Id="rId4" Type="http://schemas.openxmlformats.org/officeDocument/2006/relationships/chart" Target="../charts/chart113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6" Type="http://schemas.openxmlformats.org/officeDocument/2006/relationships/chart" Target="../charts/chart121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4.xml"/><Relationship Id="rId2" Type="http://schemas.openxmlformats.org/officeDocument/2006/relationships/chart" Target="../charts/chart123.xml"/><Relationship Id="rId1" Type="http://schemas.openxmlformats.org/officeDocument/2006/relationships/chart" Target="../charts/chart122.xml"/><Relationship Id="rId4" Type="http://schemas.openxmlformats.org/officeDocument/2006/relationships/chart" Target="../charts/chart125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7.xml"/><Relationship Id="rId1" Type="http://schemas.openxmlformats.org/officeDocument/2006/relationships/chart" Target="../charts/chart12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0.xml"/><Relationship Id="rId7" Type="http://schemas.openxmlformats.org/officeDocument/2006/relationships/image" Target="../media/image13.png"/><Relationship Id="rId2" Type="http://schemas.openxmlformats.org/officeDocument/2006/relationships/chart" Target="../charts/chart129.xml"/><Relationship Id="rId1" Type="http://schemas.openxmlformats.org/officeDocument/2006/relationships/chart" Target="../charts/chart128.xml"/><Relationship Id="rId6" Type="http://schemas.openxmlformats.org/officeDocument/2006/relationships/chart" Target="../charts/chart133.xml"/><Relationship Id="rId5" Type="http://schemas.openxmlformats.org/officeDocument/2006/relationships/chart" Target="../charts/chart132.xml"/><Relationship Id="rId4" Type="http://schemas.openxmlformats.org/officeDocument/2006/relationships/chart" Target="../charts/chart13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653521</xdr:colOff>
      <xdr:row>0</xdr:row>
      <xdr:rowOff>0</xdr:rowOff>
    </xdr:from>
    <xdr:to>
      <xdr:col>6</xdr:col>
      <xdr:colOff>7726</xdr:colOff>
      <xdr:row>4</xdr:row>
      <xdr:rowOff>75507</xdr:rowOff>
    </xdr:to>
    <xdr:pic>
      <xdr:nvPicPr>
        <xdr:cNvPr id="2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3771" y="0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857250</xdr:rowOff>
    </xdr:from>
    <xdr:to>
      <xdr:col>9</xdr:col>
      <xdr:colOff>661147</xdr:colOff>
      <xdr:row>50</xdr:row>
      <xdr:rowOff>380999</xdr:rowOff>
    </xdr:to>
    <xdr:graphicFrame macro="">
      <xdr:nvGraphicFramePr>
        <xdr:cNvPr id="3" name="Graf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100853</xdr:colOff>
      <xdr:row>49</xdr:row>
      <xdr:rowOff>134470</xdr:rowOff>
    </xdr:from>
    <xdr:to>
      <xdr:col>9</xdr:col>
      <xdr:colOff>593912</xdr:colOff>
      <xdr:row>50</xdr:row>
      <xdr:rowOff>257735</xdr:rowOff>
    </xdr:to>
    <xdr:sp macro="" textlink="">
      <xdr:nvSpPr>
        <xdr:cNvPr id="15" name="Obdélník 14" hidden="1"/>
        <xdr:cNvSpPr/>
      </xdr:nvSpPr>
      <xdr:spPr>
        <a:xfrm>
          <a:off x="100853" y="9704294"/>
          <a:ext cx="6465794" cy="280147"/>
        </a:xfrm>
        <a:prstGeom prst="rect">
          <a:avLst/>
        </a:prstGeom>
        <a:gradFill>
          <a:gsLst>
            <a:gs pos="0">
              <a:schemeClr val="bg1">
                <a:alpha val="0"/>
              </a:schemeClr>
            </a:gs>
            <a:gs pos="99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0</xdr:col>
      <xdr:colOff>0</xdr:colOff>
      <xdr:row>50</xdr:row>
      <xdr:rowOff>84603</xdr:rowOff>
    </xdr:from>
    <xdr:to>
      <xdr:col>9</xdr:col>
      <xdr:colOff>677047</xdr:colOff>
      <xdr:row>50</xdr:row>
      <xdr:rowOff>374835</xdr:rowOff>
    </xdr:to>
    <xdr:sp macro="" textlink="">
      <xdr:nvSpPr>
        <xdr:cNvPr id="4" name="TextovéPole 3"/>
        <xdr:cNvSpPr txBox="1"/>
      </xdr:nvSpPr>
      <xdr:spPr>
        <a:xfrm>
          <a:off x="0" y="10047753"/>
          <a:ext cx="6620647" cy="290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400" b="0">
              <a:solidFill>
                <a:srgbClr val="005DA2"/>
              </a:solidFill>
            </a:rPr>
            <a:t>Oddělení statistiky a sledování kvality ERÚ, Praha 2019</a:t>
          </a:r>
        </a:p>
      </xdr:txBody>
    </xdr:sp>
    <xdr:clientData/>
  </xdr:twoCellAnchor>
  <xdr:twoCellAnchor>
    <xdr:from>
      <xdr:col>0</xdr:col>
      <xdr:colOff>0</xdr:colOff>
      <xdr:row>28</xdr:row>
      <xdr:rowOff>3200</xdr:rowOff>
    </xdr:from>
    <xdr:to>
      <xdr:col>9</xdr:col>
      <xdr:colOff>674473</xdr:colOff>
      <xdr:row>28</xdr:row>
      <xdr:rowOff>1892022</xdr:rowOff>
    </xdr:to>
    <xdr:sp macro="" textlink="">
      <xdr:nvSpPr>
        <xdr:cNvPr id="5" name="TextovéPole 4"/>
        <xdr:cNvSpPr txBox="1"/>
      </xdr:nvSpPr>
      <xdr:spPr>
        <a:xfrm>
          <a:off x="0" y="4575200"/>
          <a:ext cx="6579973" cy="1888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3600" b="1">
              <a:solidFill>
                <a:srgbClr val="005DA2"/>
              </a:solidFill>
            </a:rPr>
            <a:t>Roční zpráva o provozu ES ČR</a:t>
          </a:r>
        </a:p>
        <a:p>
          <a:pPr algn="ctr"/>
          <a:endParaRPr lang="cs-CZ" sz="3600" b="1">
            <a:solidFill>
              <a:srgbClr val="005DA2"/>
            </a:solidFill>
          </a:endParaRPr>
        </a:p>
        <a:p>
          <a:pPr algn="ctr"/>
          <a:r>
            <a:rPr lang="cs-CZ" sz="3600" b="1">
              <a:solidFill>
                <a:srgbClr val="005DA2"/>
              </a:solidFill>
            </a:rPr>
            <a:t>2018</a:t>
          </a:r>
        </a:p>
      </xdr:txBody>
    </xdr:sp>
    <xdr:clientData/>
  </xdr:twoCellAnchor>
  <xdr:oneCellAnchor>
    <xdr:from>
      <xdr:col>10</xdr:col>
      <xdr:colOff>336425</xdr:colOff>
      <xdr:row>16</xdr:row>
      <xdr:rowOff>57712</xdr:rowOff>
    </xdr:from>
    <xdr:ext cx="936000" cy="144000"/>
    <xdr:sp macro="" textlink="">
      <xdr:nvSpPr>
        <xdr:cNvPr id="6" name="TextovéPole 5" hidden="1"/>
        <xdr:cNvSpPr txBox="1"/>
      </xdr:nvSpPr>
      <xdr:spPr>
        <a:xfrm>
          <a:off x="6992719" y="2567830"/>
          <a:ext cx="936000" cy="1440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cs-CZ" sz="1100" b="1">
              <a:solidFill>
                <a:srgbClr val="CFCFCF"/>
              </a:solidFill>
            </a:rPr>
            <a:t>GWh GWh GWh</a:t>
          </a:r>
        </a:p>
      </xdr:txBody>
    </xdr:sp>
    <xdr:clientData/>
  </xdr:oneCellAnchor>
  <xdr:oneCellAnchor>
    <xdr:from>
      <xdr:col>10</xdr:col>
      <xdr:colOff>329856</xdr:colOff>
      <xdr:row>17</xdr:row>
      <xdr:rowOff>90557</xdr:rowOff>
    </xdr:from>
    <xdr:ext cx="936000" cy="144000"/>
    <xdr:sp macro="" textlink="">
      <xdr:nvSpPr>
        <xdr:cNvPr id="7" name="TextovéPole 6" hidden="1"/>
        <xdr:cNvSpPr txBox="1"/>
      </xdr:nvSpPr>
      <xdr:spPr>
        <a:xfrm>
          <a:off x="6951373" y="2882367"/>
          <a:ext cx="936000" cy="144000"/>
        </a:xfrm>
        <a:prstGeom prst="rect">
          <a:avLst/>
        </a:prstGeom>
        <a:solidFill>
          <a:srgbClr val="4572A7"/>
        </a:solidFill>
        <a:ln w="9525" cmpd="sng">
          <a:solidFill>
            <a:srgbClr val="4572A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cs-CZ" sz="1100" b="1">
              <a:solidFill>
                <a:srgbClr val="5783B9"/>
              </a:solidFill>
            </a:rPr>
            <a:t>GWh GWh GWh</a:t>
          </a:r>
        </a:p>
      </xdr:txBody>
    </xdr:sp>
    <xdr:clientData/>
  </xdr:oneCellAnchor>
  <xdr:oneCellAnchor>
    <xdr:from>
      <xdr:col>10</xdr:col>
      <xdr:colOff>336425</xdr:colOff>
      <xdr:row>18</xdr:row>
      <xdr:rowOff>129971</xdr:rowOff>
    </xdr:from>
    <xdr:ext cx="936000" cy="144000"/>
    <xdr:sp macro="" textlink="">
      <xdr:nvSpPr>
        <xdr:cNvPr id="8" name="TextovéPole 7" hidden="1"/>
        <xdr:cNvSpPr txBox="1"/>
      </xdr:nvSpPr>
      <xdr:spPr>
        <a:xfrm>
          <a:off x="6957942" y="3086005"/>
          <a:ext cx="936000" cy="144000"/>
        </a:xfrm>
        <a:prstGeom prst="rect">
          <a:avLst/>
        </a:prstGeom>
        <a:solidFill>
          <a:srgbClr val="AA4643"/>
        </a:solidFill>
        <a:ln w="9525" cmpd="sng">
          <a:solidFill>
            <a:srgbClr val="AA464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cs-CZ" sz="1100" b="1">
              <a:solidFill>
                <a:srgbClr val="BB5451"/>
              </a:solidFill>
            </a:rPr>
            <a:t>GWh GWh GWh</a:t>
          </a:r>
        </a:p>
      </xdr:txBody>
    </xdr:sp>
    <xdr:clientData/>
  </xdr:oneCellAnchor>
  <xdr:oneCellAnchor>
    <xdr:from>
      <xdr:col>10</xdr:col>
      <xdr:colOff>336425</xdr:colOff>
      <xdr:row>19</xdr:row>
      <xdr:rowOff>162815</xdr:rowOff>
    </xdr:from>
    <xdr:ext cx="936000" cy="144000"/>
    <xdr:sp macro="" textlink="">
      <xdr:nvSpPr>
        <xdr:cNvPr id="9" name="TextovéPole 8" hidden="1"/>
        <xdr:cNvSpPr txBox="1"/>
      </xdr:nvSpPr>
      <xdr:spPr>
        <a:xfrm>
          <a:off x="6957942" y="3283074"/>
          <a:ext cx="936000" cy="144000"/>
        </a:xfrm>
        <a:prstGeom prst="rect">
          <a:avLst/>
        </a:prstGeom>
        <a:solidFill>
          <a:srgbClr val="89A54E"/>
        </a:solidFill>
        <a:ln w="9525" cmpd="sng">
          <a:solidFill>
            <a:srgbClr val="89A54E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cs-CZ" sz="1100" b="1">
              <a:solidFill>
                <a:srgbClr val="98B460"/>
              </a:solidFill>
            </a:rPr>
            <a:t>GWh GWh GWh</a:t>
          </a:r>
        </a:p>
      </xdr:txBody>
    </xdr:sp>
    <xdr:clientData/>
  </xdr:oneCellAnchor>
  <xdr:oneCellAnchor>
    <xdr:from>
      <xdr:col>10</xdr:col>
      <xdr:colOff>323287</xdr:colOff>
      <xdr:row>21</xdr:row>
      <xdr:rowOff>51143</xdr:rowOff>
    </xdr:from>
    <xdr:ext cx="936000" cy="144000"/>
    <xdr:sp macro="" textlink="">
      <xdr:nvSpPr>
        <xdr:cNvPr id="10" name="TextovéPole 9" hidden="1"/>
        <xdr:cNvSpPr txBox="1"/>
      </xdr:nvSpPr>
      <xdr:spPr>
        <a:xfrm>
          <a:off x="6944804" y="3499850"/>
          <a:ext cx="936000" cy="144000"/>
        </a:xfrm>
        <a:prstGeom prst="rect">
          <a:avLst/>
        </a:prstGeom>
        <a:solidFill>
          <a:srgbClr val="71588F"/>
        </a:solidFill>
        <a:ln w="9525" cmpd="sng">
          <a:solidFill>
            <a:srgbClr val="71588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cs-CZ" sz="1100" b="1">
              <a:solidFill>
                <a:schemeClr val="accent4"/>
              </a:solidFill>
            </a:rPr>
            <a:t>GWh GWh GWh</a:t>
          </a:r>
        </a:p>
      </xdr:txBody>
    </xdr:sp>
    <xdr:clientData/>
  </xdr:oneCellAnchor>
  <xdr:oneCellAnchor>
    <xdr:from>
      <xdr:col>10</xdr:col>
      <xdr:colOff>310149</xdr:colOff>
      <xdr:row>22</xdr:row>
      <xdr:rowOff>83988</xdr:rowOff>
    </xdr:from>
    <xdr:ext cx="936000" cy="144000"/>
    <xdr:sp macro="" textlink="">
      <xdr:nvSpPr>
        <xdr:cNvPr id="11" name="TextovéPole 10" hidden="1"/>
        <xdr:cNvSpPr txBox="1"/>
      </xdr:nvSpPr>
      <xdr:spPr>
        <a:xfrm>
          <a:off x="6931666" y="3696919"/>
          <a:ext cx="936000" cy="144000"/>
        </a:xfrm>
        <a:prstGeom prst="rect">
          <a:avLst/>
        </a:prstGeom>
        <a:solidFill>
          <a:srgbClr val="4198AF"/>
        </a:solidFill>
        <a:ln w="9525" cmpd="sng">
          <a:solidFill>
            <a:srgbClr val="4198A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cs-CZ" sz="1100" b="1">
              <a:solidFill>
                <a:schemeClr val="accent5"/>
              </a:solidFill>
            </a:rPr>
            <a:t>GWh GWh GWh</a:t>
          </a:r>
        </a:p>
      </xdr:txBody>
    </xdr:sp>
    <xdr:clientData/>
  </xdr:oneCellAnchor>
  <xdr:oneCellAnchor>
    <xdr:from>
      <xdr:col>10</xdr:col>
      <xdr:colOff>316718</xdr:colOff>
      <xdr:row>23</xdr:row>
      <xdr:rowOff>162815</xdr:rowOff>
    </xdr:from>
    <xdr:ext cx="936000" cy="144000"/>
    <xdr:sp macro="" textlink="">
      <xdr:nvSpPr>
        <xdr:cNvPr id="12" name="TextovéPole 11" hidden="1"/>
        <xdr:cNvSpPr txBox="1"/>
      </xdr:nvSpPr>
      <xdr:spPr>
        <a:xfrm>
          <a:off x="6938235" y="3939970"/>
          <a:ext cx="936000" cy="144000"/>
        </a:xfrm>
        <a:prstGeom prst="rect">
          <a:avLst/>
        </a:prstGeom>
        <a:solidFill>
          <a:srgbClr val="DB843D"/>
        </a:solidFill>
        <a:ln w="9525" cmpd="sng">
          <a:solidFill>
            <a:srgbClr val="DB843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cs-CZ" sz="1100" b="1">
              <a:solidFill>
                <a:schemeClr val="accent6"/>
              </a:solidFill>
            </a:rPr>
            <a:t>GWh GWh GWh</a:t>
          </a:r>
        </a:p>
      </xdr:txBody>
    </xdr:sp>
    <xdr:clientData/>
  </xdr:oneCellAnchor>
  <xdr:oneCellAnchor>
    <xdr:from>
      <xdr:col>10</xdr:col>
      <xdr:colOff>323287</xdr:colOff>
      <xdr:row>25</xdr:row>
      <xdr:rowOff>57712</xdr:rowOff>
    </xdr:from>
    <xdr:ext cx="936000" cy="144000"/>
    <xdr:sp macro="" textlink="">
      <xdr:nvSpPr>
        <xdr:cNvPr id="13" name="TextovéPole 12" hidden="1"/>
        <xdr:cNvSpPr txBox="1"/>
      </xdr:nvSpPr>
      <xdr:spPr>
        <a:xfrm>
          <a:off x="6944804" y="4163315"/>
          <a:ext cx="936000" cy="144000"/>
        </a:xfrm>
        <a:prstGeom prst="rect">
          <a:avLst/>
        </a:prstGeom>
        <a:solidFill>
          <a:srgbClr val="93A9CF"/>
        </a:solidFill>
        <a:ln w="9525" cmpd="sng">
          <a:solidFill>
            <a:srgbClr val="93A9C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cs-CZ" sz="1100" b="1">
              <a:solidFill>
                <a:schemeClr val="accent1">
                  <a:lumMod val="40000"/>
                  <a:lumOff val="60000"/>
                </a:schemeClr>
              </a:solidFill>
            </a:rPr>
            <a:t>GWh GWh GWh</a:t>
          </a:r>
        </a:p>
      </xdr:txBody>
    </xdr:sp>
    <xdr:clientData/>
  </xdr:oneCellAnchor>
  <xdr:oneCellAnchor>
    <xdr:from>
      <xdr:col>10</xdr:col>
      <xdr:colOff>342994</xdr:colOff>
      <xdr:row>26</xdr:row>
      <xdr:rowOff>116832</xdr:rowOff>
    </xdr:from>
    <xdr:ext cx="936000" cy="144000"/>
    <xdr:sp macro="" textlink="">
      <xdr:nvSpPr>
        <xdr:cNvPr id="14" name="TextovéPole 13" hidden="1"/>
        <xdr:cNvSpPr txBox="1"/>
      </xdr:nvSpPr>
      <xdr:spPr>
        <a:xfrm>
          <a:off x="6964511" y="4386660"/>
          <a:ext cx="936000" cy="144000"/>
        </a:xfrm>
        <a:prstGeom prst="rect">
          <a:avLst/>
        </a:prstGeom>
        <a:solidFill>
          <a:srgbClr val="FFC000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cs-CZ" sz="1100" b="1">
              <a:solidFill>
                <a:srgbClr val="FFD243"/>
              </a:solidFill>
            </a:rPr>
            <a:t>GWh GWh GWh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124239</xdr:rowOff>
    </xdr:from>
    <xdr:to>
      <xdr:col>10</xdr:col>
      <xdr:colOff>704849</xdr:colOff>
      <xdr:row>45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84897</xdr:rowOff>
    </xdr:from>
    <xdr:to>
      <xdr:col>4</xdr:col>
      <xdr:colOff>83152</xdr:colOff>
      <xdr:row>45</xdr:row>
      <xdr:rowOff>136940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295689</xdr:colOff>
      <xdr:row>34</xdr:row>
      <xdr:rowOff>84897</xdr:rowOff>
    </xdr:from>
    <xdr:to>
      <xdr:col>10</xdr:col>
      <xdr:colOff>701863</xdr:colOff>
      <xdr:row>45</xdr:row>
      <xdr:rowOff>136940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295689</xdr:colOff>
      <xdr:row>22</xdr:row>
      <xdr:rowOff>109123</xdr:rowOff>
    </xdr:from>
    <xdr:to>
      <xdr:col>10</xdr:col>
      <xdr:colOff>701863</xdr:colOff>
      <xdr:row>34</xdr:row>
      <xdr:rowOff>12080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295689</xdr:colOff>
      <xdr:row>10</xdr:row>
      <xdr:rowOff>133349</xdr:rowOff>
    </xdr:from>
    <xdr:to>
      <xdr:col>10</xdr:col>
      <xdr:colOff>701863</xdr:colOff>
      <xdr:row>22</xdr:row>
      <xdr:rowOff>36305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</xdr:row>
      <xdr:rowOff>164824</xdr:rowOff>
    </xdr:from>
    <xdr:to>
      <xdr:col>0</xdr:col>
      <xdr:colOff>149087</xdr:colOff>
      <xdr:row>8</xdr:row>
      <xdr:rowOff>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21</xdr:row>
      <xdr:rowOff>9525</xdr:rowOff>
    </xdr:from>
    <xdr:to>
      <xdr:col>9</xdr:col>
      <xdr:colOff>971550</xdr:colOff>
      <xdr:row>38</xdr:row>
      <xdr:rowOff>133351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8282</xdr:colOff>
      <xdr:row>19</xdr:row>
      <xdr:rowOff>85310</xdr:rowOff>
    </xdr:from>
    <xdr:to>
      <xdr:col>5</xdr:col>
      <xdr:colOff>790574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8</xdr:row>
      <xdr:rowOff>115979</xdr:rowOff>
    </xdr:from>
    <xdr:to>
      <xdr:col>5</xdr:col>
      <xdr:colOff>100853</xdr:colOff>
      <xdr:row>43</xdr:row>
      <xdr:rowOff>142874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145676</xdr:colOff>
      <xdr:row>8</xdr:row>
      <xdr:rowOff>115980</xdr:rowOff>
    </xdr:from>
    <xdr:to>
      <xdr:col>9</xdr:col>
      <xdr:colOff>874059</xdr:colOff>
      <xdr:row>43</xdr:row>
      <xdr:rowOff>66261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22</xdr:row>
      <xdr:rowOff>132521</xdr:rowOff>
    </xdr:from>
    <xdr:to>
      <xdr:col>16</xdr:col>
      <xdr:colOff>74640</xdr:colOff>
      <xdr:row>45</xdr:row>
      <xdr:rowOff>140804</xdr:rowOff>
    </xdr:to>
    <xdr:grpSp>
      <xdr:nvGrpSpPr>
        <xdr:cNvPr id="2" name="Skupina 1"/>
        <xdr:cNvGrpSpPr/>
      </xdr:nvGrpSpPr>
      <xdr:grpSpPr>
        <a:xfrm>
          <a:off x="1" y="3503543"/>
          <a:ext cx="9574791" cy="3478696"/>
          <a:chOff x="1" y="2991522"/>
          <a:chExt cx="9595529" cy="3633068"/>
        </a:xfrm>
      </xdr:grpSpPr>
      <xdr:graphicFrame macro="">
        <xdr:nvGraphicFramePr>
          <xdr:cNvPr id="3" name="Graf 2"/>
          <xdr:cNvGraphicFramePr>
            <a:graphicFrameLocks/>
          </xdr:cNvGraphicFramePr>
        </xdr:nvGraphicFramePr>
        <xdr:xfrm>
          <a:off x="1" y="2991522"/>
          <a:ext cx="1269995" cy="1796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 3"/>
          <xdr:cNvGraphicFramePr>
            <a:graphicFrameLocks/>
          </xdr:cNvGraphicFramePr>
        </xdr:nvGraphicFramePr>
        <xdr:xfrm>
          <a:off x="1261684" y="2991678"/>
          <a:ext cx="1353017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 4"/>
          <xdr:cNvGraphicFramePr>
            <a:graphicFrameLocks/>
          </xdr:cNvGraphicFramePr>
        </xdr:nvGraphicFramePr>
        <xdr:xfrm>
          <a:off x="2683351" y="2991678"/>
          <a:ext cx="1267749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f 5"/>
          <xdr:cNvGraphicFramePr>
            <a:graphicFrameLocks/>
          </xdr:cNvGraphicFramePr>
        </xdr:nvGraphicFramePr>
        <xdr:xfrm>
          <a:off x="4025805" y="2991678"/>
          <a:ext cx="1419355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f 6"/>
          <xdr:cNvGraphicFramePr>
            <a:graphicFrameLocks/>
          </xdr:cNvGraphicFramePr>
        </xdr:nvGraphicFramePr>
        <xdr:xfrm>
          <a:off x="5602926" y="2991678"/>
          <a:ext cx="1220192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Graf 7"/>
          <xdr:cNvGraphicFramePr>
            <a:graphicFrameLocks/>
          </xdr:cNvGraphicFramePr>
        </xdr:nvGraphicFramePr>
        <xdr:xfrm>
          <a:off x="6789918" y="2991678"/>
          <a:ext cx="1477427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Graf 8"/>
          <xdr:cNvGraphicFramePr>
            <a:graphicFrameLocks/>
          </xdr:cNvGraphicFramePr>
        </xdr:nvGraphicFramePr>
        <xdr:xfrm>
          <a:off x="8350434" y="2991678"/>
          <a:ext cx="1245095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0" name="Graf 9"/>
          <xdr:cNvGraphicFramePr>
            <a:graphicFrameLocks/>
          </xdr:cNvGraphicFramePr>
        </xdr:nvGraphicFramePr>
        <xdr:xfrm>
          <a:off x="1328696" y="4828347"/>
          <a:ext cx="1365101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1" name="Graf 10"/>
          <xdr:cNvGraphicFramePr>
            <a:graphicFrameLocks/>
          </xdr:cNvGraphicFramePr>
        </xdr:nvGraphicFramePr>
        <xdr:xfrm>
          <a:off x="2747564" y="4828347"/>
          <a:ext cx="1261640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2" name="Graf 11"/>
          <xdr:cNvGraphicFramePr>
            <a:graphicFrameLocks/>
          </xdr:cNvGraphicFramePr>
        </xdr:nvGraphicFramePr>
        <xdr:xfrm>
          <a:off x="4000901" y="4828347"/>
          <a:ext cx="1618625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13" name="Graf 12"/>
          <xdr:cNvGraphicFramePr>
            <a:graphicFrameLocks/>
          </xdr:cNvGraphicFramePr>
        </xdr:nvGraphicFramePr>
        <xdr:xfrm>
          <a:off x="5468244" y="4828347"/>
          <a:ext cx="1271868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4" name="Graf 13"/>
          <xdr:cNvGraphicFramePr>
            <a:graphicFrameLocks/>
          </xdr:cNvGraphicFramePr>
        </xdr:nvGraphicFramePr>
        <xdr:xfrm>
          <a:off x="6748413" y="4828347"/>
          <a:ext cx="1660126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15" name="Graf 14"/>
          <xdr:cNvGraphicFramePr>
            <a:graphicFrameLocks/>
          </xdr:cNvGraphicFramePr>
        </xdr:nvGraphicFramePr>
        <xdr:xfrm>
          <a:off x="8333833" y="4828347"/>
          <a:ext cx="1261697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16" name="Graf 15"/>
          <xdr:cNvGraphicFramePr>
            <a:graphicFrameLocks/>
          </xdr:cNvGraphicFramePr>
        </xdr:nvGraphicFramePr>
        <xdr:xfrm>
          <a:off x="47627" y="4828347"/>
          <a:ext cx="1214069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132522</xdr:colOff>
      <xdr:row>21</xdr:row>
      <xdr:rowOff>158197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0</xdr:rowOff>
    </xdr:from>
    <xdr:to>
      <xdr:col>6</xdr:col>
      <xdr:colOff>304800</xdr:colOff>
      <xdr:row>45</xdr:row>
      <xdr:rowOff>140805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513522</xdr:colOff>
      <xdr:row>29</xdr:row>
      <xdr:rowOff>28576</xdr:rowOff>
    </xdr:from>
    <xdr:to>
      <xdr:col>10</xdr:col>
      <xdr:colOff>16566</xdr:colOff>
      <xdr:row>37</xdr:row>
      <xdr:rowOff>23880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513522</xdr:colOff>
      <xdr:row>37</xdr:row>
      <xdr:rowOff>148673</xdr:rowOff>
    </xdr:from>
    <xdr:to>
      <xdr:col>10</xdr:col>
      <xdr:colOff>17348</xdr:colOff>
      <xdr:row>45</xdr:row>
      <xdr:rowOff>143978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472109</xdr:colOff>
      <xdr:row>29</xdr:row>
      <xdr:rowOff>28576</xdr:rowOff>
    </xdr:from>
    <xdr:to>
      <xdr:col>13</xdr:col>
      <xdr:colOff>621979</xdr:colOff>
      <xdr:row>37</xdr:row>
      <xdr:rowOff>23880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472109</xdr:colOff>
      <xdr:row>37</xdr:row>
      <xdr:rowOff>148673</xdr:rowOff>
    </xdr:from>
    <xdr:to>
      <xdr:col>13</xdr:col>
      <xdr:colOff>621979</xdr:colOff>
      <xdr:row>45</xdr:row>
      <xdr:rowOff>143978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157370</xdr:colOff>
      <xdr:row>8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157370</xdr:colOff>
      <xdr:row>13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157370</xdr:colOff>
      <xdr:row>18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157370</xdr:colOff>
      <xdr:row>23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157370</xdr:colOff>
      <xdr:row>27</xdr:row>
      <xdr:rowOff>149087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347871</xdr:colOff>
      <xdr:row>23</xdr:row>
      <xdr:rowOff>142875</xdr:rowOff>
    </xdr:from>
    <xdr:to>
      <xdr:col>13</xdr:col>
      <xdr:colOff>666751</xdr:colOff>
      <xdr:row>45</xdr:row>
      <xdr:rowOff>114299</xdr:rowOff>
    </xdr:to>
    <xdr:graphicFrame macro="">
      <xdr:nvGraphicFramePr>
        <xdr:cNvPr id="19" name="Graf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157370</xdr:colOff>
      <xdr:row>8</xdr:row>
      <xdr:rowOff>0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157370</xdr:colOff>
      <xdr:row>13</xdr:row>
      <xdr:rowOff>0</xdr:rowOff>
    </xdr:to>
    <xdr:graphicFrame macro="">
      <xdr:nvGraphicFramePr>
        <xdr:cNvPr id="22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157370</xdr:colOff>
      <xdr:row>23</xdr:row>
      <xdr:rowOff>0</xdr:rowOff>
    </xdr:to>
    <xdr:graphicFrame macro="">
      <xdr:nvGraphicFramePr>
        <xdr:cNvPr id="23" name="Graf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157370</xdr:colOff>
      <xdr:row>18</xdr:row>
      <xdr:rowOff>0</xdr:rowOff>
    </xdr:to>
    <xdr:graphicFrame macro="">
      <xdr:nvGraphicFramePr>
        <xdr:cNvPr id="24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24</xdr:row>
      <xdr:rowOff>11945</xdr:rowOff>
    </xdr:from>
    <xdr:to>
      <xdr:col>6</xdr:col>
      <xdr:colOff>190501</xdr:colOff>
      <xdr:row>45</xdr:row>
      <xdr:rowOff>136462</xdr:rowOff>
    </xdr:to>
    <xdr:graphicFrame macro="">
      <xdr:nvGraphicFramePr>
        <xdr:cNvPr id="26" name="Graf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19</xdr:row>
      <xdr:rowOff>17808</xdr:rowOff>
    </xdr:from>
    <xdr:to>
      <xdr:col>3</xdr:col>
      <xdr:colOff>1433</xdr:colOff>
      <xdr:row>32</xdr:row>
      <xdr:rowOff>59677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32</xdr:row>
      <xdr:rowOff>50938</xdr:rowOff>
    </xdr:from>
    <xdr:to>
      <xdr:col>3</xdr:col>
      <xdr:colOff>1433</xdr:colOff>
      <xdr:row>44</xdr:row>
      <xdr:rowOff>130450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18636</xdr:colOff>
      <xdr:row>19</xdr:row>
      <xdr:rowOff>17809</xdr:rowOff>
    </xdr:from>
    <xdr:to>
      <xdr:col>6</xdr:col>
      <xdr:colOff>59411</xdr:colOff>
      <xdr:row>44</xdr:row>
      <xdr:rowOff>130450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6</xdr:row>
      <xdr:rowOff>9525</xdr:rowOff>
    </xdr:from>
    <xdr:to>
      <xdr:col>0</xdr:col>
      <xdr:colOff>132522</xdr:colOff>
      <xdr:row>18</xdr:row>
      <xdr:rowOff>13250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8283</xdr:rowOff>
    </xdr:from>
    <xdr:to>
      <xdr:col>2</xdr:col>
      <xdr:colOff>1639319</xdr:colOff>
      <xdr:row>44</xdr:row>
      <xdr:rowOff>140804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0</xdr:colOff>
      <xdr:row>18</xdr:row>
      <xdr:rowOff>8282</xdr:rowOff>
    </xdr:from>
    <xdr:to>
      <xdr:col>6</xdr:col>
      <xdr:colOff>73906</xdr:colOff>
      <xdr:row>44</xdr:row>
      <xdr:rowOff>140804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5</xdr:row>
      <xdr:rowOff>0</xdr:rowOff>
    </xdr:from>
    <xdr:to>
      <xdr:col>0</xdr:col>
      <xdr:colOff>132522</xdr:colOff>
      <xdr:row>16</xdr:row>
      <xdr:rowOff>165651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8282</xdr:rowOff>
    </xdr:from>
    <xdr:to>
      <xdr:col>2</xdr:col>
      <xdr:colOff>1631036</xdr:colOff>
      <xdr:row>45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1648239</xdr:colOff>
      <xdr:row>18</xdr:row>
      <xdr:rowOff>8282</xdr:rowOff>
    </xdr:from>
    <xdr:to>
      <xdr:col>6</xdr:col>
      <xdr:colOff>65623</xdr:colOff>
      <xdr:row>44</xdr:row>
      <xdr:rowOff>140804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5</xdr:row>
      <xdr:rowOff>2</xdr:rowOff>
    </xdr:from>
    <xdr:to>
      <xdr:col>0</xdr:col>
      <xdr:colOff>132522</xdr:colOff>
      <xdr:row>17</xdr:row>
      <xdr:rowOff>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189229</xdr:colOff>
      <xdr:row>0</xdr:row>
      <xdr:rowOff>28576</xdr:rowOff>
    </xdr:from>
    <xdr:to>
      <xdr:col>10</xdr:col>
      <xdr:colOff>593782</xdr:colOff>
      <xdr:row>4</xdr:row>
      <xdr:rowOff>115956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2620" y="28576"/>
          <a:ext cx="1017466" cy="534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</xdr:row>
      <xdr:rowOff>57150</xdr:rowOff>
    </xdr:from>
    <xdr:to>
      <xdr:col>7</xdr:col>
      <xdr:colOff>1028700</xdr:colOff>
      <xdr:row>13</xdr:row>
      <xdr:rowOff>91109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16563</xdr:rowOff>
    </xdr:from>
    <xdr:to>
      <xdr:col>7</xdr:col>
      <xdr:colOff>1001559</xdr:colOff>
      <xdr:row>26</xdr:row>
      <xdr:rowOff>116737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16561</xdr:rowOff>
    </xdr:from>
    <xdr:to>
      <xdr:col>3</xdr:col>
      <xdr:colOff>496319</xdr:colOff>
      <xdr:row>24</xdr:row>
      <xdr:rowOff>124040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57979</xdr:rowOff>
    </xdr:from>
    <xdr:to>
      <xdr:col>3</xdr:col>
      <xdr:colOff>496319</xdr:colOff>
      <xdr:row>38</xdr:row>
      <xdr:rowOff>158153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488674</xdr:colOff>
      <xdr:row>26</xdr:row>
      <xdr:rowOff>49696</xdr:rowOff>
    </xdr:from>
    <xdr:to>
      <xdr:col>7</xdr:col>
      <xdr:colOff>1001558</xdr:colOff>
      <xdr:row>38</xdr:row>
      <xdr:rowOff>149870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0</xdr:col>
      <xdr:colOff>149087</xdr:colOff>
      <xdr:row>8</xdr:row>
      <xdr:rowOff>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38101</xdr:rowOff>
    </xdr:from>
    <xdr:to>
      <xdr:col>10</xdr:col>
      <xdr:colOff>405850</xdr:colOff>
      <xdr:row>11</xdr:row>
      <xdr:rowOff>66677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8281</xdr:rowOff>
    </xdr:from>
    <xdr:to>
      <xdr:col>10</xdr:col>
      <xdr:colOff>414131</xdr:colOff>
      <xdr:row>36</xdr:row>
      <xdr:rowOff>66261</xdr:rowOff>
    </xdr:to>
    <xdr:graphicFrame macro="">
      <xdr:nvGraphicFramePr>
        <xdr:cNvPr id="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1068456</xdr:colOff>
      <xdr:row>12</xdr:row>
      <xdr:rowOff>8283</xdr:rowOff>
    </xdr:from>
    <xdr:to>
      <xdr:col>10</xdr:col>
      <xdr:colOff>416860</xdr:colOff>
      <xdr:row>33</xdr:row>
      <xdr:rowOff>33130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164824</xdr:rowOff>
    </xdr:from>
    <xdr:to>
      <xdr:col>0</xdr:col>
      <xdr:colOff>149087</xdr:colOff>
      <xdr:row>8</xdr:row>
      <xdr:rowOff>157371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808382</xdr:colOff>
      <xdr:row>1</xdr:row>
      <xdr:rowOff>38100</xdr:rowOff>
    </xdr:from>
    <xdr:to>
      <xdr:col>10</xdr:col>
      <xdr:colOff>614155</xdr:colOff>
      <xdr:row>13</xdr:row>
      <xdr:rowOff>162339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13</xdr:row>
      <xdr:rowOff>124236</xdr:rowOff>
    </xdr:from>
    <xdr:to>
      <xdr:col>10</xdr:col>
      <xdr:colOff>596348</xdr:colOff>
      <xdr:row>36</xdr:row>
      <xdr:rowOff>165651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248478</xdr:colOff>
      <xdr:row>13</xdr:row>
      <xdr:rowOff>111889</xdr:rowOff>
    </xdr:from>
    <xdr:to>
      <xdr:col>10</xdr:col>
      <xdr:colOff>581951</xdr:colOff>
      <xdr:row>33</xdr:row>
      <xdr:rowOff>115958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4</xdr:row>
      <xdr:rowOff>164823</xdr:rowOff>
    </xdr:from>
    <xdr:to>
      <xdr:col>0</xdr:col>
      <xdr:colOff>165652</xdr:colOff>
      <xdr:row>10</xdr:row>
      <xdr:rowOff>165651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774010</xdr:colOff>
      <xdr:row>22</xdr:row>
      <xdr:rowOff>413</xdr:rowOff>
    </xdr:from>
    <xdr:to>
      <xdr:col>8</xdr:col>
      <xdr:colOff>922683</xdr:colOff>
      <xdr:row>43</xdr:row>
      <xdr:rowOff>142875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21</xdr:row>
      <xdr:rowOff>130451</xdr:rowOff>
    </xdr:from>
    <xdr:to>
      <xdr:col>1</xdr:col>
      <xdr:colOff>151735</xdr:colOff>
      <xdr:row>43</xdr:row>
      <xdr:rowOff>142875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231084</xdr:colOff>
      <xdr:row>21</xdr:row>
      <xdr:rowOff>130451</xdr:rowOff>
    </xdr:from>
    <xdr:to>
      <xdr:col>3</xdr:col>
      <xdr:colOff>770859</xdr:colOff>
      <xdr:row>43</xdr:row>
      <xdr:rowOff>142875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</xdr:row>
      <xdr:rowOff>164824</xdr:rowOff>
    </xdr:from>
    <xdr:to>
      <xdr:col>0</xdr:col>
      <xdr:colOff>149087</xdr:colOff>
      <xdr:row>18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13</xdr:row>
      <xdr:rowOff>8282</xdr:rowOff>
    </xdr:from>
    <xdr:to>
      <xdr:col>4</xdr:col>
      <xdr:colOff>1441174</xdr:colOff>
      <xdr:row>41</xdr:row>
      <xdr:rowOff>115957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985630</xdr:colOff>
      <xdr:row>13</xdr:row>
      <xdr:rowOff>8695</xdr:rowOff>
    </xdr:from>
    <xdr:to>
      <xdr:col>4</xdr:col>
      <xdr:colOff>1441171</xdr:colOff>
      <xdr:row>41</xdr:row>
      <xdr:rowOff>66262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164823</xdr:rowOff>
    </xdr:from>
    <xdr:to>
      <xdr:col>0</xdr:col>
      <xdr:colOff>173935</xdr:colOff>
      <xdr:row>12</xdr:row>
      <xdr:rowOff>8283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9523</xdr:rowOff>
    </xdr:from>
    <xdr:to>
      <xdr:col>4</xdr:col>
      <xdr:colOff>1441173</xdr:colOff>
      <xdr:row>33</xdr:row>
      <xdr:rowOff>24847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1060175</xdr:colOff>
      <xdr:row>9</xdr:row>
      <xdr:rowOff>6003</xdr:rowOff>
    </xdr:from>
    <xdr:to>
      <xdr:col>4</xdr:col>
      <xdr:colOff>1440783</xdr:colOff>
      <xdr:row>32</xdr:row>
      <xdr:rowOff>149086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5</xdr:row>
      <xdr:rowOff>1</xdr:rowOff>
    </xdr:from>
    <xdr:to>
      <xdr:col>0</xdr:col>
      <xdr:colOff>165653</xdr:colOff>
      <xdr:row>8</xdr:row>
      <xdr:rowOff>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65846</xdr:rowOff>
    </xdr:from>
    <xdr:to>
      <xdr:col>10</xdr:col>
      <xdr:colOff>745435</xdr:colOff>
      <xdr:row>45</xdr:row>
      <xdr:rowOff>138733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171451</xdr:colOff>
      <xdr:row>14</xdr:row>
      <xdr:rowOff>1</xdr:rowOff>
    </xdr:from>
    <xdr:to>
      <xdr:col>12</xdr:col>
      <xdr:colOff>626177</xdr:colOff>
      <xdr:row>30</xdr:row>
      <xdr:rowOff>76200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590548</xdr:colOff>
      <xdr:row>31</xdr:row>
      <xdr:rowOff>28575</xdr:rowOff>
    </xdr:from>
    <xdr:to>
      <xdr:col>12</xdr:col>
      <xdr:colOff>666750</xdr:colOff>
      <xdr:row>45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30</xdr:row>
      <xdr:rowOff>104776</xdr:rowOff>
    </xdr:from>
    <xdr:to>
      <xdr:col>5</xdr:col>
      <xdr:colOff>552450</xdr:colOff>
      <xdr:row>45</xdr:row>
      <xdr:rowOff>104775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3</xdr:row>
      <xdr:rowOff>164824</xdr:rowOff>
    </xdr:from>
    <xdr:to>
      <xdr:col>0</xdr:col>
      <xdr:colOff>132523</xdr:colOff>
      <xdr:row>12</xdr:row>
      <xdr:rowOff>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6</xdr:col>
      <xdr:colOff>323850</xdr:colOff>
      <xdr:row>45</xdr:row>
      <xdr:rowOff>133351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164124</xdr:colOff>
      <xdr:row>28</xdr:row>
      <xdr:rowOff>84528</xdr:rowOff>
    </xdr:from>
    <xdr:to>
      <xdr:col>13</xdr:col>
      <xdr:colOff>104775</xdr:colOff>
      <xdr:row>45</xdr:row>
      <xdr:rowOff>123429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/>
        </a:blip>
        <a:stretch>
          <a:fillRect/>
        </a:stretch>
      </xdr:blipFill>
      <xdr:spPr>
        <a:xfrm>
          <a:off x="5174274" y="4818453"/>
          <a:ext cx="3884001" cy="2436716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29</xdr:row>
      <xdr:rowOff>58065</xdr:rowOff>
    </xdr:from>
    <xdr:to>
      <xdr:col>10</xdr:col>
      <xdr:colOff>372102</xdr:colOff>
      <xdr:row>32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28</xdr:row>
      <xdr:rowOff>95248</xdr:rowOff>
    </xdr:from>
    <xdr:to>
      <xdr:col>10</xdr:col>
      <xdr:colOff>190500</xdr:colOff>
      <xdr:row>31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181426</xdr:colOff>
      <xdr:row>37</xdr:row>
      <xdr:rowOff>4819</xdr:rowOff>
    </xdr:from>
    <xdr:to>
      <xdr:col>7</xdr:col>
      <xdr:colOff>543376</xdr:colOff>
      <xdr:row>38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285739" y="55113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286781</xdr:colOff>
      <xdr:row>38</xdr:row>
      <xdr:rowOff>8999</xdr:rowOff>
    </xdr:from>
    <xdr:to>
      <xdr:col>7</xdr:col>
      <xdr:colOff>648731</xdr:colOff>
      <xdr:row>39</xdr:row>
      <xdr:rowOff>58552</xdr:rowOff>
    </xdr:to>
    <xdr:sp macro="" textlink="">
      <xdr:nvSpPr>
        <xdr:cNvPr id="26" name="Šipka dolů 25"/>
        <xdr:cNvSpPr/>
      </xdr:nvSpPr>
      <xdr:spPr>
        <a:xfrm rot="3272124">
          <a:off x="5386454" y="56725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42</xdr:row>
      <xdr:rowOff>47624</xdr:rowOff>
    </xdr:from>
    <xdr:to>
      <xdr:col>10</xdr:col>
      <xdr:colOff>228600</xdr:colOff>
      <xdr:row>44</xdr:row>
      <xdr:rowOff>85724</xdr:rowOff>
    </xdr:to>
    <xdr:sp macro="" textlink="">
      <xdr:nvSpPr>
        <xdr:cNvPr id="27" name="Šipka dolů 26"/>
        <xdr:cNvSpPr/>
      </xdr:nvSpPr>
      <xdr:spPr>
        <a:xfrm rot="10800000">
          <a:off x="7019924" y="63722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42</xdr:row>
      <xdr:rowOff>47623</xdr:rowOff>
    </xdr:from>
    <xdr:to>
      <xdr:col>10</xdr:col>
      <xdr:colOff>466725</xdr:colOff>
      <xdr:row>44</xdr:row>
      <xdr:rowOff>104773</xdr:rowOff>
    </xdr:to>
    <xdr:sp macro="" textlink="">
      <xdr:nvSpPr>
        <xdr:cNvPr id="28" name="Šipka dolů 27"/>
        <xdr:cNvSpPr/>
      </xdr:nvSpPr>
      <xdr:spPr>
        <a:xfrm>
          <a:off x="7258049" y="6372223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42</xdr:row>
      <xdr:rowOff>32018</xdr:rowOff>
    </xdr:from>
    <xdr:to>
      <xdr:col>12</xdr:col>
      <xdr:colOff>401075</xdr:colOff>
      <xdr:row>43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41</xdr:row>
      <xdr:rowOff>52017</xdr:rowOff>
    </xdr:from>
    <xdr:to>
      <xdr:col>12</xdr:col>
      <xdr:colOff>563417</xdr:colOff>
      <xdr:row>42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94420</xdr:rowOff>
    </xdr:from>
    <xdr:to>
      <xdr:col>6</xdr:col>
      <xdr:colOff>153525</xdr:colOff>
      <xdr:row>44</xdr:row>
      <xdr:rowOff>140804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207480</xdr:colOff>
      <xdr:row>21</xdr:row>
      <xdr:rowOff>99393</xdr:rowOff>
    </xdr:from>
    <xdr:to>
      <xdr:col>13</xdr:col>
      <xdr:colOff>656280</xdr:colOff>
      <xdr:row>44</xdr:row>
      <xdr:rowOff>147393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152401</xdr:rowOff>
    </xdr:from>
    <xdr:to>
      <xdr:col>5</xdr:col>
      <xdr:colOff>400050</xdr:colOff>
      <xdr:row>45</xdr:row>
      <xdr:rowOff>43357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26</xdr:row>
      <xdr:rowOff>2</xdr:rowOff>
    </xdr:from>
    <xdr:to>
      <xdr:col>14</xdr:col>
      <xdr:colOff>2486</xdr:colOff>
      <xdr:row>45</xdr:row>
      <xdr:rowOff>20610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142876</xdr:colOff>
      <xdr:row>29</xdr:row>
      <xdr:rowOff>28575</xdr:rowOff>
    </xdr:from>
    <xdr:to>
      <xdr:col>13</xdr:col>
      <xdr:colOff>8282</xdr:colOff>
      <xdr:row>43</xdr:row>
      <xdr:rowOff>140804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33</xdr:row>
      <xdr:rowOff>8283</xdr:rowOff>
    </xdr:from>
    <xdr:to>
      <xdr:col>0</xdr:col>
      <xdr:colOff>132522</xdr:colOff>
      <xdr:row>42</xdr:row>
      <xdr:rowOff>8282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29</xdr:row>
      <xdr:rowOff>28575</xdr:rowOff>
    </xdr:from>
    <xdr:to>
      <xdr:col>14</xdr:col>
      <xdr:colOff>749</xdr:colOff>
      <xdr:row>43</xdr:row>
      <xdr:rowOff>132522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132521</xdr:colOff>
      <xdr:row>41</xdr:row>
      <xdr:rowOff>165651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38101</xdr:rowOff>
    </xdr:from>
    <xdr:to>
      <xdr:col>6</xdr:col>
      <xdr:colOff>580050</xdr:colOff>
      <xdr:row>36</xdr:row>
      <xdr:rowOff>76200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12</xdr:row>
      <xdr:rowOff>66675</xdr:rowOff>
    </xdr:from>
    <xdr:to>
      <xdr:col>13</xdr:col>
      <xdr:colOff>647700</xdr:colOff>
      <xdr:row>36</xdr:row>
      <xdr:rowOff>76200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12218</xdr:rowOff>
    </xdr:from>
    <xdr:to>
      <xdr:col>11</xdr:col>
      <xdr:colOff>104775</xdr:colOff>
      <xdr:row>45</xdr:row>
      <xdr:rowOff>140805</xdr:rowOff>
    </xdr:to>
    <xdr:graphicFrame macro="">
      <xdr:nvGraphicFramePr>
        <xdr:cNvPr id="2" name="Graf 1" hidden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334618</xdr:colOff>
      <xdr:row>29</xdr:row>
      <xdr:rowOff>20498</xdr:rowOff>
    </xdr:from>
    <xdr:to>
      <xdr:col>22</xdr:col>
      <xdr:colOff>414131</xdr:colOff>
      <xdr:row>45</xdr:row>
      <xdr:rowOff>140805</xdr:rowOff>
    </xdr:to>
    <xdr:graphicFrame macro="">
      <xdr:nvGraphicFramePr>
        <xdr:cNvPr id="3" name="Graf 2" hidden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152400</xdr:rowOff>
    </xdr:from>
    <xdr:to>
      <xdr:col>13</xdr:col>
      <xdr:colOff>57976</xdr:colOff>
      <xdr:row>46</xdr:row>
      <xdr:rowOff>8269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41412</xdr:colOff>
      <xdr:row>28</xdr:row>
      <xdr:rowOff>152400</xdr:rowOff>
    </xdr:from>
    <xdr:to>
      <xdr:col>22</xdr:col>
      <xdr:colOff>339587</xdr:colOff>
      <xdr:row>46</xdr:row>
      <xdr:rowOff>8269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902804</xdr:colOff>
      <xdr:row>33</xdr:row>
      <xdr:rowOff>124239</xdr:rowOff>
    </xdr:from>
    <xdr:to>
      <xdr:col>12</xdr:col>
      <xdr:colOff>911914</xdr:colOff>
      <xdr:row>46</xdr:row>
      <xdr:rowOff>143288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33</xdr:row>
      <xdr:rowOff>115959</xdr:rowOff>
    </xdr:from>
    <xdr:to>
      <xdr:col>6</xdr:col>
      <xdr:colOff>853108</xdr:colOff>
      <xdr:row>46</xdr:row>
      <xdr:rowOff>140805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405848</xdr:colOff>
      <xdr:row>24</xdr:row>
      <xdr:rowOff>49696</xdr:rowOff>
    </xdr:from>
    <xdr:to>
      <xdr:col>12</xdr:col>
      <xdr:colOff>927651</xdr:colOff>
      <xdr:row>35</xdr:row>
      <xdr:rowOff>137493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654324</xdr:colOff>
      <xdr:row>26</xdr:row>
      <xdr:rowOff>99391</xdr:rowOff>
    </xdr:from>
    <xdr:to>
      <xdr:col>11</xdr:col>
      <xdr:colOff>712303</xdr:colOff>
      <xdr:row>35</xdr:row>
      <xdr:rowOff>140804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704019</xdr:colOff>
      <xdr:row>26</xdr:row>
      <xdr:rowOff>99391</xdr:rowOff>
    </xdr:from>
    <xdr:to>
      <xdr:col>12</xdr:col>
      <xdr:colOff>761998</xdr:colOff>
      <xdr:row>35</xdr:row>
      <xdr:rowOff>140804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712301</xdr:colOff>
      <xdr:row>26</xdr:row>
      <xdr:rowOff>99391</xdr:rowOff>
    </xdr:from>
    <xdr:to>
      <xdr:col>12</xdr:col>
      <xdr:colOff>811696</xdr:colOff>
      <xdr:row>35</xdr:row>
      <xdr:rowOff>140804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215350</xdr:colOff>
      <xdr:row>12</xdr:row>
      <xdr:rowOff>16565</xdr:rowOff>
    </xdr:from>
    <xdr:to>
      <xdr:col>10</xdr:col>
      <xdr:colOff>861392</xdr:colOff>
      <xdr:row>25</xdr:row>
      <xdr:rowOff>16565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836544</xdr:colOff>
      <xdr:row>12</xdr:row>
      <xdr:rowOff>0</xdr:rowOff>
    </xdr:from>
    <xdr:to>
      <xdr:col>12</xdr:col>
      <xdr:colOff>927653</xdr:colOff>
      <xdr:row>25</xdr:row>
      <xdr:rowOff>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82826</xdr:colOff>
      <xdr:row>1</xdr:row>
      <xdr:rowOff>2069</xdr:rowOff>
    </xdr:from>
    <xdr:to>
      <xdr:col>13</xdr:col>
      <xdr:colOff>306456</xdr:colOff>
      <xdr:row>17</xdr:row>
      <xdr:rowOff>16565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66260</xdr:colOff>
      <xdr:row>17</xdr:row>
      <xdr:rowOff>124238</xdr:rowOff>
    </xdr:from>
    <xdr:to>
      <xdr:col>13</xdr:col>
      <xdr:colOff>289890</xdr:colOff>
      <xdr:row>31</xdr:row>
      <xdr:rowOff>16564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7</xdr:col>
      <xdr:colOff>66260</xdr:colOff>
      <xdr:row>31</xdr:row>
      <xdr:rowOff>82828</xdr:rowOff>
    </xdr:from>
    <xdr:to>
      <xdr:col>13</xdr:col>
      <xdr:colOff>265042</xdr:colOff>
      <xdr:row>45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165649</xdr:rowOff>
    </xdr:from>
    <xdr:to>
      <xdr:col>14</xdr:col>
      <xdr:colOff>695740</xdr:colOff>
      <xdr:row>18</xdr:row>
      <xdr:rowOff>99391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530087</xdr:colOff>
      <xdr:row>17</xdr:row>
      <xdr:rowOff>110983</xdr:rowOff>
    </xdr:from>
    <xdr:to>
      <xdr:col>14</xdr:col>
      <xdr:colOff>554936</xdr:colOff>
      <xdr:row>30</xdr:row>
      <xdr:rowOff>99390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554935</xdr:colOff>
      <xdr:row>31</xdr:row>
      <xdr:rowOff>77853</xdr:rowOff>
    </xdr:from>
    <xdr:to>
      <xdr:col>14</xdr:col>
      <xdr:colOff>505237</xdr:colOff>
      <xdr:row>44</xdr:row>
      <xdr:rowOff>107673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828262</xdr:colOff>
      <xdr:row>7</xdr:row>
      <xdr:rowOff>57150</xdr:rowOff>
    </xdr:from>
    <xdr:to>
      <xdr:col>2</xdr:col>
      <xdr:colOff>485740</xdr:colOff>
      <xdr:row>18</xdr:row>
      <xdr:rowOff>37193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32</xdr:row>
      <xdr:rowOff>19465</xdr:rowOff>
    </xdr:from>
    <xdr:to>
      <xdr:col>4</xdr:col>
      <xdr:colOff>173934</xdr:colOff>
      <xdr:row>44</xdr:row>
      <xdr:rowOff>30421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405848</xdr:colOff>
      <xdr:row>32</xdr:row>
      <xdr:rowOff>19465</xdr:rowOff>
    </xdr:from>
    <xdr:to>
      <xdr:col>10</xdr:col>
      <xdr:colOff>618622</xdr:colOff>
      <xdr:row>44</xdr:row>
      <xdr:rowOff>30421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</xdr:col>
      <xdr:colOff>339587</xdr:colOff>
      <xdr:row>7</xdr:row>
      <xdr:rowOff>57150</xdr:rowOff>
    </xdr:from>
    <xdr:to>
      <xdr:col>9</xdr:col>
      <xdr:colOff>162717</xdr:colOff>
      <xdr:row>18</xdr:row>
      <xdr:rowOff>37193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339587</xdr:colOff>
      <xdr:row>1</xdr:row>
      <xdr:rowOff>47624</xdr:rowOff>
    </xdr:from>
    <xdr:to>
      <xdr:col>13</xdr:col>
      <xdr:colOff>476282</xdr:colOff>
      <xdr:row>21</xdr:row>
      <xdr:rowOff>93081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339587</xdr:colOff>
      <xdr:row>23</xdr:row>
      <xdr:rowOff>82827</xdr:rowOff>
    </xdr:from>
    <xdr:to>
      <xdr:col>13</xdr:col>
      <xdr:colOff>476282</xdr:colOff>
      <xdr:row>41</xdr:row>
      <xdr:rowOff>81307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0.03669</cdr:x>
      <cdr:y>0.09304</cdr:y>
    </cdr:from>
    <cdr:to>
      <cdr:x>0.46737</cdr:x>
      <cdr:y>0.15119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80975" y="304800"/>
          <a:ext cx="2124075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0.55053</cdr:x>
      <cdr:y>0.84238</cdr:y>
    </cdr:from>
    <cdr:to>
      <cdr:x>0.98121</cdr:x>
      <cdr:y>0.90053</cdr:y>
    </cdr:to>
    <cdr:sp macro="" textlink="">
      <cdr:nvSpPr>
        <cdr:cNvPr id="3" name="Obdélník 2"/>
        <cdr:cNvSpPr/>
      </cdr:nvSpPr>
      <cdr:spPr>
        <a:xfrm xmlns:a="http://schemas.openxmlformats.org/drawingml/2006/main">
          <a:off x="2728006" y="2762091"/>
          <a:ext cx="2134063" cy="1906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</xdr:colOff>
      <xdr:row>26</xdr:row>
      <xdr:rowOff>19054</xdr:rowOff>
    </xdr:from>
    <xdr:to>
      <xdr:col>4</xdr:col>
      <xdr:colOff>124239</xdr:colOff>
      <xdr:row>45</xdr:row>
      <xdr:rowOff>115956</xdr:rowOff>
    </xdr:to>
    <xdr:graphicFrame macro="">
      <xdr:nvGraphicFramePr>
        <xdr:cNvPr id="2" name="Graf 1" hidden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26</xdr:row>
      <xdr:rowOff>19050</xdr:rowOff>
    </xdr:from>
    <xdr:to>
      <xdr:col>10</xdr:col>
      <xdr:colOff>695326</xdr:colOff>
      <xdr:row>45</xdr:row>
      <xdr:rowOff>149086</xdr:rowOff>
    </xdr:to>
    <xdr:graphicFrame macro="">
      <xdr:nvGraphicFramePr>
        <xdr:cNvPr id="3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32303</xdr:rowOff>
    </xdr:from>
    <xdr:to>
      <xdr:col>3</xdr:col>
      <xdr:colOff>694082</xdr:colOff>
      <xdr:row>45</xdr:row>
      <xdr:rowOff>133764</xdr:rowOff>
    </xdr:to>
    <xdr:grpSp>
      <xdr:nvGrpSpPr>
        <xdr:cNvPr id="4" name="Skupina 3"/>
        <xdr:cNvGrpSpPr/>
      </xdr:nvGrpSpPr>
      <xdr:grpSpPr>
        <a:xfrm>
          <a:off x="0" y="4004228"/>
          <a:ext cx="4599332" cy="2997061"/>
          <a:chOff x="0" y="3983107"/>
          <a:chExt cx="4595191" cy="2934114"/>
        </a:xfrm>
      </xdr:grpSpPr>
      <xdr:graphicFrame macro="">
        <xdr:nvGraphicFramePr>
          <xdr:cNvPr id="6" name="Graf 5"/>
          <xdr:cNvGraphicFramePr/>
        </xdr:nvGraphicFramePr>
        <xdr:xfrm>
          <a:off x="0" y="3983107"/>
          <a:ext cx="4595191" cy="29341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5" name="Přímá spojnice 4"/>
          <xdr:cNvCxnSpPr/>
        </xdr:nvCxnSpPr>
        <xdr:spPr>
          <a:xfrm>
            <a:off x="394932" y="5906969"/>
            <a:ext cx="22601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Přímá spojnice 6"/>
          <xdr:cNvCxnSpPr/>
        </xdr:nvCxnSpPr>
        <xdr:spPr>
          <a:xfrm>
            <a:off x="763693" y="4814398"/>
            <a:ext cx="22125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Přímá spojnice 7"/>
          <xdr:cNvCxnSpPr/>
        </xdr:nvCxnSpPr>
        <xdr:spPr>
          <a:xfrm>
            <a:off x="1132454" y="5066259"/>
            <a:ext cx="21887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Přímá spojnice 8"/>
          <xdr:cNvCxnSpPr/>
        </xdr:nvCxnSpPr>
        <xdr:spPr>
          <a:xfrm>
            <a:off x="1498837" y="5087441"/>
            <a:ext cx="22125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Přímá spojnice 9"/>
          <xdr:cNvCxnSpPr/>
        </xdr:nvCxnSpPr>
        <xdr:spPr>
          <a:xfrm>
            <a:off x="1865219" y="5108821"/>
            <a:ext cx="22125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Přímá spojnice 10"/>
          <xdr:cNvCxnSpPr/>
        </xdr:nvCxnSpPr>
        <xdr:spPr>
          <a:xfrm>
            <a:off x="2236360" y="5273227"/>
            <a:ext cx="22125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Přímá spojnice 11"/>
          <xdr:cNvCxnSpPr/>
        </xdr:nvCxnSpPr>
        <xdr:spPr>
          <a:xfrm>
            <a:off x="2605121" y="5353889"/>
            <a:ext cx="22363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Přímá spojnice 12"/>
          <xdr:cNvCxnSpPr/>
        </xdr:nvCxnSpPr>
        <xdr:spPr>
          <a:xfrm>
            <a:off x="2978641" y="5344364"/>
            <a:ext cx="21174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Přímá spojnice 13"/>
          <xdr:cNvCxnSpPr/>
        </xdr:nvCxnSpPr>
        <xdr:spPr>
          <a:xfrm>
            <a:off x="3342644" y="5242320"/>
            <a:ext cx="21649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0.03348</cdr:x>
      <cdr:y>0.10694</cdr:y>
    </cdr:from>
    <cdr:to>
      <cdr:x>0.46415</cdr:x>
      <cdr:y>0.17308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65100" y="307975"/>
          <a:ext cx="2124075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0.54676</cdr:x>
      <cdr:y>0.809</cdr:y>
    </cdr:from>
    <cdr:to>
      <cdr:x>0.97744</cdr:x>
      <cdr:y>0.87514</cdr:y>
    </cdr:to>
    <cdr:sp macro="" textlink="">
      <cdr:nvSpPr>
        <cdr:cNvPr id="3" name="Obdélník 2"/>
        <cdr:cNvSpPr/>
      </cdr:nvSpPr>
      <cdr:spPr>
        <a:xfrm xmlns:a="http://schemas.openxmlformats.org/drawingml/2006/main">
          <a:off x="3011578" y="2176465"/>
          <a:ext cx="2372142" cy="1779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57148</xdr:rowOff>
    </xdr:from>
    <xdr:to>
      <xdr:col>16</xdr:col>
      <xdr:colOff>108000</xdr:colOff>
      <xdr:row>45</xdr:row>
      <xdr:rowOff>141148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55494</xdr:colOff>
      <xdr:row>25</xdr:row>
      <xdr:rowOff>38100</xdr:rowOff>
    </xdr:from>
    <xdr:to>
      <xdr:col>32</xdr:col>
      <xdr:colOff>453385</xdr:colOff>
      <xdr:row>45</xdr:row>
      <xdr:rowOff>122100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</xdr:row>
      <xdr:rowOff>66675</xdr:rowOff>
    </xdr:from>
    <xdr:to>
      <xdr:col>16</xdr:col>
      <xdr:colOff>117525</xdr:colOff>
      <xdr:row>23</xdr:row>
      <xdr:rowOff>150675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236470</xdr:colOff>
      <xdr:row>2</xdr:row>
      <xdr:rowOff>142875</xdr:rowOff>
    </xdr:from>
    <xdr:to>
      <xdr:col>32</xdr:col>
      <xdr:colOff>438979</xdr:colOff>
      <xdr:row>23</xdr:row>
      <xdr:rowOff>74475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46</xdr:row>
      <xdr:rowOff>228600</xdr:rowOff>
    </xdr:from>
    <xdr:to>
      <xdr:col>32</xdr:col>
      <xdr:colOff>453260</xdr:colOff>
      <xdr:row>68</xdr:row>
      <xdr:rowOff>28004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70</xdr:row>
      <xdr:rowOff>94593</xdr:rowOff>
    </xdr:from>
    <xdr:to>
      <xdr:col>32</xdr:col>
      <xdr:colOff>453260</xdr:colOff>
      <xdr:row>91</xdr:row>
      <xdr:rowOff>132879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93</xdr:row>
      <xdr:rowOff>0</xdr:rowOff>
    </xdr:from>
    <xdr:to>
      <xdr:col>32</xdr:col>
      <xdr:colOff>438150</xdr:colOff>
      <xdr:row>136</xdr:row>
      <xdr:rowOff>28903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373225"/>
          <a:ext cx="9544050" cy="6582103"/>
        </a:xfrm>
        <a:prstGeom prst="rect">
          <a:avLst/>
        </a:prstGeom>
      </xdr:spPr>
    </xdr:pic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0.92643</cdr:x>
      <cdr:y>0.75083</cdr:y>
    </cdr:from>
    <cdr:to>
      <cdr:x>0.99483</cdr:x>
      <cdr:y>0.81774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484617" y="2299375"/>
          <a:ext cx="331133" cy="204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cs-CZ" sz="900"/>
            <a:t>8 760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74543</xdr:rowOff>
    </xdr:from>
    <xdr:to>
      <xdr:col>6</xdr:col>
      <xdr:colOff>217832</xdr:colOff>
      <xdr:row>44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222388</xdr:colOff>
      <xdr:row>14</xdr:row>
      <xdr:rowOff>96905</xdr:rowOff>
    </xdr:from>
    <xdr:to>
      <xdr:col>13</xdr:col>
      <xdr:colOff>617881</xdr:colOff>
      <xdr:row>44</xdr:row>
      <xdr:rowOff>7454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</xdr:colOff>
      <xdr:row>23</xdr:row>
      <xdr:rowOff>41414</xdr:rowOff>
    </xdr:from>
    <xdr:to>
      <xdr:col>11</xdr:col>
      <xdr:colOff>132108</xdr:colOff>
      <xdr:row>45</xdr:row>
      <xdr:rowOff>133351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181390</xdr:rowOff>
    </xdr:from>
    <xdr:to>
      <xdr:col>0</xdr:col>
      <xdr:colOff>132522</xdr:colOff>
      <xdr:row>21</xdr:row>
      <xdr:rowOff>157370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0.35793</cdr:x>
      <cdr:y>0.61322</cdr:y>
    </cdr:from>
    <cdr:to>
      <cdr:x>0.40038</cdr:x>
      <cdr:y>0.67172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436007" y="2067690"/>
          <a:ext cx="407500" cy="197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/>
            <a:t>OZE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63776</xdr:rowOff>
    </xdr:from>
    <xdr:to>
      <xdr:col>6</xdr:col>
      <xdr:colOff>198782</xdr:colOff>
      <xdr:row>43</xdr:row>
      <xdr:rowOff>141633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163167</xdr:colOff>
      <xdr:row>14</xdr:row>
      <xdr:rowOff>63776</xdr:rowOff>
    </xdr:from>
    <xdr:to>
      <xdr:col>13</xdr:col>
      <xdr:colOff>588892</xdr:colOff>
      <xdr:row>43</xdr:row>
      <xdr:rowOff>126725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33131</xdr:colOff>
      <xdr:row>14</xdr:row>
      <xdr:rowOff>16565</xdr:rowOff>
    </xdr:from>
    <xdr:to>
      <xdr:col>18</xdr:col>
      <xdr:colOff>438979</xdr:colOff>
      <xdr:row>45</xdr:row>
      <xdr:rowOff>41415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abSelected="1" showWhiteSpace="0" zoomScaleNormal="100" zoomScaleSheetLayoutView="70" zoomScalePageLayoutView="70" workbookViewId="0"/>
  </sheetViews>
  <sheetFormatPr defaultRowHeight="12.75"/>
  <cols>
    <col min="1" max="1" width="10.28515625" customWidth="1"/>
    <col min="2" max="9" width="9.85546875" customWidth="1"/>
    <col min="10" max="10" width="10.28515625" customWidth="1"/>
  </cols>
  <sheetData>
    <row r="1" spans="1:10" s="345" customFormat="1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s="345" customFormat="1">
      <c r="A2" s="346"/>
      <c r="B2" s="346"/>
      <c r="C2" s="346"/>
      <c r="D2" s="346"/>
      <c r="E2" s="346"/>
      <c r="F2" s="346"/>
      <c r="G2" s="346"/>
      <c r="H2" s="346"/>
      <c r="I2" s="346"/>
      <c r="J2" s="346"/>
    </row>
    <row r="3" spans="1:10" s="345" customFormat="1">
      <c r="A3" s="347"/>
      <c r="B3" s="347"/>
      <c r="C3" s="347"/>
      <c r="D3" s="347"/>
      <c r="E3" s="347"/>
      <c r="F3" s="347"/>
      <c r="G3" s="347"/>
      <c r="H3" s="347"/>
      <c r="I3" s="347"/>
      <c r="J3" s="347"/>
    </row>
    <row r="4" spans="1:10" s="345" customFormat="1">
      <c r="A4" s="16"/>
      <c r="B4" s="16"/>
      <c r="C4" s="16"/>
      <c r="D4" s="348"/>
      <c r="E4" s="349"/>
      <c r="F4" s="349"/>
      <c r="G4" s="349"/>
      <c r="H4" s="16"/>
      <c r="I4" s="16"/>
      <c r="J4" s="350"/>
    </row>
    <row r="5" spans="1:10" s="345" customFormat="1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s="345" customFormat="1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s="345" customFormat="1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345" customFormat="1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s="345" customFormat="1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s="345" customFormat="1">
      <c r="A10" s="16"/>
      <c r="B10" s="351"/>
      <c r="C10" s="16"/>
      <c r="D10" s="16"/>
      <c r="E10" s="16"/>
      <c r="F10" s="16"/>
      <c r="G10" s="16"/>
      <c r="H10" s="16"/>
      <c r="I10" s="352"/>
      <c r="J10" s="16"/>
    </row>
    <row r="11" spans="1:10" s="345" customFormat="1">
      <c r="A11" s="16"/>
      <c r="B11" s="2"/>
      <c r="C11" s="353"/>
      <c r="D11" s="16"/>
      <c r="E11" s="16"/>
      <c r="F11" s="16"/>
      <c r="G11" s="16"/>
      <c r="H11" s="16"/>
      <c r="I11" s="16"/>
      <c r="J11" s="16"/>
    </row>
    <row r="12" spans="1:10" s="345" customFormat="1">
      <c r="A12" s="16"/>
      <c r="B12" s="2"/>
      <c r="C12" s="353"/>
      <c r="D12" s="16"/>
      <c r="E12" s="16"/>
      <c r="F12" s="16"/>
      <c r="G12" s="16"/>
      <c r="H12" s="16"/>
      <c r="I12" s="16"/>
      <c r="J12" s="16"/>
    </row>
    <row r="13" spans="1:10" s="345" customFormat="1">
      <c r="A13" s="16"/>
      <c r="B13" s="2"/>
      <c r="C13" s="353"/>
      <c r="D13" s="16"/>
      <c r="E13" s="16"/>
      <c r="F13" s="16"/>
      <c r="G13" s="16"/>
      <c r="H13" s="16"/>
      <c r="I13" s="16"/>
      <c r="J13" s="16"/>
    </row>
    <row r="14" spans="1:10" s="345" customFormat="1">
      <c r="A14" s="354"/>
      <c r="B14" s="95"/>
      <c r="C14" s="355"/>
      <c r="D14" s="354"/>
      <c r="E14" s="354"/>
      <c r="F14" s="354"/>
      <c r="G14" s="354"/>
      <c r="H14" s="354"/>
      <c r="I14" s="354"/>
      <c r="J14" s="354"/>
    </row>
    <row r="15" spans="1:10" s="345" customFormat="1">
      <c r="A15" s="354"/>
      <c r="B15" s="95"/>
      <c r="C15" s="355"/>
      <c r="D15" s="354"/>
      <c r="E15" s="354"/>
      <c r="F15" s="354"/>
      <c r="G15" s="354"/>
      <c r="H15" s="354"/>
      <c r="I15" s="354"/>
      <c r="J15" s="354"/>
    </row>
    <row r="16" spans="1:10" s="345" customFormat="1">
      <c r="A16" s="354"/>
      <c r="B16" s="95"/>
      <c r="C16" s="355"/>
      <c r="D16" s="354"/>
      <c r="E16" s="354"/>
      <c r="F16" s="354"/>
      <c r="G16" s="354"/>
      <c r="H16" s="354"/>
      <c r="I16" s="354"/>
      <c r="J16" s="354"/>
    </row>
    <row r="17" spans="1:10" s="345" customFormat="1">
      <c r="A17" s="354"/>
      <c r="B17" s="95"/>
      <c r="C17" s="355"/>
      <c r="D17" s="354"/>
      <c r="E17" s="354"/>
      <c r="F17" s="354"/>
      <c r="G17" s="354"/>
      <c r="H17" s="354"/>
      <c r="I17" s="354"/>
      <c r="J17" s="354"/>
    </row>
    <row r="18" spans="1:10" s="345" customFormat="1">
      <c r="A18" s="354"/>
      <c r="B18" s="95"/>
      <c r="C18" s="355"/>
      <c r="D18" s="354"/>
      <c r="E18" s="354"/>
      <c r="F18" s="354"/>
      <c r="G18" s="354"/>
      <c r="H18" s="354"/>
      <c r="I18" s="354"/>
      <c r="J18" s="354"/>
    </row>
    <row r="19" spans="1:10" s="345" customFormat="1">
      <c r="A19" s="354"/>
      <c r="B19" s="95"/>
      <c r="C19" s="355"/>
      <c r="D19" s="354"/>
      <c r="E19" s="354"/>
      <c r="F19" s="354"/>
      <c r="G19" s="354"/>
      <c r="H19" s="354"/>
      <c r="I19" s="354"/>
      <c r="J19" s="354"/>
    </row>
    <row r="20" spans="1:10" s="345" customFormat="1">
      <c r="A20" s="354"/>
      <c r="B20" s="95"/>
      <c r="C20" s="355"/>
      <c r="D20" s="354"/>
      <c r="E20" s="354"/>
      <c r="F20" s="354"/>
      <c r="G20" s="354"/>
      <c r="H20" s="354"/>
      <c r="I20" s="354"/>
      <c r="J20" s="354"/>
    </row>
    <row r="21" spans="1:10" s="356" customFormat="1"/>
    <row r="22" spans="1:10" s="345" customFormat="1">
      <c r="A22" s="354"/>
      <c r="B22" s="95"/>
      <c r="C22" s="355"/>
      <c r="D22" s="354"/>
      <c r="E22" s="354"/>
      <c r="F22" s="354"/>
      <c r="G22" s="354"/>
      <c r="H22" s="354"/>
      <c r="I22" s="354"/>
      <c r="J22" s="354"/>
    </row>
    <row r="23" spans="1:10" s="345" customFormat="1">
      <c r="A23" s="354"/>
      <c r="B23" s="95"/>
      <c r="C23" s="355"/>
      <c r="D23" s="354"/>
      <c r="E23" s="354"/>
      <c r="F23" s="354"/>
      <c r="G23" s="354"/>
      <c r="H23" s="354"/>
      <c r="I23" s="354"/>
      <c r="J23" s="354"/>
    </row>
    <row r="24" spans="1:10" s="345" customFormat="1">
      <c r="A24" s="354"/>
      <c r="B24" s="95"/>
      <c r="C24" s="355"/>
      <c r="D24" s="354"/>
      <c r="E24" s="354"/>
      <c r="F24" s="354"/>
      <c r="G24" s="354"/>
      <c r="H24" s="354"/>
      <c r="I24" s="354"/>
      <c r="J24" s="354"/>
    </row>
    <row r="25" spans="1:10" s="356" customFormat="1"/>
    <row r="26" spans="1:10" s="345" customFormat="1">
      <c r="A26" s="354"/>
      <c r="B26" s="95"/>
      <c r="C26" s="355"/>
      <c r="D26" s="354"/>
      <c r="E26" s="354"/>
      <c r="F26" s="354"/>
      <c r="G26" s="354"/>
      <c r="H26" s="354"/>
      <c r="I26" s="354"/>
      <c r="J26" s="354"/>
    </row>
    <row r="27" spans="1:10" s="345" customFormat="1">
      <c r="A27" s="354"/>
      <c r="B27" s="95"/>
      <c r="C27" s="355"/>
      <c r="D27" s="354"/>
      <c r="E27" s="354"/>
      <c r="F27" s="354"/>
      <c r="G27" s="354"/>
      <c r="H27" s="354"/>
      <c r="I27" s="354"/>
      <c r="J27" s="354"/>
    </row>
    <row r="28" spans="1:10" s="345" customFormat="1">
      <c r="A28" s="354"/>
      <c r="B28" s="95"/>
      <c r="C28" s="355"/>
      <c r="D28" s="354"/>
      <c r="E28" s="354"/>
      <c r="F28" s="354"/>
      <c r="G28" s="354"/>
      <c r="H28" s="354"/>
      <c r="I28" s="354"/>
      <c r="J28" s="354"/>
    </row>
    <row r="29" spans="1:10" s="345" customFormat="1" ht="150.75" customHeight="1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  <row r="30" spans="1:10" s="345" customFormat="1">
      <c r="A30" s="354"/>
      <c r="B30" s="95"/>
      <c r="C30" s="355"/>
      <c r="D30" s="354"/>
      <c r="E30" s="354"/>
      <c r="F30" s="354"/>
      <c r="G30" s="354"/>
      <c r="H30" s="354"/>
      <c r="I30" s="354"/>
      <c r="J30" s="354"/>
    </row>
    <row r="31" spans="1:10" s="345" customFormat="1"/>
    <row r="32" spans="1:10" s="345" customFormat="1">
      <c r="A32" s="354"/>
      <c r="B32" s="95"/>
      <c r="C32" s="355"/>
      <c r="D32" s="354"/>
      <c r="E32" s="354"/>
      <c r="F32" s="354"/>
      <c r="G32" s="354"/>
      <c r="H32" s="354"/>
      <c r="I32" s="354"/>
      <c r="J32" s="354"/>
    </row>
    <row r="33" spans="1:10" s="345" customFormat="1">
      <c r="A33" s="354"/>
      <c r="B33" s="95"/>
      <c r="C33" s="355"/>
      <c r="D33" s="354"/>
      <c r="E33" s="354"/>
      <c r="F33" s="354"/>
      <c r="G33" s="354"/>
      <c r="H33" s="354"/>
      <c r="I33" s="354"/>
      <c r="J33" s="354"/>
    </row>
    <row r="34" spans="1:10" s="345" customFormat="1" ht="21.75" customHeight="1">
      <c r="A34" s="599"/>
      <c r="B34" s="599"/>
      <c r="C34" s="599"/>
      <c r="D34" s="599"/>
      <c r="E34" s="599"/>
      <c r="F34" s="599"/>
      <c r="G34" s="599"/>
      <c r="H34" s="599"/>
      <c r="I34" s="599"/>
      <c r="J34" s="599"/>
    </row>
    <row r="35" spans="1:10" s="345" customFormat="1">
      <c r="A35" s="354"/>
      <c r="B35" s="95"/>
      <c r="C35" s="354"/>
      <c r="D35" s="354"/>
      <c r="E35" s="354"/>
      <c r="F35" s="354"/>
      <c r="G35" s="354"/>
      <c r="H35" s="354"/>
      <c r="I35" s="354"/>
      <c r="J35" s="354"/>
    </row>
    <row r="36" spans="1:10" s="345" customFormat="1"/>
    <row r="37" spans="1:10" s="345" customFormat="1"/>
    <row r="38" spans="1:10" s="345" customFormat="1">
      <c r="B38" s="2"/>
      <c r="C38" s="353"/>
      <c r="D38" s="16"/>
      <c r="E38" s="16"/>
      <c r="F38" s="16"/>
      <c r="G38" s="16"/>
      <c r="H38" s="16"/>
      <c r="I38" s="16"/>
      <c r="J38" s="16"/>
    </row>
    <row r="39" spans="1:10" s="345" customFormat="1"/>
    <row r="40" spans="1:10" s="345" customFormat="1">
      <c r="B40" s="357"/>
      <c r="C40" s="357"/>
      <c r="D40" s="357"/>
      <c r="E40" s="357"/>
      <c r="F40" s="357"/>
      <c r="G40" s="357"/>
      <c r="H40" s="357"/>
      <c r="I40" s="357"/>
    </row>
    <row r="41" spans="1:10" s="345" customFormat="1"/>
    <row r="42" spans="1:10" s="345" customFormat="1"/>
    <row r="43" spans="1:10" s="345" customFormat="1"/>
    <row r="44" spans="1:10" s="345" customFormat="1"/>
    <row r="45" spans="1:10" s="345" customFormat="1"/>
    <row r="46" spans="1:10" s="345" customFormat="1"/>
    <row r="47" spans="1:10" s="345" customFormat="1"/>
    <row r="48" spans="1:10" s="345" customFormat="1"/>
    <row r="49" spans="1:10" s="345" customFormat="1"/>
    <row r="50" spans="1:10" s="345" customFormat="1"/>
    <row r="51" spans="1:10" s="345" customFormat="1" ht="30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</row>
    <row r="52" spans="1:10" s="356" customFormat="1"/>
    <row r="53" spans="1:10" s="356" customFormat="1"/>
    <row r="54" spans="1:10" s="356" customFormat="1"/>
    <row r="55" spans="1:10" s="356" customFormat="1"/>
  </sheetData>
  <mergeCells count="3">
    <mergeCell ref="A29:J29"/>
    <mergeCell ref="A34:J34"/>
    <mergeCell ref="A51:J51"/>
  </mergeCells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O44"/>
  <sheetViews>
    <sheetView showGridLines="0" zoomScale="115" zoomScaleNormal="115" zoomScaleSheetLayoutView="100" workbookViewId="0"/>
  </sheetViews>
  <sheetFormatPr defaultRowHeight="12"/>
  <cols>
    <col min="1" max="1" width="6.42578125" style="9" customWidth="1"/>
    <col min="2" max="2" width="21.7109375" style="9" customWidth="1"/>
    <col min="3" max="14" width="8.7109375" style="9" customWidth="1"/>
    <col min="15" max="15" width="9.5703125" style="9" customWidth="1"/>
    <col min="16" max="16384" width="9.140625" style="9"/>
  </cols>
  <sheetData>
    <row r="1" spans="1:15" ht="18.75">
      <c r="A1" s="106" t="s">
        <v>633</v>
      </c>
      <c r="O1" s="105" t="str">
        <f>Obsah!$A$1</f>
        <v>2018</v>
      </c>
    </row>
    <row r="2" spans="1:15" ht="7.5" customHeight="1"/>
    <row r="3" spans="1:15" ht="12.75" thickBot="1">
      <c r="A3" s="606"/>
      <c r="B3" s="606"/>
      <c r="C3" s="115" t="s">
        <v>93</v>
      </c>
      <c r="D3" s="115" t="s">
        <v>94</v>
      </c>
      <c r="E3" s="115" t="s">
        <v>95</v>
      </c>
      <c r="F3" s="115" t="s">
        <v>96</v>
      </c>
      <c r="G3" s="115" t="s">
        <v>97</v>
      </c>
      <c r="H3" s="115" t="s">
        <v>98</v>
      </c>
      <c r="I3" s="115" t="s">
        <v>99</v>
      </c>
      <c r="J3" s="115" t="s">
        <v>100</v>
      </c>
      <c r="K3" s="115" t="s">
        <v>101</v>
      </c>
      <c r="L3" s="115" t="s">
        <v>102</v>
      </c>
      <c r="M3" s="115" t="s">
        <v>103</v>
      </c>
      <c r="N3" s="115" t="s">
        <v>104</v>
      </c>
      <c r="O3" s="115" t="s">
        <v>76</v>
      </c>
    </row>
    <row r="4" spans="1:15">
      <c r="A4" s="610">
        <v>2009</v>
      </c>
      <c r="B4" s="210" t="s">
        <v>37</v>
      </c>
      <c r="C4" s="211">
        <v>7924.3028604712445</v>
      </c>
      <c r="D4" s="211">
        <v>7413.9742744009181</v>
      </c>
      <c r="E4" s="211">
        <v>7826.3274433253673</v>
      </c>
      <c r="F4" s="211">
        <v>6552.6629511168057</v>
      </c>
      <c r="G4" s="211">
        <v>5871.15847717017</v>
      </c>
      <c r="H4" s="211">
        <v>6057.4182669502998</v>
      </c>
      <c r="I4" s="211">
        <v>6241.5446218250818</v>
      </c>
      <c r="J4" s="211">
        <v>5932.7884393394024</v>
      </c>
      <c r="K4" s="211">
        <v>6109.5967664626351</v>
      </c>
      <c r="L4" s="211">
        <v>7288.4772662506239</v>
      </c>
      <c r="M4" s="211">
        <v>7190.844608486942</v>
      </c>
      <c r="N4" s="211">
        <v>7840.905947404678</v>
      </c>
      <c r="O4" s="211">
        <v>82250.001923204167</v>
      </c>
    </row>
    <row r="5" spans="1:15">
      <c r="A5" s="608"/>
      <c r="B5" s="203" t="s">
        <v>7</v>
      </c>
      <c r="C5" s="204">
        <v>7344.2887186270091</v>
      </c>
      <c r="D5" s="204">
        <v>6875.2128861266201</v>
      </c>
      <c r="E5" s="204">
        <v>7261.2852644534551</v>
      </c>
      <c r="F5" s="204">
        <v>6038.0345667103593</v>
      </c>
      <c r="G5" s="204">
        <v>5404.2092730356708</v>
      </c>
      <c r="H5" s="204">
        <v>5578.4586318345828</v>
      </c>
      <c r="I5" s="204">
        <v>5752.5788039717881</v>
      </c>
      <c r="J5" s="204">
        <v>5450.9666503568105</v>
      </c>
      <c r="K5" s="204">
        <v>5624.3762301815304</v>
      </c>
      <c r="L5" s="204">
        <v>6727.1037778792706</v>
      </c>
      <c r="M5" s="204">
        <v>6662.7467237582032</v>
      </c>
      <c r="N5" s="204">
        <v>7270.7466606561566</v>
      </c>
      <c r="O5" s="206">
        <v>75990.008187591447</v>
      </c>
    </row>
    <row r="6" spans="1:15">
      <c r="A6" s="608"/>
      <c r="B6" s="203" t="s">
        <v>296</v>
      </c>
      <c r="C6" s="204">
        <v>6925.2223763086895</v>
      </c>
      <c r="D6" s="204">
        <v>6161.6938671374983</v>
      </c>
      <c r="E6" s="204">
        <v>6327.0243213885478</v>
      </c>
      <c r="F6" s="204">
        <v>5192.5293612950791</v>
      </c>
      <c r="G6" s="204">
        <v>5090.104666512163</v>
      </c>
      <c r="H6" s="204">
        <v>5014.3203281725491</v>
      </c>
      <c r="I6" s="204">
        <v>5032.9427747408536</v>
      </c>
      <c r="J6" s="204">
        <v>5058.9565062394031</v>
      </c>
      <c r="K6" s="204">
        <v>5216.8188227626315</v>
      </c>
      <c r="L6" s="204">
        <v>6006.6510882256216</v>
      </c>
      <c r="M6" s="204">
        <v>6087.7539026869435</v>
      </c>
      <c r="N6" s="204">
        <v>6492.1645388046909</v>
      </c>
      <c r="O6" s="206">
        <v>68606.182554274666</v>
      </c>
    </row>
    <row r="7" spans="1:15" ht="12.75" thickBot="1">
      <c r="A7" s="611"/>
      <c r="B7" s="214" t="s">
        <v>295</v>
      </c>
      <c r="C7" s="215">
        <v>5773.1733314644534</v>
      </c>
      <c r="D7" s="215">
        <v>5126.2454368632007</v>
      </c>
      <c r="E7" s="215">
        <v>5294.1696175166353</v>
      </c>
      <c r="F7" s="215">
        <v>4307.2091418886312</v>
      </c>
      <c r="G7" s="215">
        <v>4272.0086513776632</v>
      </c>
      <c r="H7" s="215">
        <v>4202.6292310568324</v>
      </c>
      <c r="I7" s="215">
        <v>4200.014350887559</v>
      </c>
      <c r="J7" s="215">
        <v>4195.9875532568121</v>
      </c>
      <c r="K7" s="215">
        <v>4323.8456762815276</v>
      </c>
      <c r="L7" s="215">
        <v>4966.5949171542698</v>
      </c>
      <c r="M7" s="215">
        <v>5068.3495357582033</v>
      </c>
      <c r="N7" s="215">
        <v>5381.45557895617</v>
      </c>
      <c r="O7" s="215">
        <v>57111.683022461948</v>
      </c>
    </row>
    <row r="8" spans="1:15">
      <c r="A8" s="607">
        <v>2010</v>
      </c>
      <c r="B8" s="216" t="s">
        <v>37</v>
      </c>
      <c r="C8" s="217">
        <v>8484.2667164053801</v>
      </c>
      <c r="D8" s="217">
        <v>7580.50885597658</v>
      </c>
      <c r="E8" s="217">
        <v>8059.3711433211693</v>
      </c>
      <c r="F8" s="217">
        <v>7076.5226566997171</v>
      </c>
      <c r="G8" s="217">
        <v>6217.3329083883173</v>
      </c>
      <c r="H8" s="217">
        <v>6100.0496111424454</v>
      </c>
      <c r="I8" s="217">
        <v>6870.4718619864025</v>
      </c>
      <c r="J8" s="217">
        <v>6172.8689154872909</v>
      </c>
      <c r="K8" s="217">
        <v>6735.1783660195651</v>
      </c>
      <c r="L8" s="217">
        <v>7533.6689949163683</v>
      </c>
      <c r="M8" s="217">
        <v>7234.11210102934</v>
      </c>
      <c r="N8" s="217">
        <v>7845.780311638513</v>
      </c>
      <c r="O8" s="217">
        <v>85910.132443011084</v>
      </c>
    </row>
    <row r="9" spans="1:15">
      <c r="A9" s="608"/>
      <c r="B9" s="203" t="s">
        <v>7</v>
      </c>
      <c r="C9" s="204">
        <v>7870.7313937237031</v>
      </c>
      <c r="D9" s="204">
        <v>7030.465031889843</v>
      </c>
      <c r="E9" s="204">
        <v>7469.6607742667284</v>
      </c>
      <c r="F9" s="204">
        <v>6563.465417773833</v>
      </c>
      <c r="G9" s="204">
        <v>5745.6322288848069</v>
      </c>
      <c r="H9" s="204">
        <v>5634.3007303591239</v>
      </c>
      <c r="I9" s="204">
        <v>6322.2350683626073</v>
      </c>
      <c r="J9" s="204">
        <v>5684.4546481463176</v>
      </c>
      <c r="K9" s="204">
        <v>6213.750005753488</v>
      </c>
      <c r="L9" s="204">
        <v>6954.7424701905902</v>
      </c>
      <c r="M9" s="204">
        <v>6698.9891944019782</v>
      </c>
      <c r="N9" s="204">
        <v>7276.2045864538768</v>
      </c>
      <c r="O9" s="206">
        <v>79464.631550206905</v>
      </c>
    </row>
    <row r="10" spans="1:15">
      <c r="A10" s="608"/>
      <c r="B10" s="203" t="s">
        <v>296</v>
      </c>
      <c r="C10" s="204">
        <v>6963.8185743057056</v>
      </c>
      <c r="D10" s="204">
        <v>6242.3761115762964</v>
      </c>
      <c r="E10" s="204">
        <v>6461.8696406211666</v>
      </c>
      <c r="F10" s="204">
        <v>5633.6607095896952</v>
      </c>
      <c r="G10" s="204">
        <v>5490.555789388317</v>
      </c>
      <c r="H10" s="204">
        <v>5189.0695458424452</v>
      </c>
      <c r="I10" s="204">
        <v>5190.6254931864014</v>
      </c>
      <c r="J10" s="204">
        <v>5231.5804780872913</v>
      </c>
      <c r="K10" s="204">
        <v>5462.426345242563</v>
      </c>
      <c r="L10" s="204">
        <v>6060.123455296367</v>
      </c>
      <c r="M10" s="204">
        <v>6123.9007191293358</v>
      </c>
      <c r="N10" s="204">
        <v>6911.7136647380094</v>
      </c>
      <c r="O10" s="206">
        <v>70961.720527003592</v>
      </c>
    </row>
    <row r="11" spans="1:15" ht="12.75" thickBot="1">
      <c r="A11" s="609"/>
      <c r="B11" s="212" t="s">
        <v>295</v>
      </c>
      <c r="C11" s="213">
        <v>5788.7708606240267</v>
      </c>
      <c r="D11" s="213">
        <v>5218.9652653895582</v>
      </c>
      <c r="E11" s="213">
        <v>5382.904249766726</v>
      </c>
      <c r="F11" s="213">
        <v>4688.8386020638118</v>
      </c>
      <c r="G11" s="213">
        <v>4632.9626364848064</v>
      </c>
      <c r="H11" s="213">
        <v>4387.1062425591235</v>
      </c>
      <c r="I11" s="213">
        <v>4268.4584293626049</v>
      </c>
      <c r="J11" s="213">
        <v>4385.6083811463177</v>
      </c>
      <c r="K11" s="213">
        <v>4547.4329874764853</v>
      </c>
      <c r="L11" s="213">
        <v>5035.0631660705913</v>
      </c>
      <c r="M11" s="213">
        <v>5136.8224280019749</v>
      </c>
      <c r="N11" s="213">
        <v>5782.2997693533725</v>
      </c>
      <c r="O11" s="213">
        <v>59255.23301829939</v>
      </c>
    </row>
    <row r="12" spans="1:15">
      <c r="A12" s="610">
        <v>2011</v>
      </c>
      <c r="B12" s="210" t="s">
        <v>37</v>
      </c>
      <c r="C12" s="211">
        <v>8377.7355664067163</v>
      </c>
      <c r="D12" s="211">
        <v>7568.8744307943234</v>
      </c>
      <c r="E12" s="211">
        <v>7870.8057396659678</v>
      </c>
      <c r="F12" s="211">
        <v>6915.0763377354997</v>
      </c>
      <c r="G12" s="211">
        <v>7099.6260761760623</v>
      </c>
      <c r="H12" s="211">
        <v>6478.4792669000044</v>
      </c>
      <c r="I12" s="211">
        <v>6183.2208461832079</v>
      </c>
      <c r="J12" s="211">
        <v>6640.5366187086584</v>
      </c>
      <c r="K12" s="211">
        <v>6573.2396742135634</v>
      </c>
      <c r="L12" s="211">
        <v>7768.7002131785284</v>
      </c>
      <c r="M12" s="211">
        <v>7966.6885242575272</v>
      </c>
      <c r="N12" s="211">
        <v>8117.611909402498</v>
      </c>
      <c r="O12" s="211">
        <v>87560.595203622535</v>
      </c>
    </row>
    <row r="13" spans="1:15">
      <c r="A13" s="608"/>
      <c r="B13" s="203" t="s">
        <v>7</v>
      </c>
      <c r="C13" s="204">
        <v>7776.6639897289542</v>
      </c>
      <c r="D13" s="204">
        <v>7029.6599405853212</v>
      </c>
      <c r="E13" s="204">
        <v>7304.3044766901912</v>
      </c>
      <c r="F13" s="204">
        <v>6415.1618927678319</v>
      </c>
      <c r="G13" s="204">
        <v>6561.5471245513363</v>
      </c>
      <c r="H13" s="204">
        <v>5975.4954005977079</v>
      </c>
      <c r="I13" s="204">
        <v>5686.9666377341136</v>
      </c>
      <c r="J13" s="204">
        <v>6124.371442068652</v>
      </c>
      <c r="K13" s="204">
        <v>6053.7338585733796</v>
      </c>
      <c r="L13" s="204">
        <v>7196.4252532235196</v>
      </c>
      <c r="M13" s="204">
        <v>7379.1704955723917</v>
      </c>
      <c r="N13" s="204">
        <v>7524.038765495904</v>
      </c>
      <c r="O13" s="206">
        <v>81027.539277589312</v>
      </c>
    </row>
    <row r="14" spans="1:15">
      <c r="A14" s="608"/>
      <c r="B14" s="203" t="s">
        <v>296</v>
      </c>
      <c r="C14" s="204">
        <v>6839.2121690572076</v>
      </c>
      <c r="D14" s="204">
        <v>6298.954261374316</v>
      </c>
      <c r="E14" s="204">
        <v>6438.9879568859269</v>
      </c>
      <c r="F14" s="204">
        <v>5537.1909234755012</v>
      </c>
      <c r="G14" s="204">
        <v>5546.8475502760612</v>
      </c>
      <c r="H14" s="204">
        <v>5232.0297210100052</v>
      </c>
      <c r="I14" s="204">
        <v>5144.4427539332055</v>
      </c>
      <c r="J14" s="204">
        <v>5350.5344933686592</v>
      </c>
      <c r="K14" s="204">
        <v>5322.4874185655626</v>
      </c>
      <c r="L14" s="204">
        <v>5974.1711679785294</v>
      </c>
      <c r="M14" s="204">
        <v>6416.3695475265258</v>
      </c>
      <c r="N14" s="204">
        <v>6415.3131278024985</v>
      </c>
      <c r="O14" s="206">
        <v>70516.541091253996</v>
      </c>
    </row>
    <row r="15" spans="1:15" ht="12.75" thickBot="1">
      <c r="A15" s="611"/>
      <c r="B15" s="214" t="s">
        <v>295</v>
      </c>
      <c r="C15" s="215">
        <v>5706.581538379447</v>
      </c>
      <c r="D15" s="215">
        <v>5270.2679908653154</v>
      </c>
      <c r="E15" s="215">
        <v>5378.6577917101504</v>
      </c>
      <c r="F15" s="215">
        <v>4637.5941100078335</v>
      </c>
      <c r="G15" s="215">
        <v>4665.6132233513363</v>
      </c>
      <c r="H15" s="215">
        <v>4393.3504396077087</v>
      </c>
      <c r="I15" s="215">
        <v>4263.9969376841118</v>
      </c>
      <c r="J15" s="215">
        <v>4446.3464276286522</v>
      </c>
      <c r="K15" s="215">
        <v>4384.1919505253791</v>
      </c>
      <c r="L15" s="215">
        <v>4926.3509310235186</v>
      </c>
      <c r="M15" s="215">
        <v>5291.3065830413916</v>
      </c>
      <c r="N15" s="215">
        <v>5270.078457095904</v>
      </c>
      <c r="O15" s="215">
        <v>58634.336380920751</v>
      </c>
    </row>
    <row r="16" spans="1:15">
      <c r="A16" s="607">
        <v>2012</v>
      </c>
      <c r="B16" s="216" t="s">
        <v>37</v>
      </c>
      <c r="C16" s="217">
        <v>8520.2844482746023</v>
      </c>
      <c r="D16" s="217">
        <v>7825.191313358745</v>
      </c>
      <c r="E16" s="217">
        <v>8149.4296500598948</v>
      </c>
      <c r="F16" s="217">
        <v>7642.6910119074719</v>
      </c>
      <c r="G16" s="217">
        <v>6969.5570282336948</v>
      </c>
      <c r="H16" s="217">
        <v>6653.2261340618134</v>
      </c>
      <c r="I16" s="217">
        <v>6873.8981566759785</v>
      </c>
      <c r="J16" s="217">
        <v>6336.61373681445</v>
      </c>
      <c r="K16" s="217">
        <v>6443.4975862964038</v>
      </c>
      <c r="L16" s="217">
        <v>7178.1245149088227</v>
      </c>
      <c r="M16" s="217">
        <v>7344.9665484961833</v>
      </c>
      <c r="N16" s="217">
        <v>7636.23987197112</v>
      </c>
      <c r="O16" s="217">
        <v>87573.720001059177</v>
      </c>
    </row>
    <row r="17" spans="1:15">
      <c r="A17" s="608"/>
      <c r="B17" s="203" t="s">
        <v>7</v>
      </c>
      <c r="C17" s="204">
        <v>7914.103633247476</v>
      </c>
      <c r="D17" s="204">
        <v>7257.630734211064</v>
      </c>
      <c r="E17" s="204">
        <v>7564.2835385719354</v>
      </c>
      <c r="F17" s="204">
        <v>7086.5264987508126</v>
      </c>
      <c r="G17" s="204">
        <v>6425.7115494856052</v>
      </c>
      <c r="H17" s="204">
        <v>6118.1871686610493</v>
      </c>
      <c r="I17" s="204">
        <v>6334.7037429713555</v>
      </c>
      <c r="J17" s="204">
        <v>5835.9528274189752</v>
      </c>
      <c r="K17" s="204">
        <v>5965.3947059478405</v>
      </c>
      <c r="L17" s="204">
        <v>6665.0089933567206</v>
      </c>
      <c r="M17" s="204">
        <v>6828.4802342461317</v>
      </c>
      <c r="N17" s="204">
        <v>7092.3816106943186</v>
      </c>
      <c r="O17" s="206">
        <v>81088.365237563266</v>
      </c>
    </row>
    <row r="18" spans="1:15">
      <c r="A18" s="608"/>
      <c r="B18" s="203" t="s">
        <v>296</v>
      </c>
      <c r="C18" s="204">
        <v>6752.6827596421108</v>
      </c>
      <c r="D18" s="204">
        <v>6839.5398977172445</v>
      </c>
      <c r="E18" s="204">
        <v>6273.4690863271935</v>
      </c>
      <c r="F18" s="204">
        <v>5739.0318261784751</v>
      </c>
      <c r="G18" s="204">
        <v>5465.0846633962547</v>
      </c>
      <c r="H18" s="204">
        <v>5208.5359936601317</v>
      </c>
      <c r="I18" s="204">
        <v>5154.6443090798484</v>
      </c>
      <c r="J18" s="204">
        <v>5239.3832486053207</v>
      </c>
      <c r="K18" s="204">
        <v>5277.4103821203034</v>
      </c>
      <c r="L18" s="204">
        <v>5965.7890965804218</v>
      </c>
      <c r="M18" s="204">
        <v>6146.7877452291004</v>
      </c>
      <c r="N18" s="204">
        <v>6390.9192022439292</v>
      </c>
      <c r="O18" s="206">
        <v>70453.278210780321</v>
      </c>
    </row>
    <row r="19" spans="1:15" ht="12.75" thickBot="1">
      <c r="A19" s="609"/>
      <c r="B19" s="212" t="s">
        <v>295</v>
      </c>
      <c r="C19" s="213">
        <v>5568.0053576149858</v>
      </c>
      <c r="D19" s="213">
        <v>5695.737553269566</v>
      </c>
      <c r="E19" s="213">
        <v>5248.4142180392346</v>
      </c>
      <c r="F19" s="213">
        <v>4746.7199064218166</v>
      </c>
      <c r="G19" s="213">
        <v>4527.3334744481663</v>
      </c>
      <c r="H19" s="213">
        <v>4375.5020647593665</v>
      </c>
      <c r="I19" s="213">
        <v>4296.8620783752258</v>
      </c>
      <c r="J19" s="213">
        <v>4381.9549013098458</v>
      </c>
      <c r="K19" s="213">
        <v>4419.9581660717395</v>
      </c>
      <c r="L19" s="213">
        <v>5028.4372538283196</v>
      </c>
      <c r="M19" s="213">
        <v>5190.3075011790488</v>
      </c>
      <c r="N19" s="213">
        <v>5319.4119769671288</v>
      </c>
      <c r="O19" s="213">
        <v>58798.644452284447</v>
      </c>
    </row>
    <row r="20" spans="1:15">
      <c r="A20" s="610">
        <v>2013</v>
      </c>
      <c r="B20" s="210" t="s">
        <v>37</v>
      </c>
      <c r="C20" s="211">
        <v>8196.4586742999072</v>
      </c>
      <c r="D20" s="211">
        <v>7345.5364530793904</v>
      </c>
      <c r="E20" s="211">
        <v>8118.9787170107948</v>
      </c>
      <c r="F20" s="211">
        <v>7112.0613113115196</v>
      </c>
      <c r="G20" s="211">
        <v>6970.5017837754158</v>
      </c>
      <c r="H20" s="211">
        <v>6391.6821656350367</v>
      </c>
      <c r="I20" s="211">
        <v>6678.4614672535845</v>
      </c>
      <c r="J20" s="211">
        <v>6612.4695074509018</v>
      </c>
      <c r="K20" s="211">
        <v>6282.9744372816713</v>
      </c>
      <c r="L20" s="211">
        <v>7737.1583359047527</v>
      </c>
      <c r="M20" s="211">
        <v>7960.2024534093262</v>
      </c>
      <c r="N20" s="211">
        <v>7658.4362833788155</v>
      </c>
      <c r="O20" s="211">
        <v>87064.921589791105</v>
      </c>
    </row>
    <row r="21" spans="1:15">
      <c r="A21" s="608"/>
      <c r="B21" s="203" t="s">
        <v>7</v>
      </c>
      <c r="C21" s="204">
        <v>7631.9922329224073</v>
      </c>
      <c r="D21" s="204">
        <v>6840.8678241178941</v>
      </c>
      <c r="E21" s="204">
        <v>7565.3517938571713</v>
      </c>
      <c r="F21" s="204">
        <v>6617.0215874944888</v>
      </c>
      <c r="G21" s="204">
        <v>6458.5639500477291</v>
      </c>
      <c r="H21" s="204">
        <v>5921.4629270134501</v>
      </c>
      <c r="I21" s="204">
        <v>6172.4030494626732</v>
      </c>
      <c r="J21" s="204">
        <v>6103.1181133536356</v>
      </c>
      <c r="K21" s="204">
        <v>5809.7024061886359</v>
      </c>
      <c r="L21" s="204">
        <v>7194.4664703601939</v>
      </c>
      <c r="M21" s="204">
        <v>7413.4602372094105</v>
      </c>
      <c r="N21" s="204">
        <v>7129.7927117882382</v>
      </c>
      <c r="O21" s="206">
        <v>80858.203303815913</v>
      </c>
    </row>
    <row r="22" spans="1:15">
      <c r="A22" s="608"/>
      <c r="B22" s="203" t="s">
        <v>296</v>
      </c>
      <c r="C22" s="204">
        <v>6784.9025452801307</v>
      </c>
      <c r="D22" s="204">
        <v>6122.1841833005728</v>
      </c>
      <c r="E22" s="204">
        <v>6582.719862133742</v>
      </c>
      <c r="F22" s="204">
        <v>5729.9439039044501</v>
      </c>
      <c r="G22" s="204">
        <v>5478.3445463899188</v>
      </c>
      <c r="H22" s="204">
        <v>5100.8018352915497</v>
      </c>
      <c r="I22" s="204">
        <v>5148.9146968583827</v>
      </c>
      <c r="J22" s="204">
        <v>5286.5831113533231</v>
      </c>
      <c r="K22" s="204">
        <v>5390.4885722487206</v>
      </c>
      <c r="L22" s="204">
        <v>6002.8226946014547</v>
      </c>
      <c r="M22" s="204">
        <v>6244.2521193789999</v>
      </c>
      <c r="N22" s="204">
        <v>6305.3978105827118</v>
      </c>
      <c r="O22" s="206">
        <v>70177.355881323951</v>
      </c>
    </row>
    <row r="23" spans="1:15" ht="12.75" thickBot="1">
      <c r="A23" s="611"/>
      <c r="B23" s="214" t="s">
        <v>295</v>
      </c>
      <c r="C23" s="215">
        <v>5696.8195909026299</v>
      </c>
      <c r="D23" s="215">
        <v>5141.4383559390753</v>
      </c>
      <c r="E23" s="215">
        <v>5517.7102802801173</v>
      </c>
      <c r="F23" s="215">
        <v>4803.2898550874188</v>
      </c>
      <c r="G23" s="215">
        <v>4580.4442139622315</v>
      </c>
      <c r="H23" s="215">
        <v>4327.041502769961</v>
      </c>
      <c r="I23" s="215">
        <v>4280.5317430674722</v>
      </c>
      <c r="J23" s="215">
        <v>4369.4155348560571</v>
      </c>
      <c r="K23" s="215">
        <v>4526.8194127556853</v>
      </c>
      <c r="L23" s="215">
        <v>4968.7817740568944</v>
      </c>
      <c r="M23" s="215">
        <v>5201.9644423790833</v>
      </c>
      <c r="N23" s="215">
        <v>5242.033464492135</v>
      </c>
      <c r="O23" s="215">
        <v>58656.29017054876</v>
      </c>
    </row>
    <row r="24" spans="1:15">
      <c r="A24" s="607">
        <v>2014</v>
      </c>
      <c r="B24" s="216" t="s">
        <v>37</v>
      </c>
      <c r="C24" s="217">
        <v>8208.4152540000014</v>
      </c>
      <c r="D24" s="217">
        <v>7315.2980609999995</v>
      </c>
      <c r="E24" s="217">
        <v>8133.490848000004</v>
      </c>
      <c r="F24" s="217">
        <v>7336.4527779999999</v>
      </c>
      <c r="G24" s="217">
        <v>6784.1628699999992</v>
      </c>
      <c r="H24" s="217">
        <v>6258.5434089999981</v>
      </c>
      <c r="I24" s="217">
        <v>5841.5825469999991</v>
      </c>
      <c r="J24" s="217">
        <v>6105.0126389999996</v>
      </c>
      <c r="K24" s="217">
        <v>7208.2195629999978</v>
      </c>
      <c r="L24" s="217">
        <v>8028.5073779999975</v>
      </c>
      <c r="M24" s="217">
        <v>7388.6416399999998</v>
      </c>
      <c r="N24" s="217">
        <v>7395.1044579999998</v>
      </c>
      <c r="O24" s="217">
        <v>86003.431444999995</v>
      </c>
    </row>
    <row r="25" spans="1:15">
      <c r="A25" s="608"/>
      <c r="B25" s="203" t="s">
        <v>7</v>
      </c>
      <c r="C25" s="204">
        <v>7648.7866489999997</v>
      </c>
      <c r="D25" s="204">
        <v>6807.7329820000004</v>
      </c>
      <c r="E25" s="204">
        <v>7570.3319970000039</v>
      </c>
      <c r="F25" s="204">
        <v>6817.2061279999989</v>
      </c>
      <c r="G25" s="204">
        <v>6282.0462639999996</v>
      </c>
      <c r="H25" s="204">
        <v>5799.1526250000006</v>
      </c>
      <c r="I25" s="204">
        <v>5404.4696499999991</v>
      </c>
      <c r="J25" s="204">
        <v>5652.5864489999985</v>
      </c>
      <c r="K25" s="204">
        <v>6693.267974999997</v>
      </c>
      <c r="L25" s="204">
        <v>7470.8468349999957</v>
      </c>
      <c r="M25" s="204">
        <v>6864.8233129999999</v>
      </c>
      <c r="N25" s="204">
        <v>6874.6917789999989</v>
      </c>
      <c r="O25" s="206">
        <v>79885.942645999981</v>
      </c>
    </row>
    <row r="26" spans="1:15">
      <c r="A26" s="608"/>
      <c r="B26" s="203" t="s">
        <v>296</v>
      </c>
      <c r="C26" s="204">
        <v>6616.9069540000019</v>
      </c>
      <c r="D26" s="204">
        <v>5986.0127339999999</v>
      </c>
      <c r="E26" s="204">
        <v>6167.6392390000019</v>
      </c>
      <c r="F26" s="204">
        <v>5686.2582700000066</v>
      </c>
      <c r="G26" s="204">
        <v>5574.7261239999953</v>
      </c>
      <c r="H26" s="204">
        <v>5243.4128270000001</v>
      </c>
      <c r="I26" s="204">
        <v>5254.8218814999991</v>
      </c>
      <c r="J26" s="204">
        <v>5263.5182680000089</v>
      </c>
      <c r="K26" s="204">
        <v>5429.166674000001</v>
      </c>
      <c r="L26" s="204">
        <v>5990.6452469999995</v>
      </c>
      <c r="M26" s="204">
        <v>6102.0880269999898</v>
      </c>
      <c r="N26" s="204">
        <v>6306.8996309999902</v>
      </c>
      <c r="O26" s="206">
        <v>69622.095876499996</v>
      </c>
    </row>
    <row r="27" spans="1:15" ht="12.75" thickBot="1">
      <c r="A27" s="609"/>
      <c r="B27" s="212" t="s">
        <v>295</v>
      </c>
      <c r="C27" s="213">
        <v>5511.2845450000023</v>
      </c>
      <c r="D27" s="213">
        <v>4986.9188780000004</v>
      </c>
      <c r="E27" s="213">
        <v>5096.0609410000015</v>
      </c>
      <c r="F27" s="213">
        <v>4731.9212170000055</v>
      </c>
      <c r="G27" s="213">
        <v>4656.0731579999947</v>
      </c>
      <c r="H27" s="213">
        <v>4442.4822410000006</v>
      </c>
      <c r="I27" s="213">
        <v>4499.5633009999992</v>
      </c>
      <c r="J27" s="213">
        <v>4451.8590030000078</v>
      </c>
      <c r="K27" s="213">
        <v>4513.7661690000014</v>
      </c>
      <c r="L27" s="213">
        <v>4950.7850470000003</v>
      </c>
      <c r="M27" s="213">
        <v>5090.254704999993</v>
      </c>
      <c r="N27" s="213">
        <v>5364.3353689999913</v>
      </c>
      <c r="O27" s="213">
        <v>58295.304573999994</v>
      </c>
    </row>
    <row r="28" spans="1:15">
      <c r="A28" s="610">
        <v>2015</v>
      </c>
      <c r="B28" s="210" t="s">
        <v>37</v>
      </c>
      <c r="C28" s="211">
        <v>8279.8570389999986</v>
      </c>
      <c r="D28" s="211">
        <v>7821.0894530000014</v>
      </c>
      <c r="E28" s="211">
        <v>8140.8879419999994</v>
      </c>
      <c r="F28" s="211">
        <v>7326.8070939999989</v>
      </c>
      <c r="G28" s="211">
        <v>6419.3220799999963</v>
      </c>
      <c r="H28" s="211">
        <v>6273.9133310000016</v>
      </c>
      <c r="I28" s="211">
        <v>6200.300131</v>
      </c>
      <c r="J28" s="211">
        <v>6423.8714080000009</v>
      </c>
      <c r="K28" s="211">
        <v>5927.9200520000004</v>
      </c>
      <c r="L28" s="211">
        <v>6915.0361249999987</v>
      </c>
      <c r="M28" s="211">
        <v>6971.0465720000002</v>
      </c>
      <c r="N28" s="211">
        <v>7188.2780249999987</v>
      </c>
      <c r="O28" s="211">
        <v>83888.329251999996</v>
      </c>
    </row>
    <row r="29" spans="1:15">
      <c r="A29" s="608"/>
      <c r="B29" s="203" t="s">
        <v>7</v>
      </c>
      <c r="C29" s="204">
        <v>7721.3638569999994</v>
      </c>
      <c r="D29" s="204">
        <v>7290.6308810000028</v>
      </c>
      <c r="E29" s="204">
        <v>7582.0405079999991</v>
      </c>
      <c r="F29" s="204">
        <v>6821.1141240000006</v>
      </c>
      <c r="G29" s="204">
        <v>5960.4929749999974</v>
      </c>
      <c r="H29" s="204">
        <v>5813.3991190000024</v>
      </c>
      <c r="I29" s="204">
        <v>5715.184275999999</v>
      </c>
      <c r="J29" s="204">
        <v>5920.5127020000018</v>
      </c>
      <c r="K29" s="204">
        <v>5476.4683379999988</v>
      </c>
      <c r="L29" s="204">
        <v>6420.5654059999997</v>
      </c>
      <c r="M29" s="204">
        <v>6481.2526430000016</v>
      </c>
      <c r="N29" s="204">
        <v>6678.414041</v>
      </c>
      <c r="O29" s="206">
        <v>77881.438869999998</v>
      </c>
    </row>
    <row r="30" spans="1:15">
      <c r="A30" s="608"/>
      <c r="B30" s="203" t="s">
        <v>296</v>
      </c>
      <c r="C30" s="204">
        <v>6689.8158379999986</v>
      </c>
      <c r="D30" s="204">
        <v>6208.9754579999963</v>
      </c>
      <c r="E30" s="204">
        <v>6436.7294859999975</v>
      </c>
      <c r="F30" s="204">
        <v>5813.652600000004</v>
      </c>
      <c r="G30" s="204">
        <v>5542.462819999997</v>
      </c>
      <c r="H30" s="204">
        <v>5400.7995189999965</v>
      </c>
      <c r="I30" s="204">
        <v>5451.2700320000085</v>
      </c>
      <c r="J30" s="204">
        <v>5408.7541109999929</v>
      </c>
      <c r="K30" s="204">
        <v>5409.358927999996</v>
      </c>
      <c r="L30" s="204">
        <v>6137.7851640000054</v>
      </c>
      <c r="M30" s="204">
        <v>6222.4073379999973</v>
      </c>
      <c r="N30" s="204">
        <v>6292.2429186999998</v>
      </c>
      <c r="O30" s="206">
        <v>71014.254212699991</v>
      </c>
    </row>
    <row r="31" spans="1:15" ht="12.75" thickBot="1">
      <c r="A31" s="611"/>
      <c r="B31" s="214" t="s">
        <v>295</v>
      </c>
      <c r="C31" s="215">
        <v>5585.9889150000035</v>
      </c>
      <c r="D31" s="215">
        <v>5171.6945839999971</v>
      </c>
      <c r="E31" s="215">
        <v>5357.4281099999962</v>
      </c>
      <c r="F31" s="215">
        <v>4853.5768570000037</v>
      </c>
      <c r="G31" s="215">
        <v>4672.3107809999983</v>
      </c>
      <c r="H31" s="215">
        <v>4531.1605869999976</v>
      </c>
      <c r="I31" s="215">
        <v>4539.104753000006</v>
      </c>
      <c r="J31" s="215">
        <v>4517.0937589999958</v>
      </c>
      <c r="K31" s="215">
        <v>4540.4957799999984</v>
      </c>
      <c r="L31" s="215">
        <v>5113.2594579999977</v>
      </c>
      <c r="M31" s="215">
        <v>5192.8703230000028</v>
      </c>
      <c r="N31" s="215">
        <v>5205.3002057000003</v>
      </c>
      <c r="O31" s="215">
        <v>59280.284112699999</v>
      </c>
    </row>
    <row r="32" spans="1:15">
      <c r="A32" s="604">
        <v>2016</v>
      </c>
      <c r="B32" s="216" t="s">
        <v>37</v>
      </c>
      <c r="C32" s="217">
        <v>7815.5783809999975</v>
      </c>
      <c r="D32" s="217">
        <v>7267.543410000003</v>
      </c>
      <c r="E32" s="217">
        <v>8032.1265849999972</v>
      </c>
      <c r="F32" s="217">
        <v>7073.6278870000006</v>
      </c>
      <c r="G32" s="217">
        <v>6920.9644680000038</v>
      </c>
      <c r="H32" s="217">
        <v>6255.2430449999993</v>
      </c>
      <c r="I32" s="217">
        <v>6202.5278970000008</v>
      </c>
      <c r="J32" s="217">
        <v>6014.9560309999952</v>
      </c>
      <c r="K32" s="217">
        <v>5850.4146529999998</v>
      </c>
      <c r="L32" s="217">
        <v>6866.2589050000006</v>
      </c>
      <c r="M32" s="217">
        <v>7337.1727220000012</v>
      </c>
      <c r="N32" s="217">
        <v>7665.4673330000014</v>
      </c>
      <c r="O32" s="211">
        <v>83301.881317000007</v>
      </c>
    </row>
    <row r="33" spans="1:15">
      <c r="A33" s="604"/>
      <c r="B33" s="207" t="s">
        <v>7</v>
      </c>
      <c r="C33" s="204">
        <v>7272.971929999997</v>
      </c>
      <c r="D33" s="204">
        <v>6764.4756600000019</v>
      </c>
      <c r="E33" s="204">
        <v>7492.1432609999993</v>
      </c>
      <c r="F33" s="204">
        <v>6597.5281300000006</v>
      </c>
      <c r="G33" s="204">
        <v>6432.6342770000056</v>
      </c>
      <c r="H33" s="204">
        <v>5794.6242080000002</v>
      </c>
      <c r="I33" s="204">
        <v>5734.1097740000023</v>
      </c>
      <c r="J33" s="204">
        <v>5573.5842219999959</v>
      </c>
      <c r="K33" s="204">
        <v>5403.4586419999996</v>
      </c>
      <c r="L33" s="204">
        <v>6369.8627599999991</v>
      </c>
      <c r="M33" s="204">
        <v>6835.9995030000027</v>
      </c>
      <c r="N33" s="204">
        <v>7143.908088000002</v>
      </c>
      <c r="O33" s="206">
        <v>77415.300455000004</v>
      </c>
    </row>
    <row r="34" spans="1:15">
      <c r="A34" s="604"/>
      <c r="B34" s="207" t="s">
        <v>296</v>
      </c>
      <c r="C34" s="204">
        <v>6972.2746040000111</v>
      </c>
      <c r="D34" s="204">
        <v>6237.9989709999936</v>
      </c>
      <c r="E34" s="204">
        <v>6446.753276000004</v>
      </c>
      <c r="F34" s="204">
        <v>5804.1896639999977</v>
      </c>
      <c r="G34" s="204">
        <v>5743.6644909999968</v>
      </c>
      <c r="H34" s="204">
        <v>5343.9217589999962</v>
      </c>
      <c r="I34" s="204">
        <v>5264.6325329999972</v>
      </c>
      <c r="J34" s="204">
        <v>5459.9516609999973</v>
      </c>
      <c r="K34" s="204">
        <v>5587.311819999999</v>
      </c>
      <c r="L34" s="204">
        <v>6205.1356039999955</v>
      </c>
      <c r="M34" s="204">
        <v>6561.6589219999996</v>
      </c>
      <c r="N34" s="204">
        <v>6790.7859759999974</v>
      </c>
      <c r="O34" s="206">
        <v>72418.279280999996</v>
      </c>
    </row>
    <row r="35" spans="1:15" ht="12.75" thickBot="1">
      <c r="A35" s="605"/>
      <c r="B35" s="208" t="s">
        <v>295</v>
      </c>
      <c r="C35" s="209">
        <v>5821.3705910000108</v>
      </c>
      <c r="D35" s="209">
        <v>5237.6551319999935</v>
      </c>
      <c r="E35" s="209">
        <v>5433.1255920000049</v>
      </c>
      <c r="F35" s="209">
        <v>4873.7664569999979</v>
      </c>
      <c r="G35" s="209">
        <v>4812.8932619999969</v>
      </c>
      <c r="H35" s="209">
        <v>4534.4090649999962</v>
      </c>
      <c r="I35" s="209">
        <v>4393.3483069999984</v>
      </c>
      <c r="J35" s="209">
        <v>4592.7020509999966</v>
      </c>
      <c r="K35" s="209">
        <v>4689.5616729999983</v>
      </c>
      <c r="L35" s="209">
        <v>5239.9566289999957</v>
      </c>
      <c r="M35" s="209">
        <v>5553.4320019999996</v>
      </c>
      <c r="N35" s="209">
        <v>5699.1734189999979</v>
      </c>
      <c r="O35" s="215">
        <v>60881.394179999981</v>
      </c>
    </row>
    <row r="36" spans="1:15">
      <c r="A36" s="604">
        <v>2017</v>
      </c>
      <c r="B36" s="216" t="s">
        <v>37</v>
      </c>
      <c r="C36" s="335">
        <v>8646.6969110000027</v>
      </c>
      <c r="D36" s="335">
        <v>7445.0550729999986</v>
      </c>
      <c r="E36" s="335">
        <v>7916.198558</v>
      </c>
      <c r="F36" s="335">
        <v>7853.7229399999987</v>
      </c>
      <c r="G36" s="335">
        <v>6770.419101999998</v>
      </c>
      <c r="H36" s="335">
        <v>5834.6998670000003</v>
      </c>
      <c r="I36" s="335">
        <v>5443.8503219999984</v>
      </c>
      <c r="J36" s="335">
        <v>6523.1679829999994</v>
      </c>
      <c r="K36" s="335">
        <v>7193.5705240000007</v>
      </c>
      <c r="L36" s="335">
        <v>7688.4042000000009</v>
      </c>
      <c r="M36" s="335">
        <v>8176.555961</v>
      </c>
      <c r="N36" s="335">
        <v>7545.2755459999989</v>
      </c>
      <c r="O36" s="335">
        <v>87037.616987000016</v>
      </c>
    </row>
    <row r="37" spans="1:15">
      <c r="A37" s="604"/>
      <c r="B37" s="207" t="s">
        <v>7</v>
      </c>
      <c r="C37" s="336">
        <v>8072.5210060000018</v>
      </c>
      <c r="D37" s="336">
        <v>6945.6298989999996</v>
      </c>
      <c r="E37" s="336">
        <v>7380.6767799999989</v>
      </c>
      <c r="F37" s="336">
        <v>7315.5141960000001</v>
      </c>
      <c r="G37" s="336">
        <v>6300.9499839999971</v>
      </c>
      <c r="H37" s="336">
        <v>5411.7788029999992</v>
      </c>
      <c r="I37" s="336">
        <v>5042.3875359999975</v>
      </c>
      <c r="J37" s="336">
        <v>6060.690709999998</v>
      </c>
      <c r="K37" s="336">
        <v>6686.7100559999999</v>
      </c>
      <c r="L37" s="336">
        <v>7138.0952620000016</v>
      </c>
      <c r="M37" s="336">
        <v>7623.4946990000008</v>
      </c>
      <c r="N37" s="336">
        <v>7026.5616829999999</v>
      </c>
      <c r="O37" s="337">
        <v>81005.010613999999</v>
      </c>
    </row>
    <row r="38" spans="1:15">
      <c r="A38" s="604"/>
      <c r="B38" s="207" t="s">
        <v>296</v>
      </c>
      <c r="C38" s="336">
        <v>7511.5346679999975</v>
      </c>
      <c r="D38" s="336">
        <v>6420.299242000001</v>
      </c>
      <c r="E38" s="336">
        <v>6556.1783569999943</v>
      </c>
      <c r="F38" s="336">
        <v>6002.9408280000061</v>
      </c>
      <c r="G38" s="336">
        <v>5795.9014360000056</v>
      </c>
      <c r="H38" s="336">
        <v>5455.5072989999935</v>
      </c>
      <c r="I38" s="336">
        <v>5218.2114390000006</v>
      </c>
      <c r="J38" s="336">
        <v>5556.0191860000068</v>
      </c>
      <c r="K38" s="336">
        <v>5704.5957940000008</v>
      </c>
      <c r="L38" s="336">
        <v>6244.8869260000029</v>
      </c>
      <c r="M38" s="336">
        <v>6635.5715920000084</v>
      </c>
      <c r="N38" s="336">
        <v>6716.6951950000039</v>
      </c>
      <c r="O38" s="337">
        <v>73818.34196200002</v>
      </c>
    </row>
    <row r="39" spans="1:15" ht="12.75" thickBot="1">
      <c r="A39" s="605"/>
      <c r="B39" s="208" t="s">
        <v>295</v>
      </c>
      <c r="C39" s="338">
        <v>6319.480091999998</v>
      </c>
      <c r="D39" s="338">
        <v>5381.0417020000004</v>
      </c>
      <c r="E39" s="338">
        <v>5501.353051999994</v>
      </c>
      <c r="F39" s="338">
        <v>4983.7339660000052</v>
      </c>
      <c r="G39" s="338">
        <v>4876.8181800000057</v>
      </c>
      <c r="H39" s="338">
        <v>4612.0878299999931</v>
      </c>
      <c r="I39" s="338">
        <v>4452.6615280000005</v>
      </c>
      <c r="J39" s="338">
        <v>4651.5948840000065</v>
      </c>
      <c r="K39" s="338">
        <v>4747.2628820000009</v>
      </c>
      <c r="L39" s="338">
        <v>5208.1055440000027</v>
      </c>
      <c r="M39" s="338">
        <v>5534.5892830000084</v>
      </c>
      <c r="N39" s="338">
        <v>5611.7951740000044</v>
      </c>
      <c r="O39" s="338">
        <v>61880.524117000023</v>
      </c>
    </row>
    <row r="40" spans="1:15">
      <c r="A40" s="604">
        <v>2018</v>
      </c>
      <c r="B40" s="216" t="s">
        <v>37</v>
      </c>
      <c r="C40" s="335">
        <f>'3.1'!B4</f>
        <v>7480.0487769999972</v>
      </c>
      <c r="D40" s="335">
        <f>'3.1'!C4</f>
        <v>7088.9545350000008</v>
      </c>
      <c r="E40" s="335">
        <f>'3.1'!D4</f>
        <v>8448.1150089999974</v>
      </c>
      <c r="F40" s="335">
        <f>'3.1'!E4</f>
        <v>6685.9800759999962</v>
      </c>
      <c r="G40" s="335">
        <f>'3.1'!F4</f>
        <v>7082.2905699999992</v>
      </c>
      <c r="H40" s="335">
        <f>'3.1'!G4</f>
        <v>6651.4733229999965</v>
      </c>
      <c r="I40" s="335">
        <f>'3.1'!H4</f>
        <v>6628.8312069999974</v>
      </c>
      <c r="J40" s="335">
        <f>'3.1'!I4</f>
        <v>6770.3451209999985</v>
      </c>
      <c r="K40" s="335">
        <f>'3.1'!J4</f>
        <v>7123.2847409999995</v>
      </c>
      <c r="L40" s="335">
        <f>'3.1'!K4</f>
        <v>7793.2487940000001</v>
      </c>
      <c r="M40" s="335">
        <f>'3.1'!L4</f>
        <v>8052.7108710000002</v>
      </c>
      <c r="N40" s="335">
        <f>'3.1'!M4</f>
        <v>8196.4935720000012</v>
      </c>
      <c r="O40" s="335">
        <f>SUM(C40:N40)</f>
        <v>88001.776595999996</v>
      </c>
    </row>
    <row r="41" spans="1:15">
      <c r="A41" s="604"/>
      <c r="B41" s="207" t="s">
        <v>7</v>
      </c>
      <c r="C41" s="336">
        <f>'3.1'!B27</f>
        <v>6966.4521909999985</v>
      </c>
      <c r="D41" s="336">
        <f>'3.1'!C27</f>
        <v>6610.5543499999985</v>
      </c>
      <c r="E41" s="336">
        <f>'3.1'!D27</f>
        <v>7876.796849999997</v>
      </c>
      <c r="F41" s="336">
        <f>'3.1'!E27</f>
        <v>6223.4651099999974</v>
      </c>
      <c r="G41" s="336">
        <f>'3.1'!F27</f>
        <v>6586.4304159999974</v>
      </c>
      <c r="H41" s="336">
        <f>'3.1'!G27</f>
        <v>6176.176091999997</v>
      </c>
      <c r="I41" s="336">
        <f>'3.1'!H27</f>
        <v>6155.6900179999975</v>
      </c>
      <c r="J41" s="336">
        <f>'3.1'!I27</f>
        <v>6274.8516209999989</v>
      </c>
      <c r="K41" s="336">
        <f>'3.1'!J27</f>
        <v>6612.9794980000015</v>
      </c>
      <c r="L41" s="336">
        <f>'3.1'!K27</f>
        <v>7253.3679226501563</v>
      </c>
      <c r="M41" s="336">
        <f>'3.1'!L27</f>
        <v>7514.3391370000018</v>
      </c>
      <c r="N41" s="336">
        <f>'3.1'!M27</f>
        <v>7650.7455654678888</v>
      </c>
      <c r="O41" s="337">
        <f>SUM(C41:N41)</f>
        <v>81901.848771118035</v>
      </c>
    </row>
    <row r="42" spans="1:15">
      <c r="A42" s="604"/>
      <c r="B42" s="207" t="s">
        <v>296</v>
      </c>
      <c r="C42" s="336">
        <f>'3.2'!B23</f>
        <v>6944.8341999999939</v>
      </c>
      <c r="D42" s="336">
        <f>'3.2'!C23</f>
        <v>6579.1138149999952</v>
      </c>
      <c r="E42" s="336">
        <f>'3.2'!D23</f>
        <v>7098.3633109999973</v>
      </c>
      <c r="F42" s="336">
        <f>'3.2'!E23</f>
        <v>5711.6949450000011</v>
      </c>
      <c r="G42" s="336">
        <f>'3.2'!F23</f>
        <v>5772.7653369999989</v>
      </c>
      <c r="H42" s="336">
        <f>'3.2'!G23</f>
        <v>5543.3942259999985</v>
      </c>
      <c r="I42" s="336">
        <f>'3.2'!H23</f>
        <v>5423.9235799999997</v>
      </c>
      <c r="J42" s="336">
        <f>'3.2'!I23</f>
        <v>5619.8040170000013</v>
      </c>
      <c r="K42" s="336">
        <f>'3.2'!J23</f>
        <v>5531.5095219999976</v>
      </c>
      <c r="L42" s="336">
        <f>'3.2'!K23</f>
        <v>6294.3103119636135</v>
      </c>
      <c r="M42" s="336">
        <f>'3.2'!L23</f>
        <v>6652.4506110000057</v>
      </c>
      <c r="N42" s="336">
        <f>'3.2'!M23</f>
        <v>6768.6167568909186</v>
      </c>
      <c r="O42" s="337">
        <f>SUM(C42:N42)</f>
        <v>73940.780632854527</v>
      </c>
    </row>
    <row r="43" spans="1:15" ht="12.75" thickBot="1">
      <c r="A43" s="605"/>
      <c r="B43" s="208" t="s">
        <v>295</v>
      </c>
      <c r="C43" s="338">
        <f>'3.2'!B24</f>
        <v>5863.0007049999931</v>
      </c>
      <c r="D43" s="338">
        <f>'3.2'!C24</f>
        <v>5603.0982279999962</v>
      </c>
      <c r="E43" s="338">
        <f>'3.2'!D24</f>
        <v>5962.0678109999963</v>
      </c>
      <c r="F43" s="338">
        <f>'3.2'!E24</f>
        <v>4792.2221000000018</v>
      </c>
      <c r="G43" s="338">
        <f>'3.2'!F24</f>
        <v>4830.7129689999992</v>
      </c>
      <c r="H43" s="338">
        <f>'3.2'!G24</f>
        <v>4668.3179039999995</v>
      </c>
      <c r="I43" s="338">
        <f>'3.2'!H24</f>
        <v>4597.1515989999998</v>
      </c>
      <c r="J43" s="338">
        <f>'3.2'!I24</f>
        <v>4759.6293650000016</v>
      </c>
      <c r="K43" s="338">
        <f>'3.2'!J24</f>
        <v>4646.3616559999982</v>
      </c>
      <c r="L43" s="338">
        <f>'3.2'!K24</f>
        <v>5257.6880566137697</v>
      </c>
      <c r="M43" s="338">
        <f>'3.2'!L24</f>
        <v>5574.9791200000054</v>
      </c>
      <c r="N43" s="338">
        <f>'3.2'!M24</f>
        <v>5643.3559423588049</v>
      </c>
      <c r="O43" s="338">
        <f>SUM(C43:N43)</f>
        <v>62198.58545597257</v>
      </c>
    </row>
    <row r="44" spans="1:15">
      <c r="O44" s="8" t="s">
        <v>503</v>
      </c>
    </row>
  </sheetData>
  <mergeCells count="11">
    <mergeCell ref="A40:A43"/>
    <mergeCell ref="A3:B3"/>
    <mergeCell ref="A8:A11"/>
    <mergeCell ref="A12:A15"/>
    <mergeCell ref="A16:A19"/>
    <mergeCell ref="A28:A31"/>
    <mergeCell ref="A24:A27"/>
    <mergeCell ref="A20:A23"/>
    <mergeCell ref="A4:A7"/>
    <mergeCell ref="A32:A35"/>
    <mergeCell ref="A36:A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:N43"/>
  <sheetViews>
    <sheetView showGridLines="0" zoomScale="115" zoomScaleNormal="115" zoomScaleSheetLayoutView="100" workbookViewId="0"/>
  </sheetViews>
  <sheetFormatPr defaultRowHeight="12"/>
  <cols>
    <col min="1" max="1" width="26.5703125" style="9" customWidth="1"/>
    <col min="2" max="2" width="7.42578125" style="9" customWidth="1"/>
    <col min="3" max="3" width="8.42578125" style="9" customWidth="1"/>
    <col min="4" max="12" width="9.140625" style="9" customWidth="1"/>
    <col min="13" max="13" width="8.5703125" style="9" customWidth="1"/>
    <col min="14" max="14" width="9.140625" style="9" customWidth="1"/>
    <col min="15" max="16384" width="9.140625" style="9"/>
  </cols>
  <sheetData>
    <row r="1" spans="1:14" ht="18.75">
      <c r="A1" s="106" t="s">
        <v>626</v>
      </c>
      <c r="N1" s="105" t="str">
        <f>Obsah!$A$1</f>
        <v>2018</v>
      </c>
    </row>
    <row r="2" spans="1:14" ht="7.5" customHeight="1"/>
    <row r="3" spans="1:14">
      <c r="A3" s="493"/>
      <c r="B3" s="115" t="s">
        <v>93</v>
      </c>
      <c r="C3" s="115" t="s">
        <v>94</v>
      </c>
      <c r="D3" s="115" t="s">
        <v>95</v>
      </c>
      <c r="E3" s="115" t="s">
        <v>96</v>
      </c>
      <c r="F3" s="115" t="s">
        <v>97</v>
      </c>
      <c r="G3" s="115" t="s">
        <v>98</v>
      </c>
      <c r="H3" s="115" t="s">
        <v>99</v>
      </c>
      <c r="I3" s="115" t="s">
        <v>100</v>
      </c>
      <c r="J3" s="115" t="s">
        <v>101</v>
      </c>
      <c r="K3" s="115" t="s">
        <v>102</v>
      </c>
      <c r="L3" s="115" t="s">
        <v>103</v>
      </c>
      <c r="M3" s="115" t="s">
        <v>104</v>
      </c>
      <c r="N3" s="115" t="s">
        <v>76</v>
      </c>
    </row>
    <row r="4" spans="1:14">
      <c r="A4" s="504" t="s">
        <v>570</v>
      </c>
      <c r="B4" s="545">
        <v>7511.5346679999975</v>
      </c>
      <c r="C4" s="545">
        <v>6420.299242000001</v>
      </c>
      <c r="D4" s="545">
        <v>6556.1783569999943</v>
      </c>
      <c r="E4" s="545">
        <v>6002.9408280000061</v>
      </c>
      <c r="F4" s="545">
        <v>5795.9014360000056</v>
      </c>
      <c r="G4" s="545">
        <v>5455.5072989999935</v>
      </c>
      <c r="H4" s="545">
        <v>5218.2114390000006</v>
      </c>
      <c r="I4" s="545">
        <v>5556.0191860000068</v>
      </c>
      <c r="J4" s="545">
        <v>5704.5957940000008</v>
      </c>
      <c r="K4" s="545">
        <v>6244.8869260000029</v>
      </c>
      <c r="L4" s="545">
        <v>6635.5715920000084</v>
      </c>
      <c r="M4" s="545">
        <v>6716.6951950000039</v>
      </c>
      <c r="N4" s="545">
        <v>73818.34196200002</v>
      </c>
    </row>
    <row r="5" spans="1:14">
      <c r="A5" s="546" t="s">
        <v>571</v>
      </c>
      <c r="B5" s="336">
        <f>'3.2'!B23</f>
        <v>6944.8341999999939</v>
      </c>
      <c r="C5" s="336">
        <f>'3.2'!C23</f>
        <v>6579.1138149999952</v>
      </c>
      <c r="D5" s="336">
        <f>'3.2'!D23</f>
        <v>7098.3633109999973</v>
      </c>
      <c r="E5" s="336">
        <f>'3.2'!E23</f>
        <v>5711.6949450000011</v>
      </c>
      <c r="F5" s="336">
        <f>'3.2'!F23</f>
        <v>5772.7653369999989</v>
      </c>
      <c r="G5" s="336">
        <f>'3.2'!G23</f>
        <v>5543.3942259999985</v>
      </c>
      <c r="H5" s="336">
        <f>'3.2'!H23</f>
        <v>5423.9235799999997</v>
      </c>
      <c r="I5" s="336">
        <f>'3.2'!I23</f>
        <v>5619.8040170000013</v>
      </c>
      <c r="J5" s="336">
        <f>'3.2'!J23</f>
        <v>5531.5095219999976</v>
      </c>
      <c r="K5" s="336">
        <f>'3.2'!K23</f>
        <v>6294.3103119636135</v>
      </c>
      <c r="L5" s="336">
        <f>'3.2'!L23</f>
        <v>6652.4506110000057</v>
      </c>
      <c r="M5" s="336">
        <f>'3.2'!M23</f>
        <v>6768.6167568909186</v>
      </c>
      <c r="N5" s="337">
        <f>'3.2'!N23</f>
        <v>73940.780632854527</v>
      </c>
    </row>
    <row r="6" spans="1:14">
      <c r="A6" s="504" t="s">
        <v>576</v>
      </c>
      <c r="B6" s="217">
        <f t="shared" ref="B6:N6" si="0">B5-B4</f>
        <v>-566.70046800000364</v>
      </c>
      <c r="C6" s="217">
        <f t="shared" si="0"/>
        <v>158.8145729999942</v>
      </c>
      <c r="D6" s="217">
        <f t="shared" si="0"/>
        <v>542.18495400000302</v>
      </c>
      <c r="E6" s="217">
        <f t="shared" si="0"/>
        <v>-291.24588300000505</v>
      </c>
      <c r="F6" s="217">
        <f t="shared" si="0"/>
        <v>-23.136099000006652</v>
      </c>
      <c r="G6" s="217">
        <f t="shared" si="0"/>
        <v>87.886927000005016</v>
      </c>
      <c r="H6" s="217">
        <f t="shared" si="0"/>
        <v>205.71214099999906</v>
      </c>
      <c r="I6" s="217">
        <f t="shared" si="0"/>
        <v>63.784830999994483</v>
      </c>
      <c r="J6" s="217">
        <f t="shared" si="0"/>
        <v>-173.08627200000319</v>
      </c>
      <c r="K6" s="217">
        <f t="shared" si="0"/>
        <v>49.423385963610599</v>
      </c>
      <c r="L6" s="217">
        <f t="shared" si="0"/>
        <v>16.879018999997243</v>
      </c>
      <c r="M6" s="217">
        <f t="shared" si="0"/>
        <v>51.921561890914745</v>
      </c>
      <c r="N6" s="217">
        <f t="shared" si="0"/>
        <v>122.4386708545062</v>
      </c>
    </row>
    <row r="7" spans="1:14" ht="12.75" thickBot="1">
      <c r="A7" s="526" t="s">
        <v>603</v>
      </c>
      <c r="B7" s="527">
        <f t="shared" ref="B7:N7" si="1">B6/B4</f>
        <v>-7.5444032817183537E-2</v>
      </c>
      <c r="C7" s="527">
        <f t="shared" si="1"/>
        <v>2.4736319447708724E-2</v>
      </c>
      <c r="D7" s="527">
        <f t="shared" si="1"/>
        <v>8.2698322784509851E-2</v>
      </c>
      <c r="E7" s="527">
        <f t="shared" si="1"/>
        <v>-4.8517200376442686E-2</v>
      </c>
      <c r="F7" s="527">
        <f t="shared" si="1"/>
        <v>-3.9918033899440921E-3</v>
      </c>
      <c r="G7" s="527">
        <f t="shared" si="1"/>
        <v>1.6109762517614978E-2</v>
      </c>
      <c r="H7" s="527">
        <f t="shared" si="1"/>
        <v>3.9421963522317714E-2</v>
      </c>
      <c r="I7" s="527">
        <f t="shared" si="1"/>
        <v>1.1480311508052161E-2</v>
      </c>
      <c r="J7" s="527">
        <f t="shared" si="1"/>
        <v>-3.0341548858212261E-2</v>
      </c>
      <c r="K7" s="527">
        <f t="shared" si="1"/>
        <v>7.914216309960866E-3</v>
      </c>
      <c r="L7" s="527">
        <f t="shared" si="1"/>
        <v>2.5437174124301456E-3</v>
      </c>
      <c r="M7" s="527">
        <f t="shared" si="1"/>
        <v>7.7302245201726349E-3</v>
      </c>
      <c r="N7" s="527">
        <f t="shared" si="1"/>
        <v>1.6586483467419899E-3</v>
      </c>
    </row>
    <row r="8" spans="1:14">
      <c r="A8" s="504" t="s">
        <v>572</v>
      </c>
      <c r="B8" s="217">
        <v>6319.480091999998</v>
      </c>
      <c r="C8" s="217">
        <v>5381.0417020000004</v>
      </c>
      <c r="D8" s="217">
        <v>5501.353051999994</v>
      </c>
      <c r="E8" s="217">
        <v>4983.7339660000052</v>
      </c>
      <c r="F8" s="217">
        <v>4876.8181800000057</v>
      </c>
      <c r="G8" s="217">
        <v>4612.0878299999931</v>
      </c>
      <c r="H8" s="217">
        <v>4452.6615280000005</v>
      </c>
      <c r="I8" s="217">
        <v>4651.5948840000065</v>
      </c>
      <c r="J8" s="217">
        <v>4747.2628820000009</v>
      </c>
      <c r="K8" s="217">
        <v>5208.1055440000027</v>
      </c>
      <c r="L8" s="217">
        <v>5534.5892830000084</v>
      </c>
      <c r="M8" s="217">
        <v>5611.7951740000044</v>
      </c>
      <c r="N8" s="217">
        <v>61880.524117000023</v>
      </c>
    </row>
    <row r="9" spans="1:14">
      <c r="A9" s="546" t="s">
        <v>573</v>
      </c>
      <c r="B9" s="204">
        <f>'3.2'!B24</f>
        <v>5863.0007049999931</v>
      </c>
      <c r="C9" s="204">
        <f>'3.2'!C24</f>
        <v>5603.0982279999962</v>
      </c>
      <c r="D9" s="204">
        <f>'3.2'!D24</f>
        <v>5962.0678109999963</v>
      </c>
      <c r="E9" s="204">
        <f>'3.2'!E24</f>
        <v>4792.2221000000018</v>
      </c>
      <c r="F9" s="204">
        <f>'3.2'!F24</f>
        <v>4830.7129689999992</v>
      </c>
      <c r="G9" s="204">
        <f>'3.2'!G24</f>
        <v>4668.3179039999995</v>
      </c>
      <c r="H9" s="204">
        <f>'3.2'!H24</f>
        <v>4597.1515989999998</v>
      </c>
      <c r="I9" s="204">
        <f>'3.2'!I24</f>
        <v>4759.6293650000016</v>
      </c>
      <c r="J9" s="204">
        <f>'3.2'!J24</f>
        <v>4646.3616559999982</v>
      </c>
      <c r="K9" s="204">
        <f>'3.2'!K24</f>
        <v>5257.6880566137697</v>
      </c>
      <c r="L9" s="204">
        <f>'3.2'!L24</f>
        <v>5574.9791200000054</v>
      </c>
      <c r="M9" s="204">
        <f>'3.2'!M24</f>
        <v>5643.3559423588049</v>
      </c>
      <c r="N9" s="206">
        <f>'3.2'!N24</f>
        <v>62198.58545597257</v>
      </c>
    </row>
    <row r="10" spans="1:14">
      <c r="A10" s="504" t="s">
        <v>609</v>
      </c>
      <c r="B10" s="217">
        <f t="shared" ref="B10:N10" si="2">B9-B8</f>
        <v>-456.47938700000486</v>
      </c>
      <c r="C10" s="217">
        <f t="shared" si="2"/>
        <v>222.05652599999576</v>
      </c>
      <c r="D10" s="217">
        <f t="shared" si="2"/>
        <v>460.71475900000223</v>
      </c>
      <c r="E10" s="217">
        <f t="shared" si="2"/>
        <v>-191.51186600000347</v>
      </c>
      <c r="F10" s="217">
        <f t="shared" si="2"/>
        <v>-46.10521100000642</v>
      </c>
      <c r="G10" s="217">
        <f t="shared" si="2"/>
        <v>56.230074000006425</v>
      </c>
      <c r="H10" s="217">
        <f t="shared" si="2"/>
        <v>144.49007099999926</v>
      </c>
      <c r="I10" s="217">
        <f t="shared" si="2"/>
        <v>108.03448099999514</v>
      </c>
      <c r="J10" s="217">
        <f t="shared" si="2"/>
        <v>-100.90122600000268</v>
      </c>
      <c r="K10" s="217">
        <f t="shared" si="2"/>
        <v>49.582512613766994</v>
      </c>
      <c r="L10" s="217">
        <f t="shared" si="2"/>
        <v>40.389836999996987</v>
      </c>
      <c r="M10" s="217">
        <f t="shared" si="2"/>
        <v>31.560768358800487</v>
      </c>
      <c r="N10" s="217">
        <f t="shared" si="2"/>
        <v>318.06133897254767</v>
      </c>
    </row>
    <row r="11" spans="1:14" ht="12.75" thickBot="1">
      <c r="A11" s="526" t="s">
        <v>604</v>
      </c>
      <c r="B11" s="527">
        <f t="shared" ref="B11:N11" si="3">B10/B8</f>
        <v>-7.2233693334658108E-2</v>
      </c>
      <c r="C11" s="527">
        <f t="shared" si="3"/>
        <v>4.1266456997994055E-2</v>
      </c>
      <c r="D11" s="527">
        <f t="shared" si="3"/>
        <v>8.3745717579879975E-2</v>
      </c>
      <c r="E11" s="527">
        <f t="shared" si="3"/>
        <v>-3.8427385431592929E-2</v>
      </c>
      <c r="F11" s="527">
        <f t="shared" si="3"/>
        <v>-9.4539532330906728E-3</v>
      </c>
      <c r="G11" s="527">
        <f t="shared" si="3"/>
        <v>1.2191891410707699E-2</v>
      </c>
      <c r="H11" s="527">
        <f t="shared" si="3"/>
        <v>3.2450270493589436E-2</v>
      </c>
      <c r="I11" s="527">
        <f t="shared" si="3"/>
        <v>2.3225255787342764E-2</v>
      </c>
      <c r="J11" s="527">
        <f t="shared" si="3"/>
        <v>-2.1254611027037424E-2</v>
      </c>
      <c r="K11" s="527">
        <f t="shared" si="3"/>
        <v>9.5202587956168677E-3</v>
      </c>
      <c r="L11" s="527">
        <f t="shared" si="3"/>
        <v>7.2977117062792765E-3</v>
      </c>
      <c r="M11" s="527">
        <f t="shared" si="3"/>
        <v>5.6240057557739474E-3</v>
      </c>
      <c r="N11" s="527">
        <f t="shared" si="3"/>
        <v>5.1399263905906193E-3</v>
      </c>
    </row>
    <row r="12" spans="1:14">
      <c r="A12" s="500"/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8" t="s">
        <v>550</v>
      </c>
    </row>
    <row r="13" spans="1:14">
      <c r="A13" s="500"/>
      <c r="B13" s="501"/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8"/>
    </row>
    <row r="14" spans="1:14">
      <c r="A14" s="500"/>
      <c r="B14" s="501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8"/>
    </row>
    <row r="15" spans="1:14">
      <c r="A15" s="500"/>
      <c r="B15" s="501"/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8"/>
    </row>
    <row r="16" spans="1:14">
      <c r="A16" s="500"/>
      <c r="B16" s="501"/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8"/>
    </row>
    <row r="17" spans="1:14">
      <c r="A17" s="500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8"/>
    </row>
    <row r="18" spans="1:14">
      <c r="A18" s="502" t="s">
        <v>574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</row>
    <row r="19" spans="1:14">
      <c r="A19" s="502"/>
      <c r="B19" s="503" t="s">
        <v>558</v>
      </c>
      <c r="C19" s="503" t="s">
        <v>559</v>
      </c>
      <c r="D19" s="503" t="s">
        <v>560</v>
      </c>
      <c r="E19" s="503" t="s">
        <v>561</v>
      </c>
      <c r="F19" s="503" t="s">
        <v>562</v>
      </c>
      <c r="G19" s="503" t="s">
        <v>563</v>
      </c>
      <c r="H19" s="503" t="s">
        <v>564</v>
      </c>
      <c r="I19" s="503" t="s">
        <v>565</v>
      </c>
      <c r="J19" s="503" t="s">
        <v>566</v>
      </c>
      <c r="K19" s="503" t="s">
        <v>567</v>
      </c>
      <c r="L19" s="503" t="s">
        <v>568</v>
      </c>
      <c r="M19" s="503" t="s">
        <v>569</v>
      </c>
      <c r="N19" s="503"/>
    </row>
    <row r="20" spans="1:14">
      <c r="A20" s="502" t="s">
        <v>570</v>
      </c>
      <c r="B20" s="503">
        <f t="shared" ref="B20:M20" si="4">B4</f>
        <v>7511.5346679999975</v>
      </c>
      <c r="C20" s="503">
        <f t="shared" si="4"/>
        <v>6420.299242000001</v>
      </c>
      <c r="D20" s="503">
        <f t="shared" si="4"/>
        <v>6556.1783569999943</v>
      </c>
      <c r="E20" s="503">
        <f t="shared" si="4"/>
        <v>6002.9408280000061</v>
      </c>
      <c r="F20" s="503">
        <f t="shared" si="4"/>
        <v>5795.9014360000056</v>
      </c>
      <c r="G20" s="503">
        <f t="shared" si="4"/>
        <v>5455.5072989999935</v>
      </c>
      <c r="H20" s="503">
        <f t="shared" si="4"/>
        <v>5218.2114390000006</v>
      </c>
      <c r="I20" s="503">
        <f t="shared" si="4"/>
        <v>5556.0191860000068</v>
      </c>
      <c r="J20" s="503">
        <f t="shared" si="4"/>
        <v>5704.5957940000008</v>
      </c>
      <c r="K20" s="503">
        <f t="shared" si="4"/>
        <v>6244.8869260000029</v>
      </c>
      <c r="L20" s="503">
        <f t="shared" si="4"/>
        <v>6635.5715920000084</v>
      </c>
      <c r="M20" s="503">
        <f t="shared" si="4"/>
        <v>6716.6951950000039</v>
      </c>
      <c r="N20" s="503"/>
    </row>
    <row r="21" spans="1:14">
      <c r="A21" s="502" t="s">
        <v>571</v>
      </c>
      <c r="B21" s="503">
        <f t="shared" ref="B21:M21" si="5">B5</f>
        <v>6944.8341999999939</v>
      </c>
      <c r="C21" s="503">
        <f t="shared" si="5"/>
        <v>6579.1138149999952</v>
      </c>
      <c r="D21" s="503">
        <f t="shared" si="5"/>
        <v>7098.3633109999973</v>
      </c>
      <c r="E21" s="503">
        <f t="shared" si="5"/>
        <v>5711.6949450000011</v>
      </c>
      <c r="F21" s="503">
        <f t="shared" si="5"/>
        <v>5772.7653369999989</v>
      </c>
      <c r="G21" s="503">
        <f t="shared" si="5"/>
        <v>5543.3942259999985</v>
      </c>
      <c r="H21" s="503">
        <f t="shared" si="5"/>
        <v>5423.9235799999997</v>
      </c>
      <c r="I21" s="503">
        <f t="shared" si="5"/>
        <v>5619.8040170000013</v>
      </c>
      <c r="J21" s="503">
        <f t="shared" si="5"/>
        <v>5531.5095219999976</v>
      </c>
      <c r="K21" s="503">
        <f t="shared" si="5"/>
        <v>6294.3103119636135</v>
      </c>
      <c r="L21" s="503">
        <f t="shared" si="5"/>
        <v>6652.4506110000057</v>
      </c>
      <c r="M21" s="503">
        <f t="shared" si="5"/>
        <v>6768.6167568909186</v>
      </c>
      <c r="N21" s="503"/>
    </row>
    <row r="22" spans="1:14">
      <c r="A22" s="502" t="s">
        <v>572</v>
      </c>
      <c r="B22" s="503">
        <f>B8</f>
        <v>6319.480091999998</v>
      </c>
      <c r="C22" s="503">
        <f t="shared" ref="C22:M23" si="6">C8</f>
        <v>5381.0417020000004</v>
      </c>
      <c r="D22" s="503">
        <f t="shared" si="6"/>
        <v>5501.353051999994</v>
      </c>
      <c r="E22" s="503">
        <f t="shared" si="6"/>
        <v>4983.7339660000052</v>
      </c>
      <c r="F22" s="503">
        <f t="shared" si="6"/>
        <v>4876.8181800000057</v>
      </c>
      <c r="G22" s="503">
        <f t="shared" si="6"/>
        <v>4612.0878299999931</v>
      </c>
      <c r="H22" s="503">
        <f t="shared" si="6"/>
        <v>4452.6615280000005</v>
      </c>
      <c r="I22" s="503">
        <f t="shared" si="6"/>
        <v>4651.5948840000065</v>
      </c>
      <c r="J22" s="503">
        <f t="shared" si="6"/>
        <v>4747.2628820000009</v>
      </c>
      <c r="K22" s="503">
        <f t="shared" si="6"/>
        <v>5208.1055440000027</v>
      </c>
      <c r="L22" s="503">
        <f t="shared" si="6"/>
        <v>5534.5892830000084</v>
      </c>
      <c r="M22" s="503">
        <f t="shared" si="6"/>
        <v>5611.7951740000044</v>
      </c>
      <c r="N22" s="503"/>
    </row>
    <row r="23" spans="1:14">
      <c r="A23" s="502" t="s">
        <v>573</v>
      </c>
      <c r="B23" s="503">
        <f>B9</f>
        <v>5863.0007049999931</v>
      </c>
      <c r="C23" s="503">
        <f t="shared" si="6"/>
        <v>5603.0982279999962</v>
      </c>
      <c r="D23" s="503">
        <f t="shared" si="6"/>
        <v>5962.0678109999963</v>
      </c>
      <c r="E23" s="503">
        <f t="shared" si="6"/>
        <v>4792.2221000000018</v>
      </c>
      <c r="F23" s="503">
        <f t="shared" si="6"/>
        <v>4830.7129689999992</v>
      </c>
      <c r="G23" s="503">
        <f t="shared" si="6"/>
        <v>4668.3179039999995</v>
      </c>
      <c r="H23" s="503">
        <f t="shared" si="6"/>
        <v>4597.1515989999998</v>
      </c>
      <c r="I23" s="503">
        <f t="shared" si="6"/>
        <v>4759.6293650000016</v>
      </c>
      <c r="J23" s="503">
        <f t="shared" si="6"/>
        <v>4646.3616559999982</v>
      </c>
      <c r="K23" s="503">
        <f t="shared" si="6"/>
        <v>5257.6880566137697</v>
      </c>
      <c r="L23" s="503">
        <f t="shared" si="6"/>
        <v>5574.9791200000054</v>
      </c>
      <c r="M23" s="503">
        <f t="shared" si="6"/>
        <v>5643.3559423588049</v>
      </c>
      <c r="N23" s="503"/>
    </row>
    <row r="24" spans="1:14">
      <c r="A24" s="502"/>
      <c r="B24" s="503"/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</row>
    <row r="25" spans="1:14">
      <c r="A25" s="502"/>
      <c r="B25" s="503"/>
      <c r="C25" s="503"/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</row>
    <row r="26" spans="1:14">
      <c r="A26" s="502" t="s">
        <v>575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</row>
    <row r="27" spans="1:14">
      <c r="A27" s="502"/>
      <c r="B27" s="503" t="s">
        <v>558</v>
      </c>
      <c r="C27" s="503" t="s">
        <v>559</v>
      </c>
      <c r="D27" s="503" t="s">
        <v>560</v>
      </c>
      <c r="E27" s="503" t="s">
        <v>561</v>
      </c>
      <c r="F27" s="503" t="s">
        <v>562</v>
      </c>
      <c r="G27" s="503" t="s">
        <v>563</v>
      </c>
      <c r="H27" s="503" t="s">
        <v>564</v>
      </c>
      <c r="I27" s="503" t="s">
        <v>565</v>
      </c>
      <c r="J27" s="503" t="s">
        <v>566</v>
      </c>
      <c r="K27" s="503" t="s">
        <v>567</v>
      </c>
      <c r="L27" s="503" t="s">
        <v>568</v>
      </c>
      <c r="M27" s="503" t="s">
        <v>569</v>
      </c>
      <c r="N27" s="503"/>
    </row>
    <row r="28" spans="1:14">
      <c r="A28" s="502" t="s">
        <v>601</v>
      </c>
      <c r="B28" s="515">
        <f t="shared" ref="B28:M28" si="7">B7</f>
        <v>-7.5444032817183537E-2</v>
      </c>
      <c r="C28" s="515">
        <f t="shared" si="7"/>
        <v>2.4736319447708724E-2</v>
      </c>
      <c r="D28" s="515">
        <f t="shared" si="7"/>
        <v>8.2698322784509851E-2</v>
      </c>
      <c r="E28" s="515">
        <f t="shared" si="7"/>
        <v>-4.8517200376442686E-2</v>
      </c>
      <c r="F28" s="515">
        <f t="shared" si="7"/>
        <v>-3.9918033899440921E-3</v>
      </c>
      <c r="G28" s="515">
        <f t="shared" si="7"/>
        <v>1.6109762517614978E-2</v>
      </c>
      <c r="H28" s="515">
        <f t="shared" si="7"/>
        <v>3.9421963522317714E-2</v>
      </c>
      <c r="I28" s="515">
        <f t="shared" si="7"/>
        <v>1.1480311508052161E-2</v>
      </c>
      <c r="J28" s="515">
        <f t="shared" si="7"/>
        <v>-3.0341548858212261E-2</v>
      </c>
      <c r="K28" s="515">
        <f t="shared" si="7"/>
        <v>7.914216309960866E-3</v>
      </c>
      <c r="L28" s="515">
        <f t="shared" si="7"/>
        <v>2.5437174124301456E-3</v>
      </c>
      <c r="M28" s="515">
        <f t="shared" si="7"/>
        <v>7.7302245201726349E-3</v>
      </c>
      <c r="N28" s="503"/>
    </row>
    <row r="29" spans="1:14">
      <c r="A29" s="502" t="s">
        <v>602</v>
      </c>
      <c r="B29" s="515">
        <f t="shared" ref="B29:M29" si="8">B11</f>
        <v>-7.2233693334658108E-2</v>
      </c>
      <c r="C29" s="515">
        <f t="shared" si="8"/>
        <v>4.1266456997994055E-2</v>
      </c>
      <c r="D29" s="515">
        <f t="shared" si="8"/>
        <v>8.3745717579879975E-2</v>
      </c>
      <c r="E29" s="515">
        <f t="shared" si="8"/>
        <v>-3.8427385431592929E-2</v>
      </c>
      <c r="F29" s="515">
        <f t="shared" si="8"/>
        <v>-9.4539532330906728E-3</v>
      </c>
      <c r="G29" s="515">
        <f t="shared" si="8"/>
        <v>1.2191891410707699E-2</v>
      </c>
      <c r="H29" s="515">
        <f t="shared" si="8"/>
        <v>3.2450270493589436E-2</v>
      </c>
      <c r="I29" s="515">
        <f t="shared" si="8"/>
        <v>2.3225255787342764E-2</v>
      </c>
      <c r="J29" s="515">
        <f t="shared" si="8"/>
        <v>-2.1254611027037424E-2</v>
      </c>
      <c r="K29" s="515">
        <f t="shared" si="8"/>
        <v>9.5202587956168677E-3</v>
      </c>
      <c r="L29" s="515">
        <f t="shared" si="8"/>
        <v>7.2977117062792765E-3</v>
      </c>
      <c r="M29" s="515">
        <f t="shared" si="8"/>
        <v>5.6240057557739474E-3</v>
      </c>
      <c r="N29" s="503"/>
    </row>
    <row r="30" spans="1:14">
      <c r="A30" s="500"/>
      <c r="B30" s="501"/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</row>
    <row r="31" spans="1:14">
      <c r="A31" s="500"/>
      <c r="B31" s="501"/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</row>
    <row r="32" spans="1:14">
      <c r="A32" s="500"/>
      <c r="B32" s="501"/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</row>
    <row r="33" spans="1:14">
      <c r="A33" s="500"/>
      <c r="B33" s="501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</row>
    <row r="34" spans="1:14">
      <c r="A34" s="500"/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</row>
    <row r="35" spans="1:14">
      <c r="A35" s="500"/>
      <c r="B35" s="501"/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</row>
    <row r="36" spans="1:14">
      <c r="A36" s="500"/>
      <c r="B36" s="501"/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</row>
    <row r="37" spans="1:14">
      <c r="A37" s="500"/>
      <c r="B37" s="501"/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</row>
    <row r="38" spans="1:14">
      <c r="A38" s="500"/>
      <c r="B38" s="501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</row>
    <row r="39" spans="1:14">
      <c r="A39" s="500"/>
      <c r="B39" s="501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</row>
    <row r="40" spans="1:14">
      <c r="A40" s="500"/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</row>
    <row r="41" spans="1:14">
      <c r="A41" s="500"/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</row>
    <row r="42" spans="1:14">
      <c r="A42" s="500"/>
      <c r="B42" s="501"/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</row>
    <row r="43" spans="1:14">
      <c r="A43" s="500"/>
      <c r="B43" s="501"/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AK44"/>
  <sheetViews>
    <sheetView showGridLines="0" zoomScale="115" zoomScaleNormal="115" zoomScaleSheetLayoutView="100" workbookViewId="0"/>
  </sheetViews>
  <sheetFormatPr defaultRowHeight="12"/>
  <cols>
    <col min="1" max="1" width="21.28515625" style="9" customWidth="1"/>
    <col min="2" max="19" width="6.7109375" style="9" customWidth="1"/>
    <col min="20" max="37" width="7" style="9" customWidth="1"/>
    <col min="38" max="16384" width="9.140625" style="9"/>
  </cols>
  <sheetData>
    <row r="1" spans="1:37" ht="18.75">
      <c r="A1" s="106" t="s">
        <v>625</v>
      </c>
      <c r="S1" s="105" t="str">
        <f>Obsah!$A$1</f>
        <v>2018</v>
      </c>
    </row>
    <row r="2" spans="1:37" ht="7.5" customHeight="1"/>
    <row r="3" spans="1:37">
      <c r="A3" s="189"/>
      <c r="B3" s="189">
        <v>1983</v>
      </c>
      <c r="C3" s="189">
        <v>1984</v>
      </c>
      <c r="D3" s="189">
        <v>1985</v>
      </c>
      <c r="E3" s="189">
        <v>1986</v>
      </c>
      <c r="F3" s="189">
        <v>1987</v>
      </c>
      <c r="G3" s="189">
        <v>1988</v>
      </c>
      <c r="H3" s="189">
        <v>1989</v>
      </c>
      <c r="I3" s="189">
        <v>1990</v>
      </c>
      <c r="J3" s="189">
        <v>1991</v>
      </c>
      <c r="K3" s="189">
        <v>1992</v>
      </c>
      <c r="L3" s="189">
        <v>1993</v>
      </c>
      <c r="M3" s="189">
        <v>1994</v>
      </c>
      <c r="N3" s="189">
        <v>1995</v>
      </c>
      <c r="O3" s="189">
        <v>1996</v>
      </c>
      <c r="P3" s="189">
        <v>1997</v>
      </c>
      <c r="Q3" s="189">
        <v>1998</v>
      </c>
      <c r="R3" s="189">
        <v>1999</v>
      </c>
      <c r="S3" s="189">
        <v>2000</v>
      </c>
      <c r="T3" s="410">
        <v>2001</v>
      </c>
      <c r="U3" s="410">
        <v>2002</v>
      </c>
      <c r="V3" s="410">
        <v>2003</v>
      </c>
      <c r="W3" s="410">
        <v>2004</v>
      </c>
      <c r="X3" s="410">
        <v>2005</v>
      </c>
      <c r="Y3" s="410">
        <v>2006</v>
      </c>
      <c r="Z3" s="410">
        <v>2007</v>
      </c>
      <c r="AA3" s="410">
        <v>2008</v>
      </c>
      <c r="AB3" s="410">
        <v>2009</v>
      </c>
      <c r="AC3" s="410">
        <v>2010</v>
      </c>
      <c r="AD3" s="410">
        <v>2011</v>
      </c>
      <c r="AE3" s="410">
        <v>2012</v>
      </c>
      <c r="AF3" s="410">
        <v>2013</v>
      </c>
      <c r="AG3" s="410">
        <v>2014</v>
      </c>
      <c r="AH3" s="410">
        <v>2015</v>
      </c>
      <c r="AI3" s="410">
        <v>2016</v>
      </c>
      <c r="AJ3" s="410">
        <v>2017</v>
      </c>
      <c r="AK3" s="410">
        <v>2018</v>
      </c>
    </row>
    <row r="4" spans="1:37">
      <c r="A4" s="519" t="s">
        <v>37</v>
      </c>
      <c r="B4" s="521">
        <v>56.652000000000001</v>
      </c>
      <c r="C4" s="521">
        <v>58.024000000000001</v>
      </c>
      <c r="D4" s="521">
        <v>58.12</v>
      </c>
      <c r="E4" s="521">
        <v>60.606000000000002</v>
      </c>
      <c r="F4" s="521">
        <v>62.197000000000003</v>
      </c>
      <c r="G4" s="521">
        <v>64.334999999999994</v>
      </c>
      <c r="H4" s="521">
        <v>65.132000000000005</v>
      </c>
      <c r="I4" s="521">
        <v>62.558</v>
      </c>
      <c r="J4" s="521">
        <v>60.527999999999999</v>
      </c>
      <c r="K4" s="521">
        <v>59.292999999999999</v>
      </c>
      <c r="L4" s="521">
        <v>58.881999999999998</v>
      </c>
      <c r="M4" s="521">
        <v>58.704999999999998</v>
      </c>
      <c r="N4" s="521">
        <v>60.847000000000001</v>
      </c>
      <c r="O4" s="521">
        <v>64.257000000000005</v>
      </c>
      <c r="P4" s="521">
        <v>64.597999999999999</v>
      </c>
      <c r="Q4" s="521">
        <v>65.111999999999995</v>
      </c>
      <c r="R4" s="521">
        <v>64.367999999999995</v>
      </c>
      <c r="S4" s="521">
        <v>73.465999999999994</v>
      </c>
      <c r="T4" s="410">
        <v>74.647000000000006</v>
      </c>
      <c r="U4" s="410">
        <v>76.259</v>
      </c>
      <c r="V4" s="410">
        <v>83.204999999999998</v>
      </c>
      <c r="W4" s="410">
        <v>84.332999999999998</v>
      </c>
      <c r="X4" s="410">
        <v>82.578999999999994</v>
      </c>
      <c r="Y4" s="410">
        <v>84.361000000000004</v>
      </c>
      <c r="Z4" s="410">
        <v>88.197999999999993</v>
      </c>
      <c r="AA4" s="410">
        <v>83.518000000000001</v>
      </c>
      <c r="AB4" s="410">
        <v>82.25</v>
      </c>
      <c r="AC4" s="410">
        <v>85.91</v>
      </c>
      <c r="AD4" s="410">
        <v>87.561000000000007</v>
      </c>
      <c r="AE4" s="410">
        <v>87.573999999999998</v>
      </c>
      <c r="AF4" s="410">
        <v>87.064999999999998</v>
      </c>
      <c r="AG4" s="410">
        <v>86.00343144499999</v>
      </c>
      <c r="AH4" s="410">
        <v>83.888329251999977</v>
      </c>
      <c r="AI4" s="410">
        <v>83.30188131700001</v>
      </c>
      <c r="AJ4" s="410">
        <v>87.037616987000007</v>
      </c>
      <c r="AK4" s="410">
        <v>87.996301475999985</v>
      </c>
    </row>
    <row r="5" spans="1:37">
      <c r="A5" s="203" t="s">
        <v>7</v>
      </c>
      <c r="B5" s="520">
        <v>52.384</v>
      </c>
      <c r="C5" s="520">
        <v>53.698999999999998</v>
      </c>
      <c r="D5" s="520">
        <v>53.825000000000003</v>
      </c>
      <c r="E5" s="520">
        <v>56.212000000000003</v>
      </c>
      <c r="F5" s="520">
        <v>57.704999999999998</v>
      </c>
      <c r="G5" s="520">
        <v>59.822000000000003</v>
      </c>
      <c r="H5" s="520">
        <v>60.566000000000003</v>
      </c>
      <c r="I5" s="520">
        <v>58.112000000000002</v>
      </c>
      <c r="J5" s="520">
        <v>56.375</v>
      </c>
      <c r="K5" s="520">
        <v>55.37</v>
      </c>
      <c r="L5" s="520">
        <v>54.975999999999999</v>
      </c>
      <c r="M5" s="520">
        <v>54.853000000000002</v>
      </c>
      <c r="N5" s="520">
        <v>56.88</v>
      </c>
      <c r="O5" s="520">
        <v>59.899000000000001</v>
      </c>
      <c r="P5" s="520">
        <v>59.956000000000003</v>
      </c>
      <c r="Q5" s="520">
        <v>60.264000000000003</v>
      </c>
      <c r="R5" s="520">
        <v>59.473999999999997</v>
      </c>
      <c r="S5" s="520">
        <v>67.741</v>
      </c>
      <c r="T5" s="410">
        <v>68.78</v>
      </c>
      <c r="U5" s="410">
        <v>70.304000000000002</v>
      </c>
      <c r="V5" s="410">
        <v>76.632999999999996</v>
      </c>
      <c r="W5" s="410">
        <v>77.918999999999997</v>
      </c>
      <c r="X5" s="410">
        <v>76.191999999999993</v>
      </c>
      <c r="Y5" s="410">
        <v>77.884</v>
      </c>
      <c r="Z5" s="410">
        <v>81.412999999999997</v>
      </c>
      <c r="AA5" s="410">
        <v>77.084999999999994</v>
      </c>
      <c r="AB5" s="410">
        <v>75.989999999999995</v>
      </c>
      <c r="AC5" s="410">
        <v>79.465000000000003</v>
      </c>
      <c r="AD5" s="410">
        <v>81.028000000000006</v>
      </c>
      <c r="AE5" s="410">
        <v>81.087999999999994</v>
      </c>
      <c r="AF5" s="410">
        <v>80.858000000000004</v>
      </c>
      <c r="AG5" s="410">
        <v>79.88594264599999</v>
      </c>
      <c r="AH5" s="410">
        <v>77.881438870000025</v>
      </c>
      <c r="AI5" s="410">
        <v>77.415300455000008</v>
      </c>
      <c r="AJ5" s="410">
        <v>81.005010614</v>
      </c>
      <c r="AK5" s="410">
        <v>81.896337287000009</v>
      </c>
    </row>
    <row r="6" spans="1:37">
      <c r="A6" s="203" t="s">
        <v>296</v>
      </c>
      <c r="B6" s="497">
        <v>53.926000000000002</v>
      </c>
      <c r="C6" s="497">
        <v>55.680999999999997</v>
      </c>
      <c r="D6" s="497">
        <v>57.445</v>
      </c>
      <c r="E6" s="497">
        <v>58.786999999999999</v>
      </c>
      <c r="F6" s="497">
        <v>60.856999999999999</v>
      </c>
      <c r="G6" s="497">
        <v>61.518000000000001</v>
      </c>
      <c r="H6" s="497">
        <v>62.348999999999997</v>
      </c>
      <c r="I6" s="497">
        <v>61.866</v>
      </c>
      <c r="J6" s="497">
        <v>57.997999999999998</v>
      </c>
      <c r="K6" s="497">
        <v>56.256999999999998</v>
      </c>
      <c r="L6" s="497">
        <v>56.777999999999999</v>
      </c>
      <c r="M6" s="497">
        <v>58.26</v>
      </c>
      <c r="N6" s="497">
        <v>61.265000000000001</v>
      </c>
      <c r="O6" s="497">
        <v>64.254000000000005</v>
      </c>
      <c r="P6" s="497">
        <v>63.41</v>
      </c>
      <c r="Q6" s="497">
        <v>62.651000000000003</v>
      </c>
      <c r="R6" s="497">
        <v>61.091999999999999</v>
      </c>
      <c r="S6" s="497">
        <v>63.45</v>
      </c>
      <c r="T6" s="410">
        <v>65.108000000000004</v>
      </c>
      <c r="U6" s="410">
        <v>64.872</v>
      </c>
      <c r="V6" s="410">
        <v>66.992000000000004</v>
      </c>
      <c r="W6" s="410">
        <v>68.616</v>
      </c>
      <c r="X6" s="410">
        <v>69.944999999999993</v>
      </c>
      <c r="Y6" s="410">
        <v>71.73</v>
      </c>
      <c r="Z6" s="410">
        <v>72.045000000000002</v>
      </c>
      <c r="AA6" s="410">
        <v>72.049000000000007</v>
      </c>
      <c r="AB6" s="410">
        <v>68.605999999999995</v>
      </c>
      <c r="AC6" s="410">
        <v>70.962000000000003</v>
      </c>
      <c r="AD6" s="410">
        <v>70.516999999999996</v>
      </c>
      <c r="AE6" s="410">
        <v>70.453000000000003</v>
      </c>
      <c r="AF6" s="410">
        <v>70.177000000000007</v>
      </c>
      <c r="AG6" s="410">
        <v>69.622095876499998</v>
      </c>
      <c r="AH6" s="410">
        <v>71.014254212699996</v>
      </c>
      <c r="AI6" s="410">
        <v>72.418279280999997</v>
      </c>
      <c r="AJ6" s="410">
        <v>73.818341962000019</v>
      </c>
      <c r="AK6" s="410">
        <v>73.937441081000003</v>
      </c>
    </row>
    <row r="7" spans="1:37" ht="12.75" thickBot="1">
      <c r="A7" s="214" t="s">
        <v>295</v>
      </c>
      <c r="B7" s="498">
        <v>45.570999999999998</v>
      </c>
      <c r="C7" s="498">
        <v>47.107999999999997</v>
      </c>
      <c r="D7" s="498">
        <v>48.844000000000001</v>
      </c>
      <c r="E7" s="498">
        <v>50.079000000000001</v>
      </c>
      <c r="F7" s="498">
        <v>51.820999999999998</v>
      </c>
      <c r="G7" s="498">
        <v>52.476999999999997</v>
      </c>
      <c r="H7" s="498">
        <v>53.271000000000001</v>
      </c>
      <c r="I7" s="498">
        <v>53.024000000000001</v>
      </c>
      <c r="J7" s="498">
        <v>49.707999999999998</v>
      </c>
      <c r="K7" s="498">
        <v>48.148000000000003</v>
      </c>
      <c r="L7" s="498">
        <v>47.765000000000001</v>
      </c>
      <c r="M7" s="498">
        <v>49.311999999999998</v>
      </c>
      <c r="N7" s="498">
        <v>52.155000000000001</v>
      </c>
      <c r="O7" s="498">
        <v>54.146000000000001</v>
      </c>
      <c r="P7" s="498">
        <v>53.162999999999997</v>
      </c>
      <c r="Q7" s="498">
        <v>52.195999999999998</v>
      </c>
      <c r="R7" s="498">
        <v>50.854999999999997</v>
      </c>
      <c r="S7" s="498">
        <v>52.292000000000002</v>
      </c>
      <c r="T7" s="410">
        <v>53.774999999999999</v>
      </c>
      <c r="U7" s="410">
        <v>53.581000000000003</v>
      </c>
      <c r="V7" s="410">
        <v>54.780999999999999</v>
      </c>
      <c r="W7" s="410">
        <v>56.387999999999998</v>
      </c>
      <c r="X7" s="410">
        <v>57.664000000000001</v>
      </c>
      <c r="Y7" s="410">
        <v>59.420999999999999</v>
      </c>
      <c r="Z7" s="410">
        <v>59.753</v>
      </c>
      <c r="AA7" s="410">
        <v>60.478000000000002</v>
      </c>
      <c r="AB7" s="410">
        <v>57.112000000000002</v>
      </c>
      <c r="AC7" s="410">
        <v>59.255000000000003</v>
      </c>
      <c r="AD7" s="410">
        <v>58.634</v>
      </c>
      <c r="AE7" s="410">
        <v>58.798999999999999</v>
      </c>
      <c r="AF7" s="410">
        <v>58.655999999999999</v>
      </c>
      <c r="AG7" s="410">
        <v>58.295304573999992</v>
      </c>
      <c r="AH7" s="410">
        <v>59.280284112700002</v>
      </c>
      <c r="AI7" s="410">
        <v>60.88139417999998</v>
      </c>
      <c r="AJ7" s="410">
        <v>61.880524117000022</v>
      </c>
      <c r="AK7" s="410">
        <v>62.195209539999993</v>
      </c>
    </row>
    <row r="8" spans="1:37" s="235" customFormat="1"/>
    <row r="9" spans="1:37" s="235" customFormat="1">
      <c r="A9" s="189"/>
      <c r="B9" s="189">
        <v>2001</v>
      </c>
      <c r="C9" s="189">
        <v>2002</v>
      </c>
      <c r="D9" s="189">
        <v>2003</v>
      </c>
      <c r="E9" s="189">
        <v>2004</v>
      </c>
      <c r="F9" s="189">
        <v>2005</v>
      </c>
      <c r="G9" s="189">
        <v>2006</v>
      </c>
      <c r="H9" s="189">
        <v>2007</v>
      </c>
      <c r="I9" s="189">
        <v>2008</v>
      </c>
      <c r="J9" s="189">
        <v>2009</v>
      </c>
      <c r="K9" s="189">
        <v>2010</v>
      </c>
      <c r="L9" s="189">
        <v>2011</v>
      </c>
      <c r="M9" s="189">
        <v>2012</v>
      </c>
      <c r="N9" s="189">
        <v>2013</v>
      </c>
      <c r="O9" s="189">
        <v>2014</v>
      </c>
      <c r="P9" s="189">
        <v>2015</v>
      </c>
      <c r="Q9" s="189">
        <v>2016</v>
      </c>
      <c r="R9" s="189">
        <v>2017</v>
      </c>
      <c r="S9" s="189">
        <v>2018</v>
      </c>
    </row>
    <row r="10" spans="1:37" s="235" customFormat="1">
      <c r="A10" s="519" t="s">
        <v>37</v>
      </c>
      <c r="B10" s="521">
        <v>74.647000000000006</v>
      </c>
      <c r="C10" s="521">
        <v>76.259</v>
      </c>
      <c r="D10" s="521">
        <v>83.204999999999998</v>
      </c>
      <c r="E10" s="521">
        <v>84.332999999999998</v>
      </c>
      <c r="F10" s="521">
        <v>82.578999999999994</v>
      </c>
      <c r="G10" s="521">
        <v>84.361000000000004</v>
      </c>
      <c r="H10" s="521">
        <v>88.197999999999993</v>
      </c>
      <c r="I10" s="521">
        <v>83.518000000000001</v>
      </c>
      <c r="J10" s="521">
        <v>82.25</v>
      </c>
      <c r="K10" s="521">
        <v>85.91</v>
      </c>
      <c r="L10" s="521">
        <v>87.561000000000007</v>
      </c>
      <c r="M10" s="521">
        <v>87.573999999999998</v>
      </c>
      <c r="N10" s="521">
        <v>87.064999999999998</v>
      </c>
      <c r="O10" s="521">
        <v>86.00343144499999</v>
      </c>
      <c r="P10" s="521">
        <v>83.888329251999977</v>
      </c>
      <c r="Q10" s="521">
        <v>83.30188131700001</v>
      </c>
      <c r="R10" s="521">
        <v>87.037616987000007</v>
      </c>
      <c r="S10" s="521">
        <f>'3.6'!O40/1000</f>
        <v>88.001776595999999</v>
      </c>
    </row>
    <row r="11" spans="1:37" s="235" customFormat="1">
      <c r="A11" s="203" t="s">
        <v>7</v>
      </c>
      <c r="B11" s="497">
        <v>68.78</v>
      </c>
      <c r="C11" s="497">
        <v>70.304000000000002</v>
      </c>
      <c r="D11" s="497">
        <v>76.632999999999996</v>
      </c>
      <c r="E11" s="497">
        <v>77.918999999999997</v>
      </c>
      <c r="F11" s="497">
        <v>76.191999999999993</v>
      </c>
      <c r="G11" s="497">
        <v>77.884</v>
      </c>
      <c r="H11" s="497">
        <v>81.412999999999997</v>
      </c>
      <c r="I11" s="497">
        <v>77.084999999999994</v>
      </c>
      <c r="J11" s="497">
        <v>75.989999999999995</v>
      </c>
      <c r="K11" s="497">
        <v>79.465000000000003</v>
      </c>
      <c r="L11" s="497">
        <v>81.028000000000006</v>
      </c>
      <c r="M11" s="497">
        <v>81.087999999999994</v>
      </c>
      <c r="N11" s="497">
        <v>80.858000000000004</v>
      </c>
      <c r="O11" s="497">
        <v>79.88594264599999</v>
      </c>
      <c r="P11" s="497">
        <v>77.881438870000025</v>
      </c>
      <c r="Q11" s="497">
        <v>77.415300455000008</v>
      </c>
      <c r="R11" s="497">
        <v>81.005010614</v>
      </c>
      <c r="S11" s="497">
        <f>'3.6'!O41/1000</f>
        <v>81.90184877111804</v>
      </c>
    </row>
    <row r="12" spans="1:37" s="235" customFormat="1">
      <c r="A12" s="203" t="s">
        <v>296</v>
      </c>
      <c r="B12" s="497">
        <v>65.108000000000004</v>
      </c>
      <c r="C12" s="497">
        <v>64.872</v>
      </c>
      <c r="D12" s="497">
        <v>66.992000000000004</v>
      </c>
      <c r="E12" s="497">
        <v>68.616</v>
      </c>
      <c r="F12" s="497">
        <v>69.944999999999993</v>
      </c>
      <c r="G12" s="497">
        <v>71.73</v>
      </c>
      <c r="H12" s="497">
        <v>72.045000000000002</v>
      </c>
      <c r="I12" s="497">
        <v>72.049000000000007</v>
      </c>
      <c r="J12" s="497">
        <v>68.605999999999995</v>
      </c>
      <c r="K12" s="497">
        <v>70.962000000000003</v>
      </c>
      <c r="L12" s="497">
        <v>70.516999999999996</v>
      </c>
      <c r="M12" s="497">
        <v>70.453000000000003</v>
      </c>
      <c r="N12" s="497">
        <v>70.177000000000007</v>
      </c>
      <c r="O12" s="497">
        <v>69.622095876499998</v>
      </c>
      <c r="P12" s="497">
        <v>71.014254212699996</v>
      </c>
      <c r="Q12" s="497">
        <v>72.418279280999997</v>
      </c>
      <c r="R12" s="497">
        <v>73.818341962000019</v>
      </c>
      <c r="S12" s="497">
        <f>'3.6'!O42/1000</f>
        <v>73.940780632854526</v>
      </c>
    </row>
    <row r="13" spans="1:37" s="235" customFormat="1" ht="12.75" thickBot="1">
      <c r="A13" s="214" t="s">
        <v>295</v>
      </c>
      <c r="B13" s="498">
        <v>53.774999999999999</v>
      </c>
      <c r="C13" s="498">
        <v>53.581000000000003</v>
      </c>
      <c r="D13" s="498">
        <v>54.780999999999999</v>
      </c>
      <c r="E13" s="498">
        <v>56.387999999999998</v>
      </c>
      <c r="F13" s="498">
        <v>57.664000000000001</v>
      </c>
      <c r="G13" s="498">
        <v>59.420999999999999</v>
      </c>
      <c r="H13" s="498">
        <v>59.753</v>
      </c>
      <c r="I13" s="498">
        <v>60.478000000000002</v>
      </c>
      <c r="J13" s="498">
        <v>57.112000000000002</v>
      </c>
      <c r="K13" s="498">
        <v>59.255000000000003</v>
      </c>
      <c r="L13" s="498">
        <v>58.634</v>
      </c>
      <c r="M13" s="498">
        <v>58.798999999999999</v>
      </c>
      <c r="N13" s="498">
        <v>58.655999999999999</v>
      </c>
      <c r="O13" s="498">
        <v>58.295304573999992</v>
      </c>
      <c r="P13" s="498">
        <v>59.280284112700002</v>
      </c>
      <c r="Q13" s="498">
        <v>60.88139417999998</v>
      </c>
      <c r="R13" s="498">
        <v>61.880524117000022</v>
      </c>
      <c r="S13" s="498">
        <f>'3.6'!O43/1000</f>
        <v>62.198585455972569</v>
      </c>
    </row>
    <row r="14" spans="1:37" s="235" customFormat="1">
      <c r="S14" s="8" t="s">
        <v>549</v>
      </c>
    </row>
    <row r="15" spans="1:37" s="235" customFormat="1"/>
    <row r="16" spans="1:37" s="235" customFormat="1"/>
    <row r="17" spans="1:37" s="235" customFormat="1"/>
    <row r="18" spans="1:37" s="235" customFormat="1"/>
    <row r="19" spans="1:37" s="235" customFormat="1"/>
    <row r="20" spans="1:37" s="235" customFormat="1"/>
    <row r="21" spans="1:37" s="235" customFormat="1"/>
    <row r="22" spans="1:37" s="235" customFormat="1"/>
    <row r="23" spans="1:37" s="235" customFormat="1"/>
    <row r="24" spans="1:37" s="235" customFormat="1"/>
    <row r="25" spans="1:37" s="235" customFormat="1"/>
    <row r="26" spans="1:37" s="235" customFormat="1"/>
    <row r="27" spans="1:37" s="235" customFormat="1"/>
    <row r="28" spans="1:37" s="235" customFormat="1"/>
    <row r="29" spans="1:37" s="235" customFormat="1"/>
    <row r="30" spans="1:37" s="235" customFormat="1"/>
    <row r="31" spans="1:37" s="235" customFormat="1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</row>
    <row r="32" spans="1:37" s="235" customFormat="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</row>
    <row r="33" spans="1:37" s="235" customFormat="1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</row>
    <row r="34" spans="1:37" s="235" customFormat="1"/>
    <row r="35" spans="1:37" s="235" customFormat="1"/>
    <row r="36" spans="1:37" s="235" customFormat="1"/>
    <row r="37" spans="1:37" s="235" customFormat="1">
      <c r="A37" s="410"/>
      <c r="B37" s="411"/>
      <c r="C37" s="411"/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1"/>
      <c r="AH37" s="411"/>
      <c r="AI37" s="411"/>
      <c r="AJ37" s="411"/>
      <c r="AK37" s="411"/>
    </row>
    <row r="38" spans="1:37" s="235" customFormat="1">
      <c r="A38" s="492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</row>
    <row r="39" spans="1:37" s="235" customFormat="1">
      <c r="A39" s="492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</row>
    <row r="40" spans="1:37" s="235" customFormat="1">
      <c r="A40" s="68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</row>
    <row r="41" spans="1:37" s="235" customFormat="1">
      <c r="A41" s="492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</row>
    <row r="42" spans="1:37" s="235" customFormat="1">
      <c r="A42" s="492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</row>
    <row r="43" spans="1:37" s="235" customFormat="1">
      <c r="A43" s="492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</row>
    <row r="44" spans="1:37" s="235" customFormat="1">
      <c r="A44" s="492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K9"/>
  <sheetViews>
    <sheetView showGridLines="0" zoomScale="115" zoomScaleNormal="115" zoomScaleSheetLayoutView="100" workbookViewId="0"/>
  </sheetViews>
  <sheetFormatPr defaultRowHeight="12"/>
  <cols>
    <col min="1" max="1" width="35.7109375" style="9" customWidth="1"/>
    <col min="2" max="11" width="10.7109375" style="9" customWidth="1"/>
    <col min="12" max="16384" width="9.140625" style="9"/>
  </cols>
  <sheetData>
    <row r="1" spans="1:11" ht="18.75">
      <c r="A1" s="106" t="s">
        <v>634</v>
      </c>
      <c r="K1" s="105" t="str">
        <f>Obsah!$A$1</f>
        <v>2018</v>
      </c>
    </row>
    <row r="2" spans="1:11" ht="7.5" customHeight="1"/>
    <row r="3" spans="1:11">
      <c r="A3" s="325"/>
      <c r="B3" s="326">
        <v>2009</v>
      </c>
      <c r="C3" s="326">
        <v>2010</v>
      </c>
      <c r="D3" s="326">
        <v>2011</v>
      </c>
      <c r="E3" s="326">
        <v>2012</v>
      </c>
      <c r="F3" s="326">
        <v>2013</v>
      </c>
      <c r="G3" s="326">
        <v>2014</v>
      </c>
      <c r="H3" s="326">
        <v>2015</v>
      </c>
      <c r="I3" s="326">
        <v>2016</v>
      </c>
      <c r="J3" s="326">
        <v>2017</v>
      </c>
      <c r="K3" s="326">
        <v>2018</v>
      </c>
    </row>
    <row r="4" spans="1:11" ht="12.75" thickBot="1">
      <c r="A4" s="327" t="s">
        <v>76</v>
      </c>
      <c r="B4" s="328">
        <v>52409.694231822286</v>
      </c>
      <c r="C4" s="328">
        <v>53070.123784676151</v>
      </c>
      <c r="D4" s="328">
        <v>52961.098006100787</v>
      </c>
      <c r="E4" s="328">
        <v>53081.94697028544</v>
      </c>
      <c r="F4" s="328">
        <v>53575</v>
      </c>
      <c r="G4" s="328">
        <v>51711.804640999995</v>
      </c>
      <c r="H4" s="328">
        <v>52832.048140700004</v>
      </c>
      <c r="I4" s="328">
        <v>54070.256658000006</v>
      </c>
      <c r="J4" s="328">
        <v>55313.849449000008</v>
      </c>
      <c r="K4" s="328">
        <f>SUM(K5:K8)</f>
        <v>55637.976018999994</v>
      </c>
    </row>
    <row r="5" spans="1:11">
      <c r="A5" s="595" t="s">
        <v>381</v>
      </c>
      <c r="B5" s="596">
        <v>7595.4330930000006</v>
      </c>
      <c r="C5" s="596">
        <v>6551.1604043000007</v>
      </c>
      <c r="D5" s="596">
        <v>6985.9340275999994</v>
      </c>
      <c r="E5" s="596">
        <v>7343.5561584000006</v>
      </c>
      <c r="F5" s="596">
        <v>6791</v>
      </c>
      <c r="G5" s="596">
        <v>7266.0689099999991</v>
      </c>
      <c r="H5" s="596">
        <v>7296.3916309999995</v>
      </c>
      <c r="I5" s="596">
        <v>7616.3942520000019</v>
      </c>
      <c r="J5" s="596">
        <v>7821.7731399999984</v>
      </c>
      <c r="K5" s="597">
        <v>7897.8453989999989</v>
      </c>
    </row>
    <row r="6" spans="1:11">
      <c r="A6" s="331" t="s">
        <v>382</v>
      </c>
      <c r="B6" s="310">
        <v>21737.02728182228</v>
      </c>
      <c r="C6" s="310">
        <v>23013.190617676155</v>
      </c>
      <c r="D6" s="310">
        <v>23724.327102500793</v>
      </c>
      <c r="E6" s="310">
        <v>23057.143252435442</v>
      </c>
      <c r="F6" s="310">
        <v>23896</v>
      </c>
      <c r="G6" s="310">
        <v>22587.474303000003</v>
      </c>
      <c r="H6" s="310">
        <v>23354.063148999998</v>
      </c>
      <c r="I6" s="310">
        <v>23607.415766000002</v>
      </c>
      <c r="J6" s="310">
        <v>24171.760386000002</v>
      </c>
      <c r="K6" s="324">
        <v>24626.621251</v>
      </c>
    </row>
    <row r="7" spans="1:11">
      <c r="A7" s="331" t="s">
        <v>380</v>
      </c>
      <c r="B7" s="310">
        <v>8390.0746027599998</v>
      </c>
      <c r="C7" s="310">
        <v>8478.2450033599998</v>
      </c>
      <c r="D7" s="310">
        <v>8050.5446979999997</v>
      </c>
      <c r="E7" s="310">
        <v>8100.5941914499999</v>
      </c>
      <c r="F7" s="310">
        <v>8172</v>
      </c>
      <c r="G7" s="310">
        <v>7733.6518859999951</v>
      </c>
      <c r="H7" s="310">
        <v>7799.6960982280152</v>
      </c>
      <c r="I7" s="205">
        <v>8027.331462632178</v>
      </c>
      <c r="J7" s="205">
        <v>8109.0458493779433</v>
      </c>
      <c r="K7" s="324">
        <v>8063.9737788096891</v>
      </c>
    </row>
    <row r="8" spans="1:11" ht="12.75" thickBot="1">
      <c r="A8" s="332" t="s">
        <v>379</v>
      </c>
      <c r="B8" s="311">
        <v>14687.159254239999</v>
      </c>
      <c r="C8" s="311">
        <v>15027.527759339999</v>
      </c>
      <c r="D8" s="311">
        <v>14200.292177999998</v>
      </c>
      <c r="E8" s="311">
        <v>14580.653367999997</v>
      </c>
      <c r="F8" s="311">
        <v>14716</v>
      </c>
      <c r="G8" s="311">
        <v>14124.609541999998</v>
      </c>
      <c r="H8" s="311">
        <v>14381.897262471988</v>
      </c>
      <c r="I8" s="334">
        <v>14819.115177367823</v>
      </c>
      <c r="J8" s="334">
        <v>15211.270073622063</v>
      </c>
      <c r="K8" s="329">
        <v>15049.535590190309</v>
      </c>
    </row>
    <row r="9" spans="1:11" s="235" customFormat="1">
      <c r="K9" s="18" t="s">
        <v>505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zoomScale="115" zoomScaleNormal="115" zoomScaleSheetLayoutView="115" workbookViewId="0"/>
  </sheetViews>
  <sheetFormatPr defaultRowHeight="12"/>
  <cols>
    <col min="1" max="1" width="17" style="12" customWidth="1"/>
    <col min="2" max="9" width="13.85546875" style="12" customWidth="1"/>
    <col min="10" max="10" width="14.7109375" style="12" customWidth="1"/>
    <col min="11" max="16384" width="9.140625" style="12"/>
  </cols>
  <sheetData>
    <row r="1" spans="1:10" ht="18.75">
      <c r="A1" s="104" t="s">
        <v>393</v>
      </c>
      <c r="J1" s="105" t="str">
        <f>Obsah!A1</f>
        <v>2018</v>
      </c>
    </row>
    <row r="2" spans="1:10" ht="7.5" customHeight="1"/>
    <row r="3" spans="1:10">
      <c r="A3" s="149"/>
      <c r="B3" s="154" t="s">
        <v>12</v>
      </c>
      <c r="C3" s="154" t="s">
        <v>41</v>
      </c>
      <c r="D3" s="154" t="s">
        <v>42</v>
      </c>
      <c r="E3" s="154" t="s">
        <v>43</v>
      </c>
      <c r="F3" s="154" t="s">
        <v>64</v>
      </c>
      <c r="G3" s="154" t="s">
        <v>65</v>
      </c>
      <c r="H3" s="154" t="s">
        <v>66</v>
      </c>
      <c r="I3" s="154" t="s">
        <v>67</v>
      </c>
      <c r="J3" s="154" t="s">
        <v>76</v>
      </c>
    </row>
    <row r="4" spans="1:10" ht="12.75" thickBot="1">
      <c r="A4" s="134" t="s">
        <v>15</v>
      </c>
      <c r="B4" s="44">
        <f t="shared" ref="B4:I4" si="0">SUM(B5:B18)</f>
        <v>29921311.170000002</v>
      </c>
      <c r="C4" s="35">
        <f t="shared" si="0"/>
        <v>45070754.583999999</v>
      </c>
      <c r="D4" s="35">
        <f t="shared" si="0"/>
        <v>3690871.87</v>
      </c>
      <c r="E4" s="35">
        <f t="shared" si="0"/>
        <v>3690413.1989999996</v>
      </c>
      <c r="F4" s="35">
        <f t="shared" si="0"/>
        <v>1628830.4419999996</v>
      </c>
      <c r="G4" s="35">
        <f t="shared" si="0"/>
        <v>1050588.1870000002</v>
      </c>
      <c r="H4" s="35">
        <f t="shared" si="0"/>
        <v>609329.70900000015</v>
      </c>
      <c r="I4" s="35">
        <f t="shared" si="0"/>
        <v>2339677.4349999903</v>
      </c>
      <c r="J4" s="35">
        <f t="shared" ref="J4:J18" si="1">SUM(B4:I4)</f>
        <v>88001776.596000016</v>
      </c>
    </row>
    <row r="5" spans="1:10">
      <c r="A5" s="41" t="s">
        <v>18</v>
      </c>
      <c r="B5" s="112">
        <v>15663054.350000001</v>
      </c>
      <c r="C5" s="433">
        <v>463739.84800000023</v>
      </c>
      <c r="D5" s="112">
        <v>0</v>
      </c>
      <c r="E5" s="112">
        <v>287618.47099999984</v>
      </c>
      <c r="F5" s="112">
        <v>207922.46399999986</v>
      </c>
      <c r="G5" s="112">
        <v>0</v>
      </c>
      <c r="H5" s="112">
        <v>0</v>
      </c>
      <c r="I5" s="112">
        <v>272066.85900000122</v>
      </c>
      <c r="J5" s="10">
        <f t="shared" si="1"/>
        <v>16894401.992000002</v>
      </c>
    </row>
    <row r="6" spans="1:10">
      <c r="A6" s="43" t="s">
        <v>17</v>
      </c>
      <c r="B6" s="109">
        <v>0</v>
      </c>
      <c r="C6" s="434">
        <v>495626.28500000009</v>
      </c>
      <c r="D6" s="109">
        <v>268997.12000000005</v>
      </c>
      <c r="E6" s="109">
        <v>343711.79300000006</v>
      </c>
      <c r="F6" s="109">
        <v>37503.236999999994</v>
      </c>
      <c r="G6" s="109">
        <v>0</v>
      </c>
      <c r="H6" s="109">
        <v>14207.539000000008</v>
      </c>
      <c r="I6" s="109">
        <v>533904.6069999882</v>
      </c>
      <c r="J6" s="22">
        <f t="shared" si="1"/>
        <v>1693950.5809999886</v>
      </c>
    </row>
    <row r="7" spans="1:10">
      <c r="A7" s="43" t="s">
        <v>21</v>
      </c>
      <c r="B7" s="109">
        <v>0</v>
      </c>
      <c r="C7" s="434">
        <v>2888610.6479999996</v>
      </c>
      <c r="D7" s="109">
        <v>1664274.56</v>
      </c>
      <c r="E7" s="109">
        <v>59617.825000000033</v>
      </c>
      <c r="F7" s="109">
        <v>20190.793999999976</v>
      </c>
      <c r="G7" s="109">
        <v>0</v>
      </c>
      <c r="H7" s="109">
        <v>96999.377000000037</v>
      </c>
      <c r="I7" s="109">
        <v>13827.88499999998</v>
      </c>
      <c r="J7" s="22">
        <f t="shared" si="1"/>
        <v>4743521.0889999997</v>
      </c>
    </row>
    <row r="8" spans="1:10">
      <c r="A8" s="43" t="s">
        <v>167</v>
      </c>
      <c r="B8" s="109">
        <v>0</v>
      </c>
      <c r="C8" s="434">
        <v>653892.43999999971</v>
      </c>
      <c r="D8" s="109">
        <v>0</v>
      </c>
      <c r="E8" s="109">
        <v>329368.46900000074</v>
      </c>
      <c r="F8" s="109">
        <v>71300.707999999955</v>
      </c>
      <c r="G8" s="109">
        <v>0</v>
      </c>
      <c r="H8" s="109">
        <v>18532.075999999997</v>
      </c>
      <c r="I8" s="109">
        <v>103301.24199999968</v>
      </c>
      <c r="J8" s="22">
        <f t="shared" si="1"/>
        <v>1176394.9349999998</v>
      </c>
    </row>
    <row r="9" spans="1:10">
      <c r="A9" s="43" t="s">
        <v>22</v>
      </c>
      <c r="B9" s="109">
        <v>0</v>
      </c>
      <c r="C9" s="434">
        <v>19153.565000000006</v>
      </c>
      <c r="D9" s="109">
        <v>0</v>
      </c>
      <c r="E9" s="109">
        <v>114793.91000000005</v>
      </c>
      <c r="F9" s="109">
        <v>51518.903000000028</v>
      </c>
      <c r="G9" s="109">
        <v>0</v>
      </c>
      <c r="H9" s="109">
        <v>107882.79300000009</v>
      </c>
      <c r="I9" s="109">
        <v>123520.44099999999</v>
      </c>
      <c r="J9" s="22">
        <f t="shared" si="1"/>
        <v>416869.6120000002</v>
      </c>
    </row>
    <row r="10" spans="1:10">
      <c r="A10" s="43" t="s">
        <v>26</v>
      </c>
      <c r="B10" s="109">
        <v>0</v>
      </c>
      <c r="C10" s="434">
        <v>4488401.9700000016</v>
      </c>
      <c r="D10" s="109">
        <v>0</v>
      </c>
      <c r="E10" s="109">
        <v>447867.30299999949</v>
      </c>
      <c r="F10" s="109">
        <v>49321.716999999997</v>
      </c>
      <c r="G10" s="109">
        <v>0</v>
      </c>
      <c r="H10" s="109">
        <v>54839.130999999965</v>
      </c>
      <c r="I10" s="109">
        <v>62155.849000000446</v>
      </c>
      <c r="J10" s="22">
        <f t="shared" si="1"/>
        <v>5102585.9700000016</v>
      </c>
    </row>
    <row r="11" spans="1:10">
      <c r="A11" s="43" t="s">
        <v>23</v>
      </c>
      <c r="B11" s="109">
        <v>0</v>
      </c>
      <c r="C11" s="434">
        <v>299810.16899999999</v>
      </c>
      <c r="D11" s="109">
        <v>0</v>
      </c>
      <c r="E11" s="109">
        <v>282248.88199999946</v>
      </c>
      <c r="F11" s="109">
        <v>26856.514000000014</v>
      </c>
      <c r="G11" s="109">
        <v>543808.05000000005</v>
      </c>
      <c r="H11" s="109">
        <v>95158.095999999976</v>
      </c>
      <c r="I11" s="109">
        <v>125390.44000000109</v>
      </c>
      <c r="J11" s="22">
        <f t="shared" si="1"/>
        <v>1373272.1510000005</v>
      </c>
    </row>
    <row r="12" spans="1:10">
      <c r="A12" s="43" t="s">
        <v>19</v>
      </c>
      <c r="B12" s="109">
        <v>0</v>
      </c>
      <c r="C12" s="434">
        <v>6415419.5289999992</v>
      </c>
      <c r="D12" s="109">
        <v>0</v>
      </c>
      <c r="E12" s="109">
        <v>338846.23700000031</v>
      </c>
      <c r="F12" s="109">
        <v>38788.563000000002</v>
      </c>
      <c r="G12" s="109">
        <v>0</v>
      </c>
      <c r="H12" s="109">
        <v>17987.776000000002</v>
      </c>
      <c r="I12" s="109">
        <v>105111.3500000004</v>
      </c>
      <c r="J12" s="22">
        <f t="shared" si="1"/>
        <v>6916153.4550000001</v>
      </c>
    </row>
    <row r="13" spans="1:10">
      <c r="A13" s="43" t="s">
        <v>24</v>
      </c>
      <c r="B13" s="109">
        <v>0</v>
      </c>
      <c r="C13" s="434">
        <v>786013.77500000014</v>
      </c>
      <c r="D13" s="109">
        <v>0</v>
      </c>
      <c r="E13" s="109">
        <v>250229.95099999983</v>
      </c>
      <c r="F13" s="109">
        <v>67757.154999999882</v>
      </c>
      <c r="G13" s="109">
        <v>44.377000000000002</v>
      </c>
      <c r="H13" s="109">
        <v>1108.3920000000001</v>
      </c>
      <c r="I13" s="109">
        <v>230184.14099999866</v>
      </c>
      <c r="J13" s="22">
        <f t="shared" si="1"/>
        <v>1335337.7909999986</v>
      </c>
    </row>
    <row r="14" spans="1:10">
      <c r="A14" s="43" t="s">
        <v>16</v>
      </c>
      <c r="B14" s="109">
        <v>0</v>
      </c>
      <c r="C14" s="434">
        <v>45068.189000000006</v>
      </c>
      <c r="D14" s="109">
        <v>0</v>
      </c>
      <c r="E14" s="109">
        <v>70550.52899999998</v>
      </c>
      <c r="F14" s="109">
        <v>30804.91499999999</v>
      </c>
      <c r="G14" s="109">
        <v>0</v>
      </c>
      <c r="H14" s="109">
        <v>0</v>
      </c>
      <c r="I14" s="109">
        <v>22663.475000000297</v>
      </c>
      <c r="J14" s="22">
        <f t="shared" si="1"/>
        <v>169087.10800000027</v>
      </c>
    </row>
    <row r="15" spans="1:10">
      <c r="A15" s="43" t="s">
        <v>25</v>
      </c>
      <c r="B15" s="109">
        <v>0</v>
      </c>
      <c r="C15" s="434">
        <v>6532080.7089999989</v>
      </c>
      <c r="D15" s="109">
        <v>0</v>
      </c>
      <c r="E15" s="109">
        <v>384735.43199999939</v>
      </c>
      <c r="F15" s="109">
        <v>704689.99899999972</v>
      </c>
      <c r="G15" s="109">
        <v>55245.68</v>
      </c>
      <c r="H15" s="109">
        <v>6925.8030000000017</v>
      </c>
      <c r="I15" s="109">
        <v>279590.58700000012</v>
      </c>
      <c r="J15" s="22">
        <f t="shared" si="1"/>
        <v>7963268.2099999981</v>
      </c>
    </row>
    <row r="16" spans="1:10">
      <c r="A16" s="43" t="s">
        <v>27</v>
      </c>
      <c r="B16" s="109">
        <v>0</v>
      </c>
      <c r="C16" s="434">
        <v>21568656.251000002</v>
      </c>
      <c r="D16" s="109">
        <v>1757600.19</v>
      </c>
      <c r="E16" s="109">
        <v>169431.87000000005</v>
      </c>
      <c r="F16" s="109">
        <v>269002.59700000001</v>
      </c>
      <c r="G16" s="109">
        <v>0</v>
      </c>
      <c r="H16" s="109">
        <v>173288.66200000007</v>
      </c>
      <c r="I16" s="109">
        <v>181798.94799999948</v>
      </c>
      <c r="J16" s="22">
        <f t="shared" si="1"/>
        <v>24119778.518000003</v>
      </c>
    </row>
    <row r="17" spans="1:10">
      <c r="A17" s="43" t="s">
        <v>20</v>
      </c>
      <c r="B17" s="109">
        <v>14258256.82</v>
      </c>
      <c r="C17" s="434">
        <v>61156.762999999999</v>
      </c>
      <c r="D17" s="109">
        <v>0</v>
      </c>
      <c r="E17" s="109">
        <v>483682.42700000032</v>
      </c>
      <c r="F17" s="109">
        <v>33033.544000000009</v>
      </c>
      <c r="G17" s="109">
        <v>451490.08000000013</v>
      </c>
      <c r="H17" s="109">
        <v>22253.072</v>
      </c>
      <c r="I17" s="109">
        <v>101391.15700000027</v>
      </c>
      <c r="J17" s="22">
        <f t="shared" si="1"/>
        <v>15411263.863000002</v>
      </c>
    </row>
    <row r="18" spans="1:10" ht="12.75" thickBot="1">
      <c r="A18" s="42" t="s">
        <v>28</v>
      </c>
      <c r="B18" s="45">
        <v>0</v>
      </c>
      <c r="C18" s="435">
        <v>353124.44300000003</v>
      </c>
      <c r="D18" s="45">
        <v>0</v>
      </c>
      <c r="E18" s="45">
        <v>127710.09999999985</v>
      </c>
      <c r="F18" s="45">
        <v>20139.331999999999</v>
      </c>
      <c r="G18" s="45">
        <v>0</v>
      </c>
      <c r="H18" s="45">
        <v>146.99199999999999</v>
      </c>
      <c r="I18" s="45">
        <v>184770.45400000046</v>
      </c>
      <c r="J18" s="40">
        <f t="shared" si="1"/>
        <v>685891.32100000035</v>
      </c>
    </row>
    <row r="19" spans="1:10">
      <c r="J19" s="18" t="s">
        <v>501</v>
      </c>
    </row>
    <row r="20" spans="1:10" ht="11.25" customHeight="1"/>
    <row r="21" spans="1:10" ht="18.75">
      <c r="A21" s="104" t="s">
        <v>394</v>
      </c>
      <c r="H21" s="46"/>
    </row>
    <row r="22" spans="1:10" ht="7.5" customHeight="1"/>
    <row r="23" spans="1:10">
      <c r="A23" s="149"/>
      <c r="B23" s="149" t="s">
        <v>13</v>
      </c>
      <c r="C23" s="149" t="s">
        <v>14</v>
      </c>
      <c r="D23" s="149" t="s">
        <v>201</v>
      </c>
      <c r="E23" s="149" t="s">
        <v>199</v>
      </c>
      <c r="F23" s="149" t="s">
        <v>76</v>
      </c>
    </row>
    <row r="24" spans="1:10" ht="12.75" thickBot="1">
      <c r="A24" s="155" t="s">
        <v>15</v>
      </c>
      <c r="B24" s="35">
        <f>SUM(B25:B38)</f>
        <v>7897845.3990000002</v>
      </c>
      <c r="C24" s="35">
        <f>SUM(C25:C38)</f>
        <v>24626621.250999998</v>
      </c>
      <c r="D24" s="35">
        <f>SUM(D25:D38)</f>
        <v>8063973.778809689</v>
      </c>
      <c r="E24" s="35">
        <f>SUM(E25:E38)</f>
        <v>15049535.59019031</v>
      </c>
      <c r="F24" s="35">
        <f>SUM(B24:E24)</f>
        <v>55637976.018999994</v>
      </c>
    </row>
    <row r="25" spans="1:10" ht="13.5" customHeight="1">
      <c r="A25" s="31" t="s">
        <v>18</v>
      </c>
      <c r="B25" s="10">
        <v>186128.0169159522</v>
      </c>
      <c r="C25" s="10">
        <v>1014048.2017452881</v>
      </c>
      <c r="D25" s="10">
        <v>713212.47652137489</v>
      </c>
      <c r="E25" s="10">
        <v>1233977.0656156614</v>
      </c>
      <c r="F25" s="10">
        <f>SUM(B25:E25)</f>
        <v>3147365.7607982764</v>
      </c>
    </row>
    <row r="26" spans="1:10">
      <c r="A26" s="32" t="s">
        <v>17</v>
      </c>
      <c r="B26" s="21">
        <v>563032.83016468387</v>
      </c>
      <c r="C26" s="21">
        <v>2835160.5163817029</v>
      </c>
      <c r="D26" s="21">
        <v>723468.21656457346</v>
      </c>
      <c r="E26" s="21">
        <v>1294758.8047393996</v>
      </c>
      <c r="F26" s="22">
        <f t="shared" ref="F26:F38" si="2">SUM(B26:E26)</f>
        <v>5416420.3678503595</v>
      </c>
    </row>
    <row r="27" spans="1:10">
      <c r="A27" s="32" t="s">
        <v>21</v>
      </c>
      <c r="B27" s="21">
        <v>109481.632</v>
      </c>
      <c r="C27" s="21">
        <v>538517.25100000005</v>
      </c>
      <c r="D27" s="21">
        <v>257439.986</v>
      </c>
      <c r="E27" s="21">
        <v>362218.38500000001</v>
      </c>
      <c r="F27" s="22">
        <f t="shared" si="2"/>
        <v>1267657.2540000002</v>
      </c>
    </row>
    <row r="28" spans="1:10">
      <c r="A28" s="32" t="s">
        <v>167</v>
      </c>
      <c r="B28" s="21">
        <v>508599.20600000001</v>
      </c>
      <c r="C28" s="21">
        <v>1463276.0269999998</v>
      </c>
      <c r="D28" s="21">
        <v>507141.23299999995</v>
      </c>
      <c r="E28" s="21">
        <v>939713.11699999997</v>
      </c>
      <c r="F28" s="22">
        <f t="shared" si="2"/>
        <v>3418729.5829999996</v>
      </c>
    </row>
    <row r="29" spans="1:10">
      <c r="A29" s="32" t="s">
        <v>22</v>
      </c>
      <c r="B29" s="21">
        <v>66746.728000000003</v>
      </c>
      <c r="C29" s="21">
        <v>1368622.9480000003</v>
      </c>
      <c r="D29" s="21">
        <v>361374.20799999998</v>
      </c>
      <c r="E29" s="21">
        <v>727404.86199999996</v>
      </c>
      <c r="F29" s="22">
        <f t="shared" si="2"/>
        <v>2524148.7460000003</v>
      </c>
    </row>
    <row r="30" spans="1:10">
      <c r="A30" s="32" t="s">
        <v>26</v>
      </c>
      <c r="B30" s="21">
        <v>1603238.8530000001</v>
      </c>
      <c r="C30" s="21">
        <v>2694144.0740000005</v>
      </c>
      <c r="D30" s="21">
        <v>699509.39100000018</v>
      </c>
      <c r="E30" s="21">
        <v>1333910.6609999998</v>
      </c>
      <c r="F30" s="22">
        <f t="shared" si="2"/>
        <v>6330802.9790000003</v>
      </c>
    </row>
    <row r="31" spans="1:10">
      <c r="A31" s="32" t="s">
        <v>23</v>
      </c>
      <c r="B31" s="21">
        <v>376824.81764568924</v>
      </c>
      <c r="C31" s="21">
        <v>1640471.0568991126</v>
      </c>
      <c r="D31" s="21">
        <v>390773.05707074748</v>
      </c>
      <c r="E31" s="21">
        <v>802073.2540009669</v>
      </c>
      <c r="F31" s="22">
        <f t="shared" si="2"/>
        <v>3210142.185616516</v>
      </c>
    </row>
    <row r="32" spans="1:10">
      <c r="A32" s="32" t="s">
        <v>19</v>
      </c>
      <c r="B32" s="21">
        <v>271646.78500000003</v>
      </c>
      <c r="C32" s="21">
        <v>1051212.9400000002</v>
      </c>
      <c r="D32" s="21">
        <v>407464.47099999996</v>
      </c>
      <c r="E32" s="21">
        <v>713306.31</v>
      </c>
      <c r="F32" s="22">
        <f t="shared" si="2"/>
        <v>2443630.5060000001</v>
      </c>
    </row>
    <row r="33" spans="1:6">
      <c r="A33" s="32" t="s">
        <v>24</v>
      </c>
      <c r="B33" s="21">
        <v>207101.16099999999</v>
      </c>
      <c r="C33" s="21">
        <v>1542182.3600000003</v>
      </c>
      <c r="D33" s="21">
        <v>474986.05099999992</v>
      </c>
      <c r="E33" s="21">
        <v>849704.87300000014</v>
      </c>
      <c r="F33" s="22">
        <f t="shared" si="2"/>
        <v>3073974.4450000003</v>
      </c>
    </row>
    <row r="34" spans="1:6">
      <c r="A34" s="32" t="s">
        <v>16</v>
      </c>
      <c r="B34" s="21">
        <v>101662.14800000002</v>
      </c>
      <c r="C34" s="21">
        <v>3328652.4879999999</v>
      </c>
      <c r="D34" s="21">
        <v>1147500</v>
      </c>
      <c r="E34" s="21">
        <v>1472155.3019999999</v>
      </c>
      <c r="F34" s="22">
        <f t="shared" si="2"/>
        <v>6049969.9380000001</v>
      </c>
    </row>
    <row r="35" spans="1:6">
      <c r="A35" s="32" t="s">
        <v>25</v>
      </c>
      <c r="B35" s="21">
        <v>829000.96900000004</v>
      </c>
      <c r="C35" s="21">
        <v>2907807.716</v>
      </c>
      <c r="D35" s="21">
        <v>1002422.3829999999</v>
      </c>
      <c r="E35" s="21">
        <v>2655751.1</v>
      </c>
      <c r="F35" s="22">
        <f t="shared" si="2"/>
        <v>7394982.1679999996</v>
      </c>
    </row>
    <row r="36" spans="1:6">
      <c r="A36" s="32" t="s">
        <v>27</v>
      </c>
      <c r="B36" s="21">
        <v>2425247.9029999999</v>
      </c>
      <c r="C36" s="21">
        <v>1660236.0539999998</v>
      </c>
      <c r="D36" s="21">
        <v>570504.25400000007</v>
      </c>
      <c r="E36" s="21">
        <v>1025437.423</v>
      </c>
      <c r="F36" s="22">
        <f t="shared" si="2"/>
        <v>5681425.6339999996</v>
      </c>
    </row>
    <row r="37" spans="1:6">
      <c r="A37" s="32" t="s">
        <v>20</v>
      </c>
      <c r="B37" s="21">
        <v>133563.05370408457</v>
      </c>
      <c r="C37" s="21">
        <v>1493327.0567613821</v>
      </c>
      <c r="D37" s="21">
        <v>374832.39796132478</v>
      </c>
      <c r="E37" s="21">
        <v>731970.29793984909</v>
      </c>
      <c r="F37" s="22">
        <f t="shared" si="2"/>
        <v>2733692.8063666406</v>
      </c>
    </row>
    <row r="38" spans="1:6" ht="12.75" thickBot="1">
      <c r="A38" s="156" t="s">
        <v>28</v>
      </c>
      <c r="B38" s="40">
        <v>515571.29556959006</v>
      </c>
      <c r="C38" s="40">
        <v>1088962.5612125136</v>
      </c>
      <c r="D38" s="40">
        <v>433345.6536916676</v>
      </c>
      <c r="E38" s="40">
        <v>907154.13489443378</v>
      </c>
      <c r="F38" s="40">
        <f t="shared" si="2"/>
        <v>2945033.6453682049</v>
      </c>
    </row>
    <row r="39" spans="1:6">
      <c r="F39" s="18" t="s">
        <v>506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J19"/>
  <sheetViews>
    <sheetView showGridLines="0" zoomScale="115" zoomScaleNormal="115" zoomScaleSheetLayoutView="100" workbookViewId="0"/>
  </sheetViews>
  <sheetFormatPr defaultRowHeight="12"/>
  <cols>
    <col min="1" max="1" width="16" style="12" customWidth="1"/>
    <col min="2" max="7" width="13.85546875" style="12" customWidth="1"/>
    <col min="8" max="8" width="16.140625" style="12" customWidth="1"/>
    <col min="9" max="9" width="13.42578125" style="12" customWidth="1"/>
    <col min="10" max="10" width="13.85546875" style="12" customWidth="1"/>
    <col min="11" max="11" width="9.140625" style="12" bestFit="1" customWidth="1"/>
    <col min="12" max="13" width="9.140625" style="12" customWidth="1"/>
    <col min="14" max="14" width="10.5703125" style="12" customWidth="1"/>
    <col min="15" max="15" width="12.7109375" style="12" customWidth="1"/>
    <col min="16" max="16384" width="9.140625" style="12"/>
  </cols>
  <sheetData>
    <row r="1" spans="1:10" ht="18.75">
      <c r="A1" s="104" t="s">
        <v>395</v>
      </c>
      <c r="B1" s="47"/>
      <c r="J1" s="105" t="str">
        <f>Obsah!A1</f>
        <v>2018</v>
      </c>
    </row>
    <row r="2" spans="1:10" ht="7.5" customHeight="1">
      <c r="A2" s="47"/>
      <c r="B2" s="612"/>
      <c r="C2" s="612"/>
      <c r="D2" s="612"/>
      <c r="E2" s="612"/>
      <c r="F2" s="612"/>
      <c r="G2" s="612"/>
      <c r="H2" s="612"/>
      <c r="I2" s="612"/>
      <c r="J2" s="612"/>
    </row>
    <row r="3" spans="1:10" ht="36">
      <c r="A3" s="157"/>
      <c r="B3" s="283" t="s">
        <v>154</v>
      </c>
      <c r="C3" s="283" t="s">
        <v>29</v>
      </c>
      <c r="D3" s="283" t="s">
        <v>30</v>
      </c>
      <c r="E3" s="283" t="s">
        <v>31</v>
      </c>
      <c r="F3" s="283" t="s">
        <v>69</v>
      </c>
      <c r="G3" s="283" t="s">
        <v>153</v>
      </c>
      <c r="H3" s="283" t="s">
        <v>68</v>
      </c>
      <c r="I3" s="283" t="s">
        <v>32</v>
      </c>
      <c r="J3" s="283" t="s">
        <v>76</v>
      </c>
    </row>
    <row r="4" spans="1:10" ht="12.75" thickBot="1">
      <c r="A4" s="134" t="s">
        <v>15</v>
      </c>
      <c r="B4" s="35">
        <f t="shared" ref="B4:I4" si="0">SUM(B5:B18)</f>
        <v>18703921.335431442</v>
      </c>
      <c r="C4" s="35">
        <f t="shared" si="0"/>
        <v>4651625.3290106747</v>
      </c>
      <c r="D4" s="35">
        <f t="shared" si="0"/>
        <v>671838.41775389458</v>
      </c>
      <c r="E4" s="35">
        <f t="shared" si="0"/>
        <v>495841.17959125689</v>
      </c>
      <c r="F4" s="35">
        <f t="shared" si="0"/>
        <v>908232.43440697994</v>
      </c>
      <c r="G4" s="35">
        <f t="shared" si="0"/>
        <v>15050337.04619031</v>
      </c>
      <c r="H4" s="35">
        <f t="shared" si="0"/>
        <v>12498834.732927069</v>
      </c>
      <c r="I4" s="35">
        <f t="shared" si="0"/>
        <v>6531088.2886883682</v>
      </c>
      <c r="J4" s="35">
        <f>SUM(B4:I4)</f>
        <v>59511718.763999991</v>
      </c>
    </row>
    <row r="5" spans="1:10">
      <c r="A5" s="41" t="s">
        <v>18</v>
      </c>
      <c r="B5" s="49">
        <v>561127.78505898477</v>
      </c>
      <c r="C5" s="49">
        <v>31691.727370510329</v>
      </c>
      <c r="D5" s="49">
        <v>14373.876180713651</v>
      </c>
      <c r="E5" s="49">
        <v>7100.0415633365765</v>
      </c>
      <c r="F5" s="49">
        <v>69974.685086682061</v>
      </c>
      <c r="G5" s="49">
        <v>1233977.0656156614</v>
      </c>
      <c r="H5" s="49">
        <v>273761.46396181377</v>
      </c>
      <c r="I5" s="49">
        <v>962763.627960574</v>
      </c>
      <c r="J5" s="10">
        <f>SUM(B5:I5)</f>
        <v>3154770.2727982765</v>
      </c>
    </row>
    <row r="6" spans="1:10">
      <c r="A6" s="43" t="s">
        <v>17</v>
      </c>
      <c r="B6" s="50">
        <v>448904.94586728635</v>
      </c>
      <c r="C6" s="50">
        <v>105771.06955251908</v>
      </c>
      <c r="D6" s="50">
        <v>27612.43569669034</v>
      </c>
      <c r="E6" s="50">
        <v>43351.467922360913</v>
      </c>
      <c r="F6" s="50">
        <v>100595.98018488236</v>
      </c>
      <c r="G6" s="50">
        <v>1294758.8047393996</v>
      </c>
      <c r="H6" s="50">
        <v>360919.28678656794</v>
      </c>
      <c r="I6" s="50">
        <v>3052131.1911006528</v>
      </c>
      <c r="J6" s="22">
        <f t="shared" ref="J6:J18" si="1">SUM(B6:I6)</f>
        <v>5434045.1818503588</v>
      </c>
    </row>
    <row r="7" spans="1:10">
      <c r="A7" s="43" t="s">
        <v>21</v>
      </c>
      <c r="B7" s="50">
        <v>455873.99600000004</v>
      </c>
      <c r="C7" s="50">
        <v>283856.14499999996</v>
      </c>
      <c r="D7" s="50">
        <v>3769.3889999999997</v>
      </c>
      <c r="E7" s="50">
        <v>22005.556</v>
      </c>
      <c r="F7" s="50">
        <v>16495.112000000001</v>
      </c>
      <c r="G7" s="50">
        <v>362239.46500000003</v>
      </c>
      <c r="H7" s="50">
        <v>390631.8</v>
      </c>
      <c r="I7" s="50">
        <v>1077.3989999999999</v>
      </c>
      <c r="J7" s="22">
        <f t="shared" si="1"/>
        <v>1535948.862</v>
      </c>
    </row>
    <row r="8" spans="1:10">
      <c r="A8" s="43" t="s">
        <v>167</v>
      </c>
      <c r="B8" s="50">
        <v>1328785.2669999998</v>
      </c>
      <c r="C8" s="50">
        <v>296538.00900000002</v>
      </c>
      <c r="D8" s="50">
        <v>24869.645999999997</v>
      </c>
      <c r="E8" s="50">
        <v>26244.332000000002</v>
      </c>
      <c r="F8" s="50">
        <v>74974.379000000001</v>
      </c>
      <c r="G8" s="50">
        <v>939741.10699999996</v>
      </c>
      <c r="H8" s="50">
        <v>909785.46100000001</v>
      </c>
      <c r="I8" s="50">
        <v>643.24</v>
      </c>
      <c r="J8" s="22">
        <f t="shared" si="1"/>
        <v>3601581.4410000001</v>
      </c>
    </row>
    <row r="9" spans="1:10">
      <c r="A9" s="43" t="s">
        <v>22</v>
      </c>
      <c r="B9" s="50">
        <v>1127905.237</v>
      </c>
      <c r="C9" s="50">
        <v>110679.19399999999</v>
      </c>
      <c r="D9" s="50">
        <v>19860.874</v>
      </c>
      <c r="E9" s="50">
        <v>23708.399000000001</v>
      </c>
      <c r="F9" s="50">
        <v>21889.114000000001</v>
      </c>
      <c r="G9" s="50">
        <v>727404.86199999996</v>
      </c>
      <c r="H9" s="50">
        <v>518414.77900000004</v>
      </c>
      <c r="I9" s="50">
        <v>0</v>
      </c>
      <c r="J9" s="22">
        <f t="shared" si="1"/>
        <v>2549862.4589999998</v>
      </c>
    </row>
    <row r="10" spans="1:10">
      <c r="A10" s="43" t="s">
        <v>26</v>
      </c>
      <c r="B10" s="50">
        <v>3766899.0579999997</v>
      </c>
      <c r="C10" s="50">
        <v>1472113.4880000001</v>
      </c>
      <c r="D10" s="50">
        <v>53338.377000000008</v>
      </c>
      <c r="E10" s="50">
        <v>50547.368999999992</v>
      </c>
      <c r="F10" s="50">
        <v>51290.277000000002</v>
      </c>
      <c r="G10" s="50">
        <v>1333934.7469999997</v>
      </c>
      <c r="H10" s="50">
        <v>1456147.611</v>
      </c>
      <c r="I10" s="50">
        <v>5524.8499999999985</v>
      </c>
      <c r="J10" s="22">
        <f t="shared" si="1"/>
        <v>8189795.7769999988</v>
      </c>
    </row>
    <row r="11" spans="1:10">
      <c r="A11" s="43" t="s">
        <v>23</v>
      </c>
      <c r="B11" s="50">
        <v>1327870.7300463535</v>
      </c>
      <c r="C11" s="50">
        <v>151980.41734816937</v>
      </c>
      <c r="D11" s="50">
        <v>15487.199158031941</v>
      </c>
      <c r="E11" s="50">
        <v>24287.858305399888</v>
      </c>
      <c r="F11" s="50">
        <v>75786.005120739195</v>
      </c>
      <c r="G11" s="50">
        <v>802073.2540009669</v>
      </c>
      <c r="H11" s="50">
        <v>603884.74981496076</v>
      </c>
      <c r="I11" s="50">
        <v>212285.83482189491</v>
      </c>
      <c r="J11" s="22">
        <f t="shared" si="1"/>
        <v>3213656.0486165159</v>
      </c>
    </row>
    <row r="12" spans="1:10">
      <c r="A12" s="43" t="s">
        <v>19</v>
      </c>
      <c r="B12" s="50">
        <v>1059425.7300000002</v>
      </c>
      <c r="C12" s="50">
        <v>102314.38100000002</v>
      </c>
      <c r="D12" s="50">
        <v>19771.596999999998</v>
      </c>
      <c r="E12" s="50">
        <v>19862.784</v>
      </c>
      <c r="F12" s="50">
        <v>86227.856</v>
      </c>
      <c r="G12" s="50">
        <v>713318.3110000001</v>
      </c>
      <c r="H12" s="50">
        <v>483498.15899999987</v>
      </c>
      <c r="I12" s="50">
        <v>3685.8010000000004</v>
      </c>
      <c r="J12" s="22">
        <f t="shared" si="1"/>
        <v>2488104.6190000004</v>
      </c>
    </row>
    <row r="13" spans="1:10">
      <c r="A13" s="43" t="s">
        <v>24</v>
      </c>
      <c r="B13" s="50">
        <v>1150543.2310000001</v>
      </c>
      <c r="C13" s="50">
        <v>134687.644</v>
      </c>
      <c r="D13" s="50">
        <v>29812.048999999999</v>
      </c>
      <c r="E13" s="50">
        <v>44560.150999999998</v>
      </c>
      <c r="F13" s="50">
        <v>76325.732999999993</v>
      </c>
      <c r="G13" s="50">
        <v>849704.87300000014</v>
      </c>
      <c r="H13" s="50">
        <v>794460.51799999992</v>
      </c>
      <c r="I13" s="50">
        <v>393.66</v>
      </c>
      <c r="J13" s="22">
        <f t="shared" si="1"/>
        <v>3080487.8590000002</v>
      </c>
    </row>
    <row r="14" spans="1:10">
      <c r="A14" s="43" t="s">
        <v>16</v>
      </c>
      <c r="B14" s="50">
        <v>385223.17306338623</v>
      </c>
      <c r="C14" s="50">
        <v>192855.98846586028</v>
      </c>
      <c r="D14" s="50">
        <v>375668.9564007619</v>
      </c>
      <c r="E14" s="50">
        <v>81579.516364354466</v>
      </c>
      <c r="F14" s="50">
        <v>4841.6172219426453</v>
      </c>
      <c r="G14" s="50">
        <v>1472733.179</v>
      </c>
      <c r="H14" s="50">
        <v>3320267.23762077</v>
      </c>
      <c r="I14" s="50">
        <v>224829.04086292451</v>
      </c>
      <c r="J14" s="22">
        <f t="shared" si="1"/>
        <v>6057998.7089999998</v>
      </c>
    </row>
    <row r="15" spans="1:10">
      <c r="A15" s="43" t="s">
        <v>25</v>
      </c>
      <c r="B15" s="50">
        <v>2803633.7600000002</v>
      </c>
      <c r="C15" s="50">
        <v>431925.76399999997</v>
      </c>
      <c r="D15" s="50">
        <v>41896.61</v>
      </c>
      <c r="E15" s="50">
        <v>92085.322</v>
      </c>
      <c r="F15" s="50">
        <v>148626.79800000001</v>
      </c>
      <c r="G15" s="50">
        <v>2655849.6140000001</v>
      </c>
      <c r="H15" s="50">
        <v>1859653.8749999998</v>
      </c>
      <c r="I15" s="50">
        <v>2532.7730000000006</v>
      </c>
      <c r="J15" s="22">
        <f t="shared" si="1"/>
        <v>8036204.5160000008</v>
      </c>
    </row>
    <row r="16" spans="1:10">
      <c r="A16" s="43" t="s">
        <v>27</v>
      </c>
      <c r="B16" s="50">
        <v>2887211.4980000001</v>
      </c>
      <c r="C16" s="50">
        <v>824660.07500000007</v>
      </c>
      <c r="D16" s="50">
        <v>32136.626999999997</v>
      </c>
      <c r="E16" s="50">
        <v>39430.219000000005</v>
      </c>
      <c r="F16" s="50">
        <v>41817.206999999995</v>
      </c>
      <c r="G16" s="50">
        <v>1025440.59</v>
      </c>
      <c r="H16" s="50">
        <v>1100334.0279999999</v>
      </c>
      <c r="I16" s="50">
        <v>183789.96799999994</v>
      </c>
      <c r="J16" s="22">
        <f t="shared" si="1"/>
        <v>6134820.2120000003</v>
      </c>
    </row>
    <row r="17" spans="1:10">
      <c r="A17" s="43" t="s">
        <v>20</v>
      </c>
      <c r="B17" s="50">
        <v>683081.13752147055</v>
      </c>
      <c r="C17" s="50">
        <v>45006.484876516071</v>
      </c>
      <c r="D17" s="50">
        <v>6690.7815045870448</v>
      </c>
      <c r="E17" s="50">
        <v>7791.6554182094596</v>
      </c>
      <c r="F17" s="50">
        <v>98134.474858705085</v>
      </c>
      <c r="G17" s="50">
        <v>731997.83893984905</v>
      </c>
      <c r="H17" s="50">
        <v>212444.90532236421</v>
      </c>
      <c r="I17" s="50">
        <v>962005.34592493856</v>
      </c>
      <c r="J17" s="22">
        <f t="shared" si="1"/>
        <v>2747152.6243666401</v>
      </c>
    </row>
    <row r="18" spans="1:10" ht="12.75" thickBot="1">
      <c r="A18" s="137" t="s">
        <v>28</v>
      </c>
      <c r="B18" s="51">
        <v>717435.78687396075</v>
      </c>
      <c r="C18" s="51">
        <v>467544.94139709894</v>
      </c>
      <c r="D18" s="51">
        <v>6549.9998131097054</v>
      </c>
      <c r="E18" s="51">
        <v>13286.508017595643</v>
      </c>
      <c r="F18" s="51">
        <v>41253.195934028758</v>
      </c>
      <c r="G18" s="51">
        <v>907163.33489443373</v>
      </c>
      <c r="H18" s="51">
        <v>214630.85842059439</v>
      </c>
      <c r="I18" s="51">
        <v>919425.55701738317</v>
      </c>
      <c r="J18" s="34">
        <f t="shared" si="1"/>
        <v>3287290.1823682054</v>
      </c>
    </row>
    <row r="19" spans="1:10">
      <c r="J19" s="18" t="s">
        <v>507</v>
      </c>
    </row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/>
  <dimension ref="A1:AK33"/>
  <sheetViews>
    <sheetView showGridLines="0" zoomScaleNormal="100" zoomScaleSheetLayoutView="100" workbookViewId="0"/>
  </sheetViews>
  <sheetFormatPr defaultRowHeight="12"/>
  <cols>
    <col min="1" max="1" width="25.28515625" style="12" customWidth="1"/>
    <col min="2" max="2" width="10.7109375" style="12" customWidth="1"/>
    <col min="3" max="3" width="11" style="12" customWidth="1"/>
    <col min="4" max="4" width="10.85546875" style="12" customWidth="1"/>
    <col min="5" max="7" width="13.85546875" style="12" customWidth="1"/>
    <col min="8" max="8" width="16.140625" style="12" customWidth="1"/>
    <col min="9" max="9" width="13.42578125" style="12" customWidth="1"/>
    <col min="10" max="10" width="13.85546875" style="12" customWidth="1"/>
    <col min="11" max="16384" width="9.140625" style="12"/>
  </cols>
  <sheetData>
    <row r="1" spans="1:37" ht="18.75">
      <c r="A1" s="104" t="s">
        <v>650</v>
      </c>
      <c r="B1" s="47"/>
      <c r="J1" s="105" t="str">
        <f>Obsah!A1</f>
        <v>2018</v>
      </c>
    </row>
    <row r="2" spans="1:37" ht="7.5" customHeight="1">
      <c r="A2" s="47"/>
      <c r="B2" s="612"/>
      <c r="C2" s="612"/>
      <c r="D2" s="612"/>
      <c r="E2" s="612"/>
      <c r="F2" s="612"/>
      <c r="G2" s="612"/>
      <c r="H2" s="612"/>
      <c r="I2" s="612"/>
      <c r="J2" s="612"/>
    </row>
    <row r="3" spans="1:37" ht="36">
      <c r="A3" s="550"/>
      <c r="B3" s="551" t="s">
        <v>154</v>
      </c>
      <c r="C3" s="551" t="s">
        <v>29</v>
      </c>
      <c r="D3" s="551" t="s">
        <v>30</v>
      </c>
      <c r="E3" s="551" t="s">
        <v>31</v>
      </c>
      <c r="F3" s="551" t="s">
        <v>69</v>
      </c>
      <c r="G3" s="551" t="s">
        <v>153</v>
      </c>
      <c r="H3" s="551" t="s">
        <v>68</v>
      </c>
      <c r="I3" s="551" t="s">
        <v>32</v>
      </c>
      <c r="J3" s="551" t="s">
        <v>76</v>
      </c>
    </row>
    <row r="4" spans="1:37">
      <c r="A4" s="504" t="s">
        <v>605</v>
      </c>
      <c r="B4" s="549">
        <v>18604.05818307032</v>
      </c>
      <c r="C4" s="549">
        <v>4442.7291432626616</v>
      </c>
      <c r="D4" s="549">
        <v>674.09198532729295</v>
      </c>
      <c r="E4" s="549">
        <v>504.9144724024755</v>
      </c>
      <c r="F4" s="549">
        <v>928.70228556282223</v>
      </c>
      <c r="G4" s="549">
        <v>15212.835739622062</v>
      </c>
      <c r="H4" s="549">
        <v>12494.854147507964</v>
      </c>
      <c r="I4" s="549">
        <v>6150.5860962444003</v>
      </c>
      <c r="J4" s="36">
        <v>59012.772053000001</v>
      </c>
    </row>
    <row r="5" spans="1:37" s="9" customFormat="1">
      <c r="A5" s="504" t="s">
        <v>606</v>
      </c>
      <c r="B5" s="50">
        <f>'4.3'!B4/1000</f>
        <v>18703.921335431442</v>
      </c>
      <c r="C5" s="50">
        <f>'4.3'!C4/1000</f>
        <v>4651.6253290106752</v>
      </c>
      <c r="D5" s="50">
        <f>'4.3'!D4/1000</f>
        <v>671.83841775389453</v>
      </c>
      <c r="E5" s="50">
        <f>'4.3'!E4/1000</f>
        <v>495.84117959125689</v>
      </c>
      <c r="F5" s="50">
        <f>'4.3'!F4/1000</f>
        <v>908.23243440697991</v>
      </c>
      <c r="G5" s="50">
        <f>'4.3'!G4/1000</f>
        <v>15050.337046190311</v>
      </c>
      <c r="H5" s="50">
        <f>'4.3'!H4/1000</f>
        <v>12498.834732927069</v>
      </c>
      <c r="I5" s="50">
        <f>'4.3'!I4/1000</f>
        <v>6531.0882886883683</v>
      </c>
      <c r="J5" s="22">
        <f>'4.3'!J4/1000</f>
        <v>59511.71876399999</v>
      </c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499"/>
    </row>
    <row r="6" spans="1:37">
      <c r="A6" s="552" t="s">
        <v>551</v>
      </c>
      <c r="B6" s="553">
        <f t="shared" ref="B6:J6" si="0">B5-B4</f>
        <v>99.863152361122047</v>
      </c>
      <c r="C6" s="553">
        <f t="shared" si="0"/>
        <v>208.89618574801352</v>
      </c>
      <c r="D6" s="553">
        <f t="shared" si="0"/>
        <v>-2.2535675733984135</v>
      </c>
      <c r="E6" s="553">
        <f t="shared" si="0"/>
        <v>-9.0732928112186073</v>
      </c>
      <c r="F6" s="553">
        <f t="shared" si="0"/>
        <v>-20.469851155842321</v>
      </c>
      <c r="G6" s="553">
        <f t="shared" si="0"/>
        <v>-162.49869343175124</v>
      </c>
      <c r="H6" s="553">
        <f t="shared" si="0"/>
        <v>3.9805854191054095</v>
      </c>
      <c r="I6" s="553">
        <f t="shared" si="0"/>
        <v>380.50219244396794</v>
      </c>
      <c r="J6" s="553">
        <f t="shared" si="0"/>
        <v>498.94671099998959</v>
      </c>
    </row>
    <row r="7" spans="1:37" ht="12.75" thickBot="1">
      <c r="A7" s="526" t="s">
        <v>551</v>
      </c>
      <c r="B7" s="527">
        <f t="shared" ref="B7:J7" si="1">B6/B4</f>
        <v>5.3678155259693529E-3</v>
      </c>
      <c r="C7" s="527">
        <f t="shared" si="1"/>
        <v>4.7019788740621682E-2</v>
      </c>
      <c r="D7" s="527">
        <f t="shared" si="1"/>
        <v>-3.3431158097870506E-3</v>
      </c>
      <c r="E7" s="527">
        <f t="shared" si="1"/>
        <v>-1.796995987864285E-2</v>
      </c>
      <c r="F7" s="527">
        <f t="shared" si="1"/>
        <v>-2.2041348959787429E-2</v>
      </c>
      <c r="G7" s="527">
        <f t="shared" si="1"/>
        <v>-1.0681683297777345E-2</v>
      </c>
      <c r="H7" s="527">
        <f t="shared" si="1"/>
        <v>3.1857798195261987E-4</v>
      </c>
      <c r="I7" s="527">
        <f t="shared" si="1"/>
        <v>6.1864379506256451E-2</v>
      </c>
      <c r="J7" s="527">
        <f t="shared" si="1"/>
        <v>8.4548936381412514E-3</v>
      </c>
    </row>
    <row r="8" spans="1:37">
      <c r="A8" s="330"/>
      <c r="B8" s="49"/>
      <c r="C8" s="49"/>
      <c r="D8" s="49"/>
      <c r="E8" s="49"/>
      <c r="F8" s="49"/>
      <c r="G8" s="49"/>
      <c r="H8" s="49"/>
      <c r="I8" s="49"/>
      <c r="J8" s="18" t="s">
        <v>607</v>
      </c>
    </row>
    <row r="9" spans="1:37">
      <c r="A9" s="330"/>
      <c r="B9" s="49"/>
      <c r="C9" s="49"/>
      <c r="D9" s="49"/>
      <c r="E9" s="49"/>
      <c r="F9" s="49"/>
      <c r="G9" s="49"/>
      <c r="H9" s="49"/>
      <c r="I9" s="49"/>
      <c r="J9" s="10"/>
    </row>
    <row r="10" spans="1:37">
      <c r="A10" s="330"/>
      <c r="B10" s="49"/>
      <c r="C10" s="49"/>
      <c r="D10" s="49"/>
      <c r="E10" s="49"/>
      <c r="F10" s="49"/>
      <c r="G10" s="49"/>
      <c r="H10" s="49"/>
      <c r="I10" s="49"/>
      <c r="J10" s="10"/>
    </row>
    <row r="11" spans="1:37">
      <c r="A11" s="330"/>
      <c r="B11" s="49"/>
      <c r="C11" s="49"/>
      <c r="D11" s="49"/>
      <c r="E11" s="49"/>
      <c r="F11" s="49"/>
      <c r="G11" s="49"/>
      <c r="H11" s="49"/>
      <c r="I11" s="49"/>
      <c r="J11" s="10"/>
    </row>
    <row r="12" spans="1:37">
      <c r="A12" s="330"/>
      <c r="B12" s="49"/>
      <c r="C12" s="49"/>
      <c r="D12" s="49"/>
      <c r="E12" s="49"/>
      <c r="F12" s="49"/>
      <c r="G12" s="49"/>
      <c r="H12" s="49"/>
      <c r="I12" s="49"/>
      <c r="J12" s="10"/>
    </row>
    <row r="13" spans="1:37" s="68" customFormat="1">
      <c r="A13" s="541"/>
      <c r="B13" s="542"/>
      <c r="C13" s="542"/>
      <c r="D13" s="542"/>
      <c r="E13" s="542"/>
      <c r="F13" s="542"/>
      <c r="G13" s="542"/>
      <c r="H13" s="542"/>
      <c r="I13" s="542"/>
      <c r="J13" s="61"/>
    </row>
    <row r="14" spans="1:37" s="68" customFormat="1">
      <c r="A14" s="541"/>
      <c r="B14" s="542"/>
      <c r="C14" s="542"/>
      <c r="D14" s="542"/>
      <c r="E14" s="542"/>
      <c r="F14" s="542"/>
      <c r="G14" s="542"/>
      <c r="H14" s="542"/>
      <c r="I14" s="542"/>
      <c r="J14" s="61"/>
    </row>
    <row r="15" spans="1:37" s="68" customFormat="1">
      <c r="A15" s="541" t="s">
        <v>608</v>
      </c>
      <c r="B15" s="542" t="s">
        <v>154</v>
      </c>
      <c r="C15" s="542" t="s">
        <v>29</v>
      </c>
      <c r="D15" s="542" t="s">
        <v>30</v>
      </c>
      <c r="E15" s="542" t="s">
        <v>31</v>
      </c>
      <c r="F15" s="542" t="s">
        <v>69</v>
      </c>
      <c r="G15" s="542" t="s">
        <v>153</v>
      </c>
      <c r="H15" s="542" t="s">
        <v>68</v>
      </c>
      <c r="I15" s="542" t="s">
        <v>32</v>
      </c>
      <c r="J15" s="61" t="s">
        <v>76</v>
      </c>
    </row>
    <row r="16" spans="1:37" s="68" customFormat="1">
      <c r="A16" s="68">
        <v>2017</v>
      </c>
      <c r="B16" s="542">
        <v>18604.05818307032</v>
      </c>
      <c r="C16" s="542">
        <v>4442.7291432626616</v>
      </c>
      <c r="D16" s="542">
        <v>674.09198532729295</v>
      </c>
      <c r="E16" s="542">
        <v>504.9144724024755</v>
      </c>
      <c r="F16" s="542">
        <v>928.70228556282223</v>
      </c>
      <c r="G16" s="542">
        <v>15212.835739622062</v>
      </c>
      <c r="H16" s="542">
        <v>12494.854147507964</v>
      </c>
      <c r="I16" s="542">
        <v>6150.5860962444003</v>
      </c>
      <c r="J16" s="61">
        <v>59012.772053000001</v>
      </c>
    </row>
    <row r="17" spans="1:10" s="68" customFormat="1">
      <c r="A17" s="68">
        <v>2018</v>
      </c>
      <c r="B17" s="61">
        <f>B5</f>
        <v>18703.921335431442</v>
      </c>
      <c r="C17" s="61">
        <f t="shared" ref="C17:J17" si="2">C5</f>
        <v>4651.6253290106752</v>
      </c>
      <c r="D17" s="61">
        <f t="shared" si="2"/>
        <v>671.83841775389453</v>
      </c>
      <c r="E17" s="61">
        <f t="shared" si="2"/>
        <v>495.84117959125689</v>
      </c>
      <c r="F17" s="61">
        <f t="shared" si="2"/>
        <v>908.23243440697991</v>
      </c>
      <c r="G17" s="61">
        <f t="shared" si="2"/>
        <v>15050.337046190311</v>
      </c>
      <c r="H17" s="61">
        <f t="shared" si="2"/>
        <v>12498.834732927069</v>
      </c>
      <c r="I17" s="61">
        <f t="shared" si="2"/>
        <v>6531.0882886883683</v>
      </c>
      <c r="J17" s="61">
        <f t="shared" si="2"/>
        <v>59511.71876399999</v>
      </c>
    </row>
    <row r="18" spans="1:10" s="68" customFormat="1"/>
    <row r="19" spans="1:10" s="68" customFormat="1"/>
    <row r="20" spans="1:10" s="68" customFormat="1"/>
    <row r="21" spans="1:10" s="68" customFormat="1"/>
    <row r="22" spans="1:10" s="68" customFormat="1"/>
    <row r="23" spans="1:10" s="68" customFormat="1"/>
    <row r="24" spans="1:10" s="68" customFormat="1"/>
    <row r="25" spans="1:10" s="68" customFormat="1"/>
    <row r="26" spans="1:10" s="68" customFormat="1"/>
    <row r="27" spans="1:10" s="68" customFormat="1"/>
    <row r="28" spans="1:10" s="68" customFormat="1"/>
    <row r="29" spans="1:10" s="68" customFormat="1"/>
    <row r="30" spans="1:10" s="68" customFormat="1"/>
    <row r="31" spans="1:10" s="68" customFormat="1"/>
    <row r="32" spans="1:10" s="68" customFormat="1"/>
    <row r="33" s="68" customFormat="1"/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pageSetUpPr fitToPage="1"/>
  </sheetPr>
  <dimension ref="A1:P23"/>
  <sheetViews>
    <sheetView showGridLines="0" zoomScale="115" zoomScaleNormal="115" zoomScaleSheetLayoutView="100" zoomScalePageLayoutView="115" workbookViewId="0"/>
  </sheetViews>
  <sheetFormatPr defaultRowHeight="12"/>
  <cols>
    <col min="1" max="1" width="26.28515625" style="9" customWidth="1"/>
    <col min="2" max="2" width="6.85546875" style="9" customWidth="1"/>
    <col min="3" max="14" width="7.85546875" style="9" customWidth="1"/>
    <col min="15" max="15" width="7.5703125" style="9" customWidth="1"/>
    <col min="16" max="16" width="7.85546875" style="9" customWidth="1"/>
    <col min="17" max="16384" width="9.140625" style="9"/>
  </cols>
  <sheetData>
    <row r="1" spans="1:16" ht="18.75">
      <c r="A1" s="428" t="s">
        <v>635</v>
      </c>
      <c r="B1" s="428"/>
      <c r="C1" s="428"/>
      <c r="D1" s="428"/>
      <c r="P1" s="105" t="str">
        <f>Obsah!A1</f>
        <v>2018</v>
      </c>
    </row>
    <row r="2" spans="1:16" ht="7.5" customHeight="1">
      <c r="A2" s="235"/>
      <c r="B2" s="453" t="s">
        <v>455</v>
      </c>
      <c r="C2" s="453" t="s">
        <v>456</v>
      </c>
      <c r="D2" s="453" t="s">
        <v>457</v>
      </c>
      <c r="E2" s="453" t="s">
        <v>500</v>
      </c>
      <c r="F2" s="453" t="s">
        <v>458</v>
      </c>
      <c r="G2" s="453" t="s">
        <v>454</v>
      </c>
      <c r="H2" s="453" t="s">
        <v>459</v>
      </c>
      <c r="I2" s="453" t="s">
        <v>460</v>
      </c>
      <c r="J2" s="453" t="s">
        <v>461</v>
      </c>
      <c r="K2" s="453" t="s">
        <v>462</v>
      </c>
      <c r="L2" s="453" t="s">
        <v>463</v>
      </c>
      <c r="M2" s="453" t="s">
        <v>464</v>
      </c>
      <c r="N2" s="453" t="s">
        <v>465</v>
      </c>
      <c r="O2" s="453" t="s">
        <v>466</v>
      </c>
    </row>
    <row r="3" spans="1:16">
      <c r="A3" s="444"/>
      <c r="B3" s="444" t="s">
        <v>445</v>
      </c>
      <c r="C3" s="444" t="s">
        <v>440</v>
      </c>
      <c r="D3" s="444" t="s">
        <v>441</v>
      </c>
      <c r="E3" s="444" t="s">
        <v>453</v>
      </c>
      <c r="F3" s="444" t="s">
        <v>442</v>
      </c>
      <c r="G3" s="444" t="s">
        <v>448</v>
      </c>
      <c r="H3" s="444" t="s">
        <v>450</v>
      </c>
      <c r="I3" s="444" t="s">
        <v>452</v>
      </c>
      <c r="J3" s="444" t="s">
        <v>446</v>
      </c>
      <c r="K3" s="444" t="s">
        <v>443</v>
      </c>
      <c r="L3" s="444" t="s">
        <v>444</v>
      </c>
      <c r="M3" s="444" t="s">
        <v>447</v>
      </c>
      <c r="N3" s="444" t="s">
        <v>451</v>
      </c>
      <c r="O3" s="444" t="s">
        <v>449</v>
      </c>
      <c r="P3" s="444" t="s">
        <v>76</v>
      </c>
    </row>
    <row r="4" spans="1:16" s="98" customFormat="1" ht="14.25" customHeight="1" thickBot="1">
      <c r="A4" s="121" t="s">
        <v>37</v>
      </c>
      <c r="B4" s="124">
        <f>SUM(B5:B22)</f>
        <v>16894.401992000003</v>
      </c>
      <c r="C4" s="124">
        <f t="shared" ref="C4:O4" si="0">SUM(C5:C22)</f>
        <v>1693.9505709999883</v>
      </c>
      <c r="D4" s="124">
        <f t="shared" si="0"/>
        <v>4743.5210889999998</v>
      </c>
      <c r="E4" s="124">
        <f t="shared" si="0"/>
        <v>1176.3948949999995</v>
      </c>
      <c r="F4" s="124">
        <f t="shared" si="0"/>
        <v>416.86961200000013</v>
      </c>
      <c r="G4" s="124">
        <f t="shared" si="0"/>
        <v>5102.5859699999983</v>
      </c>
      <c r="H4" s="124">
        <f t="shared" si="0"/>
        <v>1373.2721510000013</v>
      </c>
      <c r="I4" s="124">
        <f t="shared" si="0"/>
        <v>6916.1534549999988</v>
      </c>
      <c r="J4" s="124">
        <f t="shared" si="0"/>
        <v>1335.3377889999983</v>
      </c>
      <c r="K4" s="124">
        <f t="shared" si="0"/>
        <v>169.0868650000003</v>
      </c>
      <c r="L4" s="124">
        <f t="shared" si="0"/>
        <v>7963.268189999998</v>
      </c>
      <c r="M4" s="124">
        <f t="shared" si="0"/>
        <v>24119.778477999997</v>
      </c>
      <c r="N4" s="124">
        <f t="shared" si="0"/>
        <v>15411.263863</v>
      </c>
      <c r="O4" s="124">
        <f t="shared" si="0"/>
        <v>685.89132100000029</v>
      </c>
      <c r="P4" s="124">
        <f>SUM(B4:O4)</f>
        <v>88001.77624099997</v>
      </c>
    </row>
    <row r="5" spans="1:16">
      <c r="A5" s="422" t="s">
        <v>217</v>
      </c>
      <c r="B5" s="450">
        <v>269.68392400000005</v>
      </c>
      <c r="C5" s="450">
        <v>42.509479999999996</v>
      </c>
      <c r="D5" s="450">
        <v>2816.2032140000001</v>
      </c>
      <c r="E5" s="450">
        <v>434.71581699999996</v>
      </c>
      <c r="F5" s="450">
        <v>1.0226649999999999</v>
      </c>
      <c r="G5" s="450">
        <v>238.29395199999999</v>
      </c>
      <c r="H5" s="450">
        <v>147.33887499999997</v>
      </c>
      <c r="I5" s="450">
        <v>6158.3410759999997</v>
      </c>
      <c r="J5" s="450">
        <v>524.69189999999992</v>
      </c>
      <c r="K5" s="450">
        <v>0</v>
      </c>
      <c r="L5" s="450">
        <v>5804.5881490000011</v>
      </c>
      <c r="M5" s="450">
        <v>21005.432639999995</v>
      </c>
      <c r="N5" s="450">
        <v>15.412347000000002</v>
      </c>
      <c r="O5" s="450">
        <v>275.55864300000002</v>
      </c>
      <c r="P5" s="450">
        <f t="shared" ref="P5:P22" si="1">SUM(B5:O5)</f>
        <v>37733.792681999992</v>
      </c>
    </row>
    <row r="6" spans="1:16">
      <c r="A6" s="24" t="s">
        <v>391</v>
      </c>
      <c r="B6" s="6">
        <v>15663.054350000002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14258.256820000001</v>
      </c>
      <c r="O6" s="7">
        <v>0</v>
      </c>
      <c r="P6" s="6">
        <f t="shared" si="1"/>
        <v>29921.311170000001</v>
      </c>
    </row>
    <row r="7" spans="1:16">
      <c r="A7" s="29" t="s">
        <v>210</v>
      </c>
      <c r="B7" s="6">
        <v>38.998569999999987</v>
      </c>
      <c r="C7" s="14">
        <v>454.02510800000022</v>
      </c>
      <c r="D7" s="14">
        <v>56.574947999999978</v>
      </c>
      <c r="E7" s="14">
        <v>94.803637000000037</v>
      </c>
      <c r="F7" s="14">
        <v>86.776971000000046</v>
      </c>
      <c r="G7" s="14">
        <v>84.36105500000005</v>
      </c>
      <c r="H7" s="14">
        <v>62.290410999999999</v>
      </c>
      <c r="I7" s="14">
        <v>61.360548999999992</v>
      </c>
      <c r="J7" s="14">
        <v>43.438662000000029</v>
      </c>
      <c r="K7" s="14">
        <v>25.890635000000028</v>
      </c>
      <c r="L7" s="14">
        <v>464.00041699999963</v>
      </c>
      <c r="M7" s="14">
        <v>1897.4864560000005</v>
      </c>
      <c r="N7" s="14">
        <v>52.789344</v>
      </c>
      <c r="O7" s="14">
        <v>65.282304999999965</v>
      </c>
      <c r="P7" s="6">
        <f t="shared" si="1"/>
        <v>3488.0790680000005</v>
      </c>
    </row>
    <row r="8" spans="1:16">
      <c r="A8" s="29" t="s">
        <v>218</v>
      </c>
      <c r="B8" s="6">
        <v>0</v>
      </c>
      <c r="C8" s="14">
        <v>0</v>
      </c>
      <c r="D8" s="14">
        <v>0</v>
      </c>
      <c r="E8" s="14">
        <v>0.83716999999999997</v>
      </c>
      <c r="F8" s="14">
        <v>0</v>
      </c>
      <c r="G8" s="14">
        <v>3070.4478219999996</v>
      </c>
      <c r="H8" s="14">
        <v>130.90903999999998</v>
      </c>
      <c r="I8" s="14">
        <v>219.97318200000001</v>
      </c>
      <c r="J8" s="14">
        <v>0</v>
      </c>
      <c r="K8" s="14">
        <v>0</v>
      </c>
      <c r="L8" s="14">
        <v>0</v>
      </c>
      <c r="M8" s="14">
        <v>1.3871399999999998</v>
      </c>
      <c r="N8" s="14">
        <v>0</v>
      </c>
      <c r="O8" s="14">
        <v>30.946060000000006</v>
      </c>
      <c r="P8" s="6">
        <f t="shared" si="1"/>
        <v>3454.5004139999996</v>
      </c>
    </row>
    <row r="9" spans="1:16">
      <c r="A9" s="77" t="s">
        <v>212</v>
      </c>
      <c r="B9" s="6">
        <v>0</v>
      </c>
      <c r="C9" s="14">
        <v>0</v>
      </c>
      <c r="D9" s="14">
        <v>1695.0445100000002</v>
      </c>
      <c r="E9" s="14">
        <v>0</v>
      </c>
      <c r="F9" s="14">
        <v>0</v>
      </c>
      <c r="G9" s="14">
        <v>913.89927899999839</v>
      </c>
      <c r="H9" s="14">
        <v>0</v>
      </c>
      <c r="I9" s="14">
        <v>0</v>
      </c>
      <c r="J9" s="14">
        <v>0</v>
      </c>
      <c r="K9" s="14">
        <v>0</v>
      </c>
      <c r="L9" s="14">
        <v>69.978450000000009</v>
      </c>
      <c r="M9" s="14">
        <v>63.083320000000001</v>
      </c>
      <c r="N9" s="14">
        <v>0</v>
      </c>
      <c r="O9" s="14">
        <v>9.5030000000000001</v>
      </c>
      <c r="P9" s="6">
        <f t="shared" si="1"/>
        <v>2751.508558999999</v>
      </c>
    </row>
    <row r="10" spans="1:16">
      <c r="A10" s="29" t="s">
        <v>219</v>
      </c>
      <c r="B10" s="6">
        <v>255.31775200000004</v>
      </c>
      <c r="C10" s="14">
        <v>244.08560400000019</v>
      </c>
      <c r="D10" s="14">
        <v>39.025973000000022</v>
      </c>
      <c r="E10" s="14">
        <v>233.81093599999971</v>
      </c>
      <c r="F10" s="14">
        <v>27.393908000000007</v>
      </c>
      <c r="G10" s="14">
        <v>154.02291699999989</v>
      </c>
      <c r="H10" s="14">
        <v>221.03378199999995</v>
      </c>
      <c r="I10" s="14">
        <v>290.45744200000024</v>
      </c>
      <c r="J10" s="14">
        <v>207.35890399999991</v>
      </c>
      <c r="K10" s="14">
        <v>45.281076999999996</v>
      </c>
      <c r="L10" s="14">
        <v>303.50358799999947</v>
      </c>
      <c r="M10" s="14">
        <v>84.988397999999918</v>
      </c>
      <c r="N10" s="14">
        <v>428.5082000000001</v>
      </c>
      <c r="O10" s="14">
        <v>72.456754000000004</v>
      </c>
      <c r="P10" s="6">
        <f t="shared" si="1"/>
        <v>2607.2452349999994</v>
      </c>
    </row>
    <row r="11" spans="1:16">
      <c r="A11" s="29" t="s">
        <v>704</v>
      </c>
      <c r="B11" s="6">
        <v>272.06685900000122</v>
      </c>
      <c r="C11" s="14">
        <v>533.90460699998823</v>
      </c>
      <c r="D11" s="14">
        <v>13.827884999999981</v>
      </c>
      <c r="E11" s="14">
        <v>103.30124199999968</v>
      </c>
      <c r="F11" s="14">
        <v>123.52044099999999</v>
      </c>
      <c r="G11" s="14">
        <v>62.155849000000444</v>
      </c>
      <c r="H11" s="14">
        <v>125.39044000000109</v>
      </c>
      <c r="I11" s="14">
        <v>105.1113500000004</v>
      </c>
      <c r="J11" s="14">
        <v>230.18414099999868</v>
      </c>
      <c r="K11" s="14">
        <v>22.663475000000297</v>
      </c>
      <c r="L11" s="14">
        <v>279.59058700000014</v>
      </c>
      <c r="M11" s="14">
        <v>181.79894799999948</v>
      </c>
      <c r="N11" s="14">
        <v>101.39115700000026</v>
      </c>
      <c r="O11" s="14">
        <v>184.77045400000046</v>
      </c>
      <c r="P11" s="6">
        <f t="shared" si="1"/>
        <v>2339.6774349999905</v>
      </c>
    </row>
    <row r="12" spans="1:16">
      <c r="A12" s="29" t="s">
        <v>220</v>
      </c>
      <c r="B12" s="451">
        <v>186.34038099999995</v>
      </c>
      <c r="C12" s="452">
        <v>297.07898800000009</v>
      </c>
      <c r="D12" s="452">
        <v>5.2329999999999997</v>
      </c>
      <c r="E12" s="452">
        <v>217.82882100000009</v>
      </c>
      <c r="F12" s="452">
        <v>0.248721</v>
      </c>
      <c r="G12" s="452">
        <v>446.09238699999986</v>
      </c>
      <c r="H12" s="452">
        <v>2.3482920000000003</v>
      </c>
      <c r="I12" s="452">
        <v>0.30432900000000002</v>
      </c>
      <c r="J12" s="452">
        <v>214.53489400000009</v>
      </c>
      <c r="K12" s="452">
        <v>0</v>
      </c>
      <c r="L12" s="452">
        <v>258.87488900000011</v>
      </c>
      <c r="M12" s="452">
        <v>436.47602700000004</v>
      </c>
      <c r="N12" s="452">
        <v>45.610987999999999</v>
      </c>
      <c r="O12" s="452">
        <v>7.7525599999999999</v>
      </c>
      <c r="P12" s="451">
        <f t="shared" si="1"/>
        <v>2118.7242770000003</v>
      </c>
    </row>
    <row r="13" spans="1:16">
      <c r="A13" s="29" t="s">
        <v>705</v>
      </c>
      <c r="B13" s="6">
        <v>207.92246399999988</v>
      </c>
      <c r="C13" s="14">
        <v>37.503236999999991</v>
      </c>
      <c r="D13" s="14">
        <v>20.190793999999975</v>
      </c>
      <c r="E13" s="14">
        <v>71.300707999999958</v>
      </c>
      <c r="F13" s="14">
        <v>51.51890300000003</v>
      </c>
      <c r="G13" s="14">
        <v>49.321717</v>
      </c>
      <c r="H13" s="14">
        <v>26.856514000000015</v>
      </c>
      <c r="I13" s="14">
        <v>38.788563000000003</v>
      </c>
      <c r="J13" s="14">
        <v>67.757154999999884</v>
      </c>
      <c r="K13" s="14">
        <v>30.80491499999999</v>
      </c>
      <c r="L13" s="14">
        <v>704.68999899999972</v>
      </c>
      <c r="M13" s="14">
        <v>269.00259700000004</v>
      </c>
      <c r="N13" s="14">
        <v>33.033544000000006</v>
      </c>
      <c r="O13" s="14">
        <v>20.139332</v>
      </c>
      <c r="P13" s="6">
        <f t="shared" si="1"/>
        <v>1628.8304419999993</v>
      </c>
    </row>
    <row r="14" spans="1:16">
      <c r="A14" s="29" t="s">
        <v>706</v>
      </c>
      <c r="B14" s="6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543.80805000000009</v>
      </c>
      <c r="I14" s="14">
        <v>0</v>
      </c>
      <c r="J14" s="14">
        <v>4.4377E-2</v>
      </c>
      <c r="K14" s="14">
        <v>0</v>
      </c>
      <c r="L14" s="14">
        <v>55.24568</v>
      </c>
      <c r="M14" s="14">
        <v>0</v>
      </c>
      <c r="N14" s="14">
        <v>451.49008000000015</v>
      </c>
      <c r="O14" s="14">
        <v>0</v>
      </c>
      <c r="P14" s="6">
        <f t="shared" si="1"/>
        <v>1050.5881870000003</v>
      </c>
    </row>
    <row r="15" spans="1:16">
      <c r="A15" s="29" t="s">
        <v>707</v>
      </c>
      <c r="B15" s="6">
        <v>0</v>
      </c>
      <c r="C15" s="14">
        <v>14.207539000000008</v>
      </c>
      <c r="D15" s="14">
        <v>96.999377000000038</v>
      </c>
      <c r="E15" s="14">
        <v>18.532075999999996</v>
      </c>
      <c r="F15" s="14">
        <v>107.88279300000009</v>
      </c>
      <c r="G15" s="14">
        <v>54.839130999999966</v>
      </c>
      <c r="H15" s="14">
        <v>95.158095999999972</v>
      </c>
      <c r="I15" s="14">
        <v>17.987776</v>
      </c>
      <c r="J15" s="14">
        <v>1.108392</v>
      </c>
      <c r="K15" s="14">
        <v>0</v>
      </c>
      <c r="L15" s="14">
        <v>6.9258030000000019</v>
      </c>
      <c r="M15" s="14">
        <v>173.28866200000007</v>
      </c>
      <c r="N15" s="14">
        <v>22.253072</v>
      </c>
      <c r="O15" s="14">
        <v>0.14699199999999998</v>
      </c>
      <c r="P15" s="6">
        <f t="shared" si="1"/>
        <v>609.32970900000009</v>
      </c>
    </row>
    <row r="16" spans="1:16">
      <c r="A16" s="29" t="s">
        <v>298</v>
      </c>
      <c r="B16" s="6">
        <v>0</v>
      </c>
      <c r="C16" s="14">
        <v>36.285586800000004</v>
      </c>
      <c r="D16" s="14">
        <v>0</v>
      </c>
      <c r="E16" s="14">
        <v>0</v>
      </c>
      <c r="F16" s="14">
        <v>10.878539999999999</v>
      </c>
      <c r="G16" s="14">
        <v>0</v>
      </c>
      <c r="H16" s="14">
        <v>0</v>
      </c>
      <c r="I16" s="14">
        <v>0</v>
      </c>
      <c r="J16" s="14">
        <v>26.377906799999998</v>
      </c>
      <c r="K16" s="14">
        <v>26.668057799999996</v>
      </c>
      <c r="L16" s="14">
        <v>0</v>
      </c>
      <c r="M16" s="14">
        <v>0</v>
      </c>
      <c r="N16" s="14">
        <v>0</v>
      </c>
      <c r="O16" s="14">
        <v>0</v>
      </c>
      <c r="P16" s="6">
        <f t="shared" si="1"/>
        <v>100.2100914</v>
      </c>
    </row>
    <row r="17" spans="1:16">
      <c r="A17" s="29" t="s">
        <v>708</v>
      </c>
      <c r="B17" s="6">
        <v>0</v>
      </c>
      <c r="C17" s="14">
        <v>29.190914200000002</v>
      </c>
      <c r="D17" s="14">
        <v>0</v>
      </c>
      <c r="E17" s="14">
        <v>0</v>
      </c>
      <c r="F17" s="14">
        <v>7.2523600000000004</v>
      </c>
      <c r="G17" s="14">
        <v>2.211408</v>
      </c>
      <c r="H17" s="14">
        <v>0</v>
      </c>
      <c r="I17" s="14">
        <v>0</v>
      </c>
      <c r="J17" s="14">
        <v>19.498671199999997</v>
      </c>
      <c r="K17" s="14">
        <v>17.778705200000001</v>
      </c>
      <c r="L17" s="14">
        <v>0</v>
      </c>
      <c r="M17" s="14">
        <v>0.26759799999999995</v>
      </c>
      <c r="N17" s="14">
        <v>7.5864999999999988E-2</v>
      </c>
      <c r="O17" s="14">
        <v>0.49</v>
      </c>
      <c r="P17" s="6">
        <f t="shared" si="1"/>
        <v>76.7655216</v>
      </c>
    </row>
    <row r="18" spans="1:16">
      <c r="A18" s="29" t="s">
        <v>215</v>
      </c>
      <c r="B18" s="6">
        <v>0</v>
      </c>
      <c r="C18" s="14">
        <v>0</v>
      </c>
      <c r="D18" s="14">
        <v>0</v>
      </c>
      <c r="E18" s="14">
        <v>0</v>
      </c>
      <c r="F18" s="14">
        <v>0</v>
      </c>
      <c r="G18" s="14">
        <v>25.256690000000003</v>
      </c>
      <c r="H18" s="14">
        <v>16.893686000000002</v>
      </c>
      <c r="I18" s="14">
        <v>19.239999999999998</v>
      </c>
      <c r="J18" s="14">
        <v>0</v>
      </c>
      <c r="K18" s="14">
        <v>0</v>
      </c>
      <c r="L18" s="14">
        <v>4.2903999999999998E-2</v>
      </c>
      <c r="M18" s="14">
        <v>0</v>
      </c>
      <c r="N18" s="14">
        <v>0.67549099999999995</v>
      </c>
      <c r="O18" s="14">
        <v>2.1629999999999998</v>
      </c>
      <c r="P18" s="6">
        <f t="shared" si="1"/>
        <v>64.271771000000001</v>
      </c>
    </row>
    <row r="19" spans="1:16">
      <c r="A19" s="29" t="s">
        <v>211</v>
      </c>
      <c r="B19" s="6">
        <v>1.017692</v>
      </c>
      <c r="C19" s="14">
        <v>2.476178</v>
      </c>
      <c r="D19" s="14">
        <v>0.42138800000000004</v>
      </c>
      <c r="E19" s="14">
        <v>1.2644880000000005</v>
      </c>
      <c r="F19" s="14">
        <v>0.37430999999999998</v>
      </c>
      <c r="G19" s="14">
        <v>1.6837630000000001</v>
      </c>
      <c r="H19" s="14">
        <v>1.2449649999999999</v>
      </c>
      <c r="I19" s="14">
        <v>4.5847490000000013</v>
      </c>
      <c r="J19" s="14">
        <v>0.34278599999999998</v>
      </c>
      <c r="K19" s="14">
        <v>0</v>
      </c>
      <c r="L19" s="14">
        <v>12.305683000000002</v>
      </c>
      <c r="M19" s="14">
        <v>6.5666919999999998</v>
      </c>
      <c r="N19" s="14">
        <v>1.7669550000000001</v>
      </c>
      <c r="O19" s="14">
        <v>0.73822100000000002</v>
      </c>
      <c r="P19" s="6">
        <f t="shared" si="1"/>
        <v>34.787870000000012</v>
      </c>
    </row>
    <row r="20" spans="1:16">
      <c r="A20" s="29" t="s">
        <v>214</v>
      </c>
      <c r="B20" s="6">
        <v>0</v>
      </c>
      <c r="C20" s="14">
        <v>2.1376400000000002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4.4390000000000002E-3</v>
      </c>
      <c r="J20" s="14">
        <v>0</v>
      </c>
      <c r="K20" s="14">
        <v>0</v>
      </c>
      <c r="L20" s="14">
        <v>3.5220410000000002</v>
      </c>
      <c r="M20" s="14">
        <v>0</v>
      </c>
      <c r="N20" s="14">
        <v>0</v>
      </c>
      <c r="O20" s="14">
        <v>15.944000000000001</v>
      </c>
      <c r="P20" s="6">
        <f t="shared" si="1"/>
        <v>21.60812</v>
      </c>
    </row>
    <row r="21" spans="1:16">
      <c r="A21" s="29" t="s">
        <v>32</v>
      </c>
      <c r="B21" s="6">
        <v>0</v>
      </c>
      <c r="C21" s="14">
        <v>0.54568900000000009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6">
        <f t="shared" si="1"/>
        <v>0.54568900000000009</v>
      </c>
    </row>
    <row r="22" spans="1:16" ht="12.75" thickBot="1">
      <c r="A22" s="30" t="s">
        <v>216</v>
      </c>
      <c r="B22" s="427">
        <v>0</v>
      </c>
      <c r="C22" s="427">
        <v>0</v>
      </c>
      <c r="D22" s="427">
        <v>0</v>
      </c>
      <c r="E22" s="427">
        <v>0</v>
      </c>
      <c r="F22" s="427">
        <v>0</v>
      </c>
      <c r="G22" s="427">
        <v>0</v>
      </c>
      <c r="H22" s="427">
        <v>0</v>
      </c>
      <c r="I22" s="427">
        <v>0</v>
      </c>
      <c r="J22" s="427">
        <v>0</v>
      </c>
      <c r="K22" s="427">
        <v>0</v>
      </c>
      <c r="L22" s="427">
        <v>0</v>
      </c>
      <c r="M22" s="427">
        <v>0</v>
      </c>
      <c r="N22" s="427">
        <v>0</v>
      </c>
      <c r="O22" s="427">
        <v>0</v>
      </c>
      <c r="P22" s="427">
        <f t="shared" si="1"/>
        <v>0</v>
      </c>
    </row>
    <row r="23" spans="1:16" s="37" customFormat="1" ht="15" customHeight="1">
      <c r="A23" s="445"/>
      <c r="P23" s="15" t="s">
        <v>501</v>
      </c>
    </row>
  </sheetData>
  <sortState ref="A5:P22">
    <sortCondition descending="1" ref="P5:P22"/>
  </sortState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29"/>
  <sheetViews>
    <sheetView showGridLines="0" zoomScale="115" zoomScaleNormal="115" zoomScaleSheetLayoutView="100" workbookViewId="0"/>
  </sheetViews>
  <sheetFormatPr defaultRowHeight="12"/>
  <cols>
    <col min="1" max="1" width="15.85546875" style="12" customWidth="1"/>
    <col min="2" max="2" width="10" style="12" customWidth="1"/>
    <col min="3" max="13" width="9.7109375" style="12" customWidth="1"/>
    <col min="14" max="14" width="10.140625" style="12" customWidth="1"/>
    <col min="15" max="15" width="12.7109375" style="12" customWidth="1"/>
    <col min="16" max="16384" width="9.140625" style="12"/>
  </cols>
  <sheetData>
    <row r="1" spans="1:14" ht="18.75">
      <c r="A1" s="104" t="s">
        <v>636</v>
      </c>
      <c r="B1" s="47"/>
      <c r="N1" s="105" t="str">
        <f>Obsah!A1</f>
        <v>2018</v>
      </c>
    </row>
    <row r="2" spans="1:14" ht="6" customHeight="1"/>
    <row r="3" spans="1:14">
      <c r="A3" s="148"/>
      <c r="B3" s="115" t="s">
        <v>93</v>
      </c>
      <c r="C3" s="115" t="s">
        <v>94</v>
      </c>
      <c r="D3" s="115" t="s">
        <v>95</v>
      </c>
      <c r="E3" s="115" t="s">
        <v>96</v>
      </c>
      <c r="F3" s="115" t="s">
        <v>97</v>
      </c>
      <c r="G3" s="115" t="s">
        <v>98</v>
      </c>
      <c r="H3" s="115" t="s">
        <v>99</v>
      </c>
      <c r="I3" s="115" t="s">
        <v>100</v>
      </c>
      <c r="J3" s="115" t="s">
        <v>101</v>
      </c>
      <c r="K3" s="115" t="s">
        <v>102</v>
      </c>
      <c r="L3" s="115" t="s">
        <v>103</v>
      </c>
      <c r="M3" s="115" t="s">
        <v>104</v>
      </c>
      <c r="N3" s="149" t="s">
        <v>76</v>
      </c>
    </row>
    <row r="4" spans="1:14" ht="12.75" thickBot="1">
      <c r="A4" s="155" t="s">
        <v>119</v>
      </c>
      <c r="B4" s="44">
        <f t="shared" ref="B4:N4" si="0">B9+B14+B19+B24</f>
        <v>5216500.9270000001</v>
      </c>
      <c r="C4" s="44">
        <f t="shared" si="0"/>
        <v>4995800.4779999992</v>
      </c>
      <c r="D4" s="44">
        <f t="shared" si="0"/>
        <v>5349592.8660000023</v>
      </c>
      <c r="E4" s="44">
        <f t="shared" si="0"/>
        <v>4238949.7239999985</v>
      </c>
      <c r="F4" s="44">
        <f t="shared" si="0"/>
        <v>4292367.82</v>
      </c>
      <c r="G4" s="44">
        <f t="shared" si="0"/>
        <v>4207623.5750000002</v>
      </c>
      <c r="H4" s="44">
        <f t="shared" si="0"/>
        <v>4126820.9569999999</v>
      </c>
      <c r="I4" s="44">
        <f t="shared" si="0"/>
        <v>4308674.2199999988</v>
      </c>
      <c r="J4" s="44">
        <f t="shared" si="0"/>
        <v>4171214.6140000001</v>
      </c>
      <c r="K4" s="44">
        <f t="shared" si="0"/>
        <v>4729955.9910000013</v>
      </c>
      <c r="L4" s="44">
        <f t="shared" si="0"/>
        <v>4992510.9009999996</v>
      </c>
      <c r="M4" s="44">
        <f t="shared" si="0"/>
        <v>5007963.9459999995</v>
      </c>
      <c r="N4" s="44">
        <f t="shared" si="0"/>
        <v>55637976.019000001</v>
      </c>
    </row>
    <row r="5" spans="1:14">
      <c r="A5" s="41" t="s">
        <v>13</v>
      </c>
      <c r="B5" s="112">
        <f t="shared" ref="B5:N5" si="1">B10+B15+B20+B25</f>
        <v>603687.28200000001</v>
      </c>
      <c r="C5" s="179">
        <f t="shared" si="1"/>
        <v>571143.30599999998</v>
      </c>
      <c r="D5" s="182">
        <f t="shared" si="1"/>
        <v>669836.99</v>
      </c>
      <c r="E5" s="182">
        <f t="shared" si="1"/>
        <v>599785.97399999993</v>
      </c>
      <c r="F5" s="182">
        <f t="shared" si="1"/>
        <v>683341.33799999999</v>
      </c>
      <c r="G5" s="182">
        <f t="shared" si="1"/>
        <v>696829.21199999994</v>
      </c>
      <c r="H5" s="182">
        <f t="shared" si="1"/>
        <v>685799.14899999998</v>
      </c>
      <c r="I5" s="182">
        <f t="shared" si="1"/>
        <v>697507.07900000003</v>
      </c>
      <c r="J5" s="182">
        <f t="shared" si="1"/>
        <v>657003.01</v>
      </c>
      <c r="K5" s="182">
        <f t="shared" si="1"/>
        <v>715392.90300000005</v>
      </c>
      <c r="L5" s="182">
        <f t="shared" si="1"/>
        <v>701504.56200000003</v>
      </c>
      <c r="M5" s="182">
        <f t="shared" si="1"/>
        <v>616014.59399999981</v>
      </c>
      <c r="N5" s="112">
        <f t="shared" si="1"/>
        <v>7897845.3990000002</v>
      </c>
    </row>
    <row r="6" spans="1:14">
      <c r="A6" s="43" t="s">
        <v>14</v>
      </c>
      <c r="B6" s="109">
        <f t="shared" ref="B6:N6" si="2">B11+B16+B21+B26</f>
        <v>2164502.1540000001</v>
      </c>
      <c r="C6" s="177">
        <f t="shared" si="2"/>
        <v>2040477.4160000002</v>
      </c>
      <c r="D6" s="183">
        <f t="shared" si="2"/>
        <v>2191131.2200000002</v>
      </c>
      <c r="E6" s="183">
        <f t="shared" si="2"/>
        <v>1967172.5120000001</v>
      </c>
      <c r="F6" s="183">
        <f t="shared" si="2"/>
        <v>2061645.662</v>
      </c>
      <c r="G6" s="183">
        <f t="shared" si="2"/>
        <v>2042319.1120000002</v>
      </c>
      <c r="H6" s="183">
        <f t="shared" si="2"/>
        <v>1939014.1240000001</v>
      </c>
      <c r="I6" s="183">
        <f t="shared" si="2"/>
        <v>2082206.249000001</v>
      </c>
      <c r="J6" s="183">
        <f t="shared" si="2"/>
        <v>1985457.361</v>
      </c>
      <c r="K6" s="183">
        <f t="shared" si="2"/>
        <v>2158882.7620000001</v>
      </c>
      <c r="L6" s="183">
        <f t="shared" si="2"/>
        <v>2135864.2179999989</v>
      </c>
      <c r="M6" s="183">
        <f t="shared" si="2"/>
        <v>1857948.4609999999</v>
      </c>
      <c r="N6" s="110">
        <f t="shared" si="2"/>
        <v>24626621.250999995</v>
      </c>
    </row>
    <row r="7" spans="1:14">
      <c r="A7" s="43" t="s">
        <v>201</v>
      </c>
      <c r="B7" s="109">
        <f t="shared" ref="B7:N7" si="3">B12+B17+B22+B27</f>
        <v>843281.92643733101</v>
      </c>
      <c r="C7" s="177">
        <f t="shared" si="3"/>
        <v>789603.31608486001</v>
      </c>
      <c r="D7" s="183">
        <f t="shared" si="3"/>
        <v>810624.51229493297</v>
      </c>
      <c r="E7" s="183">
        <f t="shared" si="3"/>
        <v>590167.87826676003</v>
      </c>
      <c r="F7" s="183">
        <f t="shared" si="3"/>
        <v>573812.01080212602</v>
      </c>
      <c r="G7" s="183">
        <f t="shared" si="3"/>
        <v>541038.76924262696</v>
      </c>
      <c r="H7" s="183">
        <f t="shared" si="3"/>
        <v>543063.85875857505</v>
      </c>
      <c r="I7" s="183">
        <f t="shared" si="3"/>
        <v>577799.98916968296</v>
      </c>
      <c r="J7" s="183">
        <f t="shared" si="3"/>
        <v>562956.78720770497</v>
      </c>
      <c r="K7" s="183">
        <f t="shared" si="3"/>
        <v>680374.26496887696</v>
      </c>
      <c r="L7" s="183">
        <f t="shared" si="3"/>
        <v>755975.62461846601</v>
      </c>
      <c r="M7" s="183">
        <f t="shared" si="3"/>
        <v>795274.84095774603</v>
      </c>
      <c r="N7" s="110">
        <f t="shared" si="3"/>
        <v>8063973.7788096881</v>
      </c>
    </row>
    <row r="8" spans="1:14">
      <c r="A8" s="41" t="s">
        <v>199</v>
      </c>
      <c r="B8" s="112">
        <f t="shared" ref="B8:N8" si="4">B13+B18+B23+B28</f>
        <v>1605029.564562669</v>
      </c>
      <c r="C8" s="179">
        <f t="shared" si="4"/>
        <v>1594576.4399151402</v>
      </c>
      <c r="D8" s="182">
        <f t="shared" si="4"/>
        <v>1678000.1437050679</v>
      </c>
      <c r="E8" s="182">
        <f t="shared" si="4"/>
        <v>1081823.359733239</v>
      </c>
      <c r="F8" s="182">
        <f t="shared" si="4"/>
        <v>973568.80919787404</v>
      </c>
      <c r="G8" s="182">
        <f t="shared" si="4"/>
        <v>927436.48175737308</v>
      </c>
      <c r="H8" s="182">
        <f t="shared" si="4"/>
        <v>958943.82524142507</v>
      </c>
      <c r="I8" s="182">
        <f t="shared" si="4"/>
        <v>951160.90283031506</v>
      </c>
      <c r="J8" s="182">
        <f t="shared" si="4"/>
        <v>965797.45579229505</v>
      </c>
      <c r="K8" s="182">
        <f t="shared" si="4"/>
        <v>1175306.0610311241</v>
      </c>
      <c r="L8" s="182">
        <f t="shared" si="4"/>
        <v>1399166.4963815338</v>
      </c>
      <c r="M8" s="182">
        <f t="shared" si="4"/>
        <v>1738726.0500422539</v>
      </c>
      <c r="N8" s="112">
        <f t="shared" si="4"/>
        <v>15049535.590190312</v>
      </c>
    </row>
    <row r="9" spans="1:14" ht="12.75" thickBot="1">
      <c r="A9" s="155" t="s">
        <v>88</v>
      </c>
      <c r="B9" s="44">
        <f t="shared" ref="B9:N9" si="5">B10+B11+B12+B13</f>
        <v>3370711.017</v>
      </c>
      <c r="C9" s="44">
        <f t="shared" si="5"/>
        <v>3228724.2479999997</v>
      </c>
      <c r="D9" s="44">
        <f t="shared" si="5"/>
        <v>3467401.4350000005</v>
      </c>
      <c r="E9" s="44">
        <f t="shared" si="5"/>
        <v>2732835.46</v>
      </c>
      <c r="F9" s="44">
        <f t="shared" si="5"/>
        <v>2778212.807</v>
      </c>
      <c r="G9" s="44">
        <f t="shared" si="5"/>
        <v>2721527.1270000003</v>
      </c>
      <c r="H9" s="44">
        <f t="shared" si="5"/>
        <v>2666033.3930000002</v>
      </c>
      <c r="I9" s="44">
        <f t="shared" si="5"/>
        <v>2774784.7450000001</v>
      </c>
      <c r="J9" s="44">
        <f t="shared" si="5"/>
        <v>2690198.8259999999</v>
      </c>
      <c r="K9" s="44">
        <f t="shared" si="5"/>
        <v>3067980.68</v>
      </c>
      <c r="L9" s="44">
        <f t="shared" si="5"/>
        <v>3245375.074</v>
      </c>
      <c r="M9" s="44">
        <f t="shared" si="5"/>
        <v>3236262.9070000006</v>
      </c>
      <c r="N9" s="44">
        <f t="shared" si="5"/>
        <v>35980047.718999997</v>
      </c>
    </row>
    <row r="10" spans="1:14">
      <c r="A10" s="41" t="s">
        <v>13</v>
      </c>
      <c r="B10" s="48">
        <v>515886.717</v>
      </c>
      <c r="C10" s="48">
        <v>484168.54399999999</v>
      </c>
      <c r="D10" s="48">
        <v>567220.33900000004</v>
      </c>
      <c r="E10" s="48">
        <v>494677.89799999999</v>
      </c>
      <c r="F10" s="48">
        <v>568647.64899999998</v>
      </c>
      <c r="G10" s="48">
        <v>581140.51</v>
      </c>
      <c r="H10" s="48">
        <v>581647.05799999996</v>
      </c>
      <c r="I10" s="48">
        <v>585116.43000000005</v>
      </c>
      <c r="J10" s="48">
        <v>540797.79599999997</v>
      </c>
      <c r="K10" s="48">
        <v>587965.85199999996</v>
      </c>
      <c r="L10" s="48">
        <v>581822.63800000004</v>
      </c>
      <c r="M10" s="48">
        <v>517342.48800000001</v>
      </c>
      <c r="N10" s="48">
        <v>6606433.9189999998</v>
      </c>
    </row>
    <row r="11" spans="1:14">
      <c r="A11" s="43" t="s">
        <v>14</v>
      </c>
      <c r="B11" s="109">
        <v>1321758.8019999999</v>
      </c>
      <c r="C11" s="177">
        <v>1248160.666</v>
      </c>
      <c r="D11" s="183">
        <v>1337925.8859999999</v>
      </c>
      <c r="E11" s="183">
        <v>1198523.7779999999</v>
      </c>
      <c r="F11" s="183">
        <v>1257674.6740000001</v>
      </c>
      <c r="G11" s="183">
        <v>1239941.4140000001</v>
      </c>
      <c r="H11" s="183">
        <v>1158739.6000000001</v>
      </c>
      <c r="I11" s="183">
        <v>1253859.6240000001</v>
      </c>
      <c r="J11" s="183">
        <v>1210810.169</v>
      </c>
      <c r="K11" s="183">
        <v>1322553.075</v>
      </c>
      <c r="L11" s="183">
        <v>1318936.3089999999</v>
      </c>
      <c r="M11" s="183">
        <v>1122777.55</v>
      </c>
      <c r="N11" s="110">
        <v>14991661.547</v>
      </c>
    </row>
    <row r="12" spans="1:14">
      <c r="A12" s="43" t="s">
        <v>201</v>
      </c>
      <c r="B12" s="109">
        <v>497867.94900000002</v>
      </c>
      <c r="C12" s="177">
        <v>468687.70899999997</v>
      </c>
      <c r="D12" s="183">
        <v>486299.2</v>
      </c>
      <c r="E12" s="183">
        <v>352387.90600000002</v>
      </c>
      <c r="F12" s="183">
        <v>331674.43900000001</v>
      </c>
      <c r="G12" s="183">
        <v>320340.75900000002</v>
      </c>
      <c r="H12" s="183">
        <v>323099.90100000001</v>
      </c>
      <c r="I12" s="183">
        <v>342728.33500000002</v>
      </c>
      <c r="J12" s="183">
        <v>332935.44400000002</v>
      </c>
      <c r="K12" s="183">
        <v>404658.37699999998</v>
      </c>
      <c r="L12" s="183">
        <v>449195.30200000003</v>
      </c>
      <c r="M12" s="183">
        <v>474875.538</v>
      </c>
      <c r="N12" s="110">
        <v>4784750.8589999992</v>
      </c>
    </row>
    <row r="13" spans="1:14">
      <c r="A13" s="41" t="s">
        <v>199</v>
      </c>
      <c r="B13" s="112">
        <v>1035197.549</v>
      </c>
      <c r="C13" s="179">
        <v>1027707.329</v>
      </c>
      <c r="D13" s="182">
        <v>1075956.01</v>
      </c>
      <c r="E13" s="182">
        <v>687245.87800000003</v>
      </c>
      <c r="F13" s="182">
        <v>620216.04500000004</v>
      </c>
      <c r="G13" s="182">
        <v>580104.44400000002</v>
      </c>
      <c r="H13" s="182">
        <v>602546.83400000003</v>
      </c>
      <c r="I13" s="182">
        <v>593080.35600000003</v>
      </c>
      <c r="J13" s="182">
        <v>605655.41700000002</v>
      </c>
      <c r="K13" s="182">
        <v>752803.37600000005</v>
      </c>
      <c r="L13" s="182">
        <v>895420.82499999995</v>
      </c>
      <c r="M13" s="182">
        <v>1121267.331</v>
      </c>
      <c r="N13" s="112">
        <v>9597201.3940000013</v>
      </c>
    </row>
    <row r="14" spans="1:14" ht="12.75" thickBot="1">
      <c r="A14" s="155" t="s">
        <v>87</v>
      </c>
      <c r="B14" s="44">
        <f t="shared" ref="B14:N14" si="6">B15+B16+B17+B18</f>
        <v>1280541.6609999998</v>
      </c>
      <c r="C14" s="44">
        <f t="shared" si="6"/>
        <v>1227700.872</v>
      </c>
      <c r="D14" s="44">
        <f t="shared" si="6"/>
        <v>1302910.729000001</v>
      </c>
      <c r="E14" s="44">
        <f t="shared" si="6"/>
        <v>1036877.3169999991</v>
      </c>
      <c r="F14" s="44">
        <f t="shared" si="6"/>
        <v>1041914.9890000001</v>
      </c>
      <c r="G14" s="44">
        <f t="shared" si="6"/>
        <v>1021904.7069999999</v>
      </c>
      <c r="H14" s="44">
        <f t="shared" si="6"/>
        <v>998350.29900000012</v>
      </c>
      <c r="I14" s="44">
        <f t="shared" si="6"/>
        <v>1050659.253999999</v>
      </c>
      <c r="J14" s="44">
        <f t="shared" si="6"/>
        <v>1024868.4909999999</v>
      </c>
      <c r="K14" s="44">
        <f t="shared" si="6"/>
        <v>1149721.685000001</v>
      </c>
      <c r="L14" s="44">
        <f t="shared" si="6"/>
        <v>1206000.9329999988</v>
      </c>
      <c r="M14" s="44">
        <f t="shared" si="6"/>
        <v>1206922.2929999998</v>
      </c>
      <c r="N14" s="44">
        <f t="shared" si="6"/>
        <v>13548373.23</v>
      </c>
    </row>
    <row r="15" spans="1:14">
      <c r="A15" s="41" t="s">
        <v>13</v>
      </c>
      <c r="B15" s="112">
        <v>83582.934999999998</v>
      </c>
      <c r="C15" s="179">
        <v>79381.063999999998</v>
      </c>
      <c r="D15" s="182">
        <v>92754.308000000005</v>
      </c>
      <c r="E15" s="182">
        <v>96453.751000000004</v>
      </c>
      <c r="F15" s="182">
        <v>105954.94100000001</v>
      </c>
      <c r="G15" s="182">
        <v>107645.77899999999</v>
      </c>
      <c r="H15" s="182">
        <v>95863.061000000002</v>
      </c>
      <c r="I15" s="182">
        <v>104568.584</v>
      </c>
      <c r="J15" s="182">
        <v>107698.679</v>
      </c>
      <c r="K15" s="182">
        <v>118008.121</v>
      </c>
      <c r="L15" s="182">
        <v>109724.421</v>
      </c>
      <c r="M15" s="182">
        <v>88113.687999999893</v>
      </c>
      <c r="N15" s="112">
        <v>1189749.3319999999</v>
      </c>
    </row>
    <row r="16" spans="1:14">
      <c r="A16" s="43" t="s">
        <v>14</v>
      </c>
      <c r="B16" s="109">
        <v>550518.53899999999</v>
      </c>
      <c r="C16" s="177">
        <v>518965.56400000001</v>
      </c>
      <c r="D16" s="183">
        <v>558642.47900000005</v>
      </c>
      <c r="E16" s="183">
        <v>503879.071</v>
      </c>
      <c r="F16" s="183">
        <v>525582.897</v>
      </c>
      <c r="G16" s="183">
        <v>523788.86300000001</v>
      </c>
      <c r="H16" s="183">
        <v>498162.94300000003</v>
      </c>
      <c r="I16" s="183">
        <v>530282.396000001</v>
      </c>
      <c r="J16" s="183">
        <v>506029.89899999998</v>
      </c>
      <c r="K16" s="183">
        <v>550798.32499999995</v>
      </c>
      <c r="L16" s="183">
        <v>530531.02199999895</v>
      </c>
      <c r="M16" s="183">
        <v>450473.78499999997</v>
      </c>
      <c r="N16" s="110">
        <v>6247655.7829999998</v>
      </c>
    </row>
    <row r="17" spans="1:14">
      <c r="A17" s="340" t="s">
        <v>201</v>
      </c>
      <c r="B17" s="109">
        <v>220320.506437331</v>
      </c>
      <c r="C17" s="177">
        <v>210821.00708486</v>
      </c>
      <c r="D17" s="183">
        <v>206239.177294933</v>
      </c>
      <c r="E17" s="183">
        <v>146705.90026676</v>
      </c>
      <c r="F17" s="183">
        <v>160061.40780212599</v>
      </c>
      <c r="G17" s="183">
        <v>145629.93024262699</v>
      </c>
      <c r="H17" s="183">
        <v>145903.65775857499</v>
      </c>
      <c r="I17" s="183">
        <v>157999.94616968301</v>
      </c>
      <c r="J17" s="183">
        <v>148955.22820770499</v>
      </c>
      <c r="K17" s="183">
        <v>178638.524968877</v>
      </c>
      <c r="L17" s="183">
        <v>200697.47461846599</v>
      </c>
      <c r="M17" s="183">
        <v>208816.459957746</v>
      </c>
      <c r="N17" s="110">
        <v>2130789.2208096888</v>
      </c>
    </row>
    <row r="18" spans="1:14">
      <c r="A18" s="339" t="s">
        <v>199</v>
      </c>
      <c r="B18" s="112">
        <v>426119.680562669</v>
      </c>
      <c r="C18" s="179">
        <v>418533.23691514001</v>
      </c>
      <c r="D18" s="182">
        <v>445274.76470506802</v>
      </c>
      <c r="E18" s="182">
        <v>289838.59473323898</v>
      </c>
      <c r="F18" s="182">
        <v>250315.74319787399</v>
      </c>
      <c r="G18" s="182">
        <v>244840.13475737299</v>
      </c>
      <c r="H18" s="182">
        <v>258420.63724142499</v>
      </c>
      <c r="I18" s="182">
        <v>257808.32783031499</v>
      </c>
      <c r="J18" s="182">
        <v>262184.68479229498</v>
      </c>
      <c r="K18" s="182">
        <v>302276.71403112402</v>
      </c>
      <c r="L18" s="182">
        <v>365048.015381534</v>
      </c>
      <c r="M18" s="182">
        <v>459518.36004225397</v>
      </c>
      <c r="N18" s="112">
        <v>3980178.8941903105</v>
      </c>
    </row>
    <row r="19" spans="1:14" ht="12.75" thickBot="1">
      <c r="A19" s="155" t="s">
        <v>89</v>
      </c>
      <c r="B19" s="44">
        <f t="shared" ref="B19:N19" si="7">B20+B21+B22+B23</f>
        <v>559211.21799999999</v>
      </c>
      <c r="C19" s="44">
        <f t="shared" si="7"/>
        <v>533872.21200000006</v>
      </c>
      <c r="D19" s="44">
        <f t="shared" si="7"/>
        <v>574207.21200000006</v>
      </c>
      <c r="E19" s="44">
        <f t="shared" si="7"/>
        <v>464438.755</v>
      </c>
      <c r="F19" s="44">
        <f t="shared" si="7"/>
        <v>467177.56700000004</v>
      </c>
      <c r="G19" s="44">
        <f t="shared" si="7"/>
        <v>459135.68</v>
      </c>
      <c r="H19" s="44">
        <f t="shared" si="7"/>
        <v>459441.88</v>
      </c>
      <c r="I19" s="44">
        <f t="shared" si="7"/>
        <v>478529</v>
      </c>
      <c r="J19" s="44">
        <f t="shared" si="7"/>
        <v>451217.81299999997</v>
      </c>
      <c r="K19" s="44">
        <f t="shared" si="7"/>
        <v>506636.484</v>
      </c>
      <c r="L19" s="44">
        <f t="shared" si="7"/>
        <v>535738.05099999998</v>
      </c>
      <c r="M19" s="44">
        <f t="shared" si="7"/>
        <v>560364.06599999999</v>
      </c>
      <c r="N19" s="44">
        <f t="shared" si="7"/>
        <v>6049969.9380000001</v>
      </c>
    </row>
    <row r="20" spans="1:14">
      <c r="A20" s="41" t="s">
        <v>13</v>
      </c>
      <c r="B20" s="112">
        <v>4217.63</v>
      </c>
      <c r="C20" s="179">
        <v>7593.6980000000003</v>
      </c>
      <c r="D20" s="182">
        <v>9862.3430000000008</v>
      </c>
      <c r="E20" s="182">
        <v>8654.3250000000007</v>
      </c>
      <c r="F20" s="182">
        <v>8738.7479999999996</v>
      </c>
      <c r="G20" s="182">
        <v>8042.9229999999998</v>
      </c>
      <c r="H20" s="182">
        <v>8289.0300000000007</v>
      </c>
      <c r="I20" s="182">
        <v>7822.0649999999996</v>
      </c>
      <c r="J20" s="182">
        <v>8506.5349999999999</v>
      </c>
      <c r="K20" s="182">
        <v>9418.93</v>
      </c>
      <c r="L20" s="182">
        <v>9957.5030000000006</v>
      </c>
      <c r="M20" s="182">
        <v>10558.418</v>
      </c>
      <c r="N20" s="112">
        <v>101662.14800000002</v>
      </c>
    </row>
    <row r="21" spans="1:14">
      <c r="A21" s="43" t="s">
        <v>14</v>
      </c>
      <c r="B21" s="109">
        <v>286281.25300000003</v>
      </c>
      <c r="C21" s="177">
        <v>267942.64</v>
      </c>
      <c r="D21" s="183">
        <v>289575.5</v>
      </c>
      <c r="E21" s="183">
        <v>260045.54300000001</v>
      </c>
      <c r="F21" s="183">
        <v>273401.79800000001</v>
      </c>
      <c r="G21" s="183">
        <v>273600.85399999999</v>
      </c>
      <c r="H21" s="183">
        <v>279176.49599999998</v>
      </c>
      <c r="I21" s="183">
        <v>293434.71600000001</v>
      </c>
      <c r="J21" s="183">
        <v>263753.924</v>
      </c>
      <c r="K21" s="183">
        <v>279991.58299999998</v>
      </c>
      <c r="L21" s="183">
        <v>281082.89199999999</v>
      </c>
      <c r="M21" s="183">
        <v>280365.28899999999</v>
      </c>
      <c r="N21" s="110">
        <v>3328652.4879999999</v>
      </c>
    </row>
    <row r="22" spans="1:14">
      <c r="A22" s="340" t="s">
        <v>201</v>
      </c>
      <c r="B22" s="109">
        <v>125000</v>
      </c>
      <c r="C22" s="177">
        <v>110000</v>
      </c>
      <c r="D22" s="183">
        <v>118000</v>
      </c>
      <c r="E22" s="183">
        <v>91000</v>
      </c>
      <c r="F22" s="183">
        <v>82000</v>
      </c>
      <c r="G22" s="183">
        <v>75000</v>
      </c>
      <c r="H22" s="183">
        <v>74000</v>
      </c>
      <c r="I22" s="183">
        <v>77000</v>
      </c>
      <c r="J22" s="183">
        <v>81000</v>
      </c>
      <c r="K22" s="183">
        <v>97000</v>
      </c>
      <c r="L22" s="183">
        <v>106000</v>
      </c>
      <c r="M22" s="183">
        <v>111500</v>
      </c>
      <c r="N22" s="110">
        <v>1147500</v>
      </c>
    </row>
    <row r="23" spans="1:14">
      <c r="A23" s="339" t="s">
        <v>199</v>
      </c>
      <c r="B23" s="112">
        <v>143712.33499999999</v>
      </c>
      <c r="C23" s="179">
        <v>148335.87400000001</v>
      </c>
      <c r="D23" s="182">
        <v>156769.36900000001</v>
      </c>
      <c r="E23" s="182">
        <v>104738.887</v>
      </c>
      <c r="F23" s="182">
        <v>103037.02099999999</v>
      </c>
      <c r="G23" s="182">
        <v>102491.90300000001</v>
      </c>
      <c r="H23" s="182">
        <v>97976.354000000007</v>
      </c>
      <c r="I23" s="182">
        <v>100272.219</v>
      </c>
      <c r="J23" s="182">
        <v>97957.354000000007</v>
      </c>
      <c r="K23" s="182">
        <v>120225.97100000001</v>
      </c>
      <c r="L23" s="182">
        <v>138697.65599999999</v>
      </c>
      <c r="M23" s="182">
        <v>157940.359</v>
      </c>
      <c r="N23" s="112">
        <v>1472155.3019999999</v>
      </c>
    </row>
    <row r="24" spans="1:14" ht="12.75" thickBot="1">
      <c r="A24" s="155" t="s">
        <v>150</v>
      </c>
      <c r="B24" s="44">
        <f t="shared" ref="B24:N24" si="8">B25+B26+B27+B28</f>
        <v>6037.0310000000009</v>
      </c>
      <c r="C24" s="44">
        <f t="shared" si="8"/>
        <v>5503.1460000000006</v>
      </c>
      <c r="D24" s="44">
        <f t="shared" si="8"/>
        <v>5073.49</v>
      </c>
      <c r="E24" s="44">
        <f t="shared" si="8"/>
        <v>4798.192</v>
      </c>
      <c r="F24" s="44">
        <f t="shared" si="8"/>
        <v>5062.4569999999994</v>
      </c>
      <c r="G24" s="44">
        <f t="shared" si="8"/>
        <v>5056.0609999999997</v>
      </c>
      <c r="H24" s="44">
        <f t="shared" si="8"/>
        <v>2995.3850000000002</v>
      </c>
      <c r="I24" s="44">
        <f t="shared" si="8"/>
        <v>4701.2209999999995</v>
      </c>
      <c r="J24" s="44">
        <f t="shared" si="8"/>
        <v>4929.4839999999995</v>
      </c>
      <c r="K24" s="44">
        <f t="shared" si="8"/>
        <v>5617.1420000000007</v>
      </c>
      <c r="L24" s="44">
        <f t="shared" si="8"/>
        <v>5396.8429999999998</v>
      </c>
      <c r="M24" s="44">
        <f t="shared" si="8"/>
        <v>4414.68</v>
      </c>
      <c r="N24" s="44">
        <f t="shared" si="8"/>
        <v>59585.131999999998</v>
      </c>
    </row>
    <row r="25" spans="1:14">
      <c r="A25" s="41" t="s">
        <v>13</v>
      </c>
      <c r="B25" s="112">
        <v>0</v>
      </c>
      <c r="C25" s="179">
        <v>0</v>
      </c>
      <c r="D25" s="182">
        <v>0</v>
      </c>
      <c r="E25" s="182">
        <v>0</v>
      </c>
      <c r="F25" s="182">
        <v>0</v>
      </c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12">
        <v>0</v>
      </c>
    </row>
    <row r="26" spans="1:14">
      <c r="A26" s="43" t="s">
        <v>14</v>
      </c>
      <c r="B26" s="109">
        <v>5943.56</v>
      </c>
      <c r="C26" s="177">
        <v>5408.5460000000003</v>
      </c>
      <c r="D26" s="183">
        <v>4987.3549999999996</v>
      </c>
      <c r="E26" s="183">
        <v>4724.12</v>
      </c>
      <c r="F26" s="183">
        <v>4986.2929999999997</v>
      </c>
      <c r="G26" s="183">
        <v>4987.9809999999998</v>
      </c>
      <c r="H26" s="183">
        <v>2935.085</v>
      </c>
      <c r="I26" s="183">
        <v>4629.5129999999999</v>
      </c>
      <c r="J26" s="183">
        <v>4863.3689999999997</v>
      </c>
      <c r="K26" s="183">
        <v>5539.7790000000005</v>
      </c>
      <c r="L26" s="183">
        <v>5313.9949999999999</v>
      </c>
      <c r="M26" s="183">
        <v>4331.8370000000004</v>
      </c>
      <c r="N26" s="110">
        <v>58651.432999999997</v>
      </c>
    </row>
    <row r="27" spans="1:14">
      <c r="A27" s="43" t="s">
        <v>201</v>
      </c>
      <c r="B27" s="109">
        <v>93.471000000000004</v>
      </c>
      <c r="C27" s="177">
        <v>94.6</v>
      </c>
      <c r="D27" s="183">
        <v>86.135000000000005</v>
      </c>
      <c r="E27" s="183">
        <v>74.072000000000003</v>
      </c>
      <c r="F27" s="183">
        <v>76.164000000000001</v>
      </c>
      <c r="G27" s="183">
        <v>68.08</v>
      </c>
      <c r="H27" s="183">
        <v>60.3</v>
      </c>
      <c r="I27" s="183">
        <v>71.707999999999998</v>
      </c>
      <c r="J27" s="183">
        <v>66.114999999999995</v>
      </c>
      <c r="K27" s="183">
        <v>77.363</v>
      </c>
      <c r="L27" s="183">
        <v>82.847999999999999</v>
      </c>
      <c r="M27" s="183">
        <v>82.843000000000004</v>
      </c>
      <c r="N27" s="110">
        <v>933.69899999999996</v>
      </c>
    </row>
    <row r="28" spans="1:14" ht="12.75" thickBot="1">
      <c r="A28" s="137" t="s">
        <v>199</v>
      </c>
      <c r="B28" s="111">
        <v>0</v>
      </c>
      <c r="C28" s="178">
        <v>0</v>
      </c>
      <c r="D28" s="178">
        <v>0</v>
      </c>
      <c r="E28" s="178">
        <v>0</v>
      </c>
      <c r="F28" s="178">
        <v>0</v>
      </c>
      <c r="G28" s="178">
        <v>0</v>
      </c>
      <c r="H28" s="178">
        <v>0</v>
      </c>
      <c r="I28" s="178">
        <v>0</v>
      </c>
      <c r="J28" s="178">
        <v>0</v>
      </c>
      <c r="K28" s="178">
        <v>0</v>
      </c>
      <c r="L28" s="178">
        <v>0</v>
      </c>
      <c r="M28" s="178">
        <v>0</v>
      </c>
      <c r="N28" s="111">
        <v>0</v>
      </c>
    </row>
    <row r="29" spans="1:14">
      <c r="A29" s="47"/>
      <c r="B29" s="39"/>
      <c r="N29" s="18" t="s">
        <v>506</v>
      </c>
    </row>
  </sheetData>
  <phoneticPr fontId="31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/>
  <dimension ref="A1:N49"/>
  <sheetViews>
    <sheetView showGridLines="0" zoomScale="115" zoomScaleNormal="115" zoomScaleSheetLayoutView="100" workbookViewId="0"/>
  </sheetViews>
  <sheetFormatPr defaultRowHeight="12"/>
  <cols>
    <col min="1" max="1" width="15.85546875" style="12" customWidth="1"/>
    <col min="2" max="2" width="10" style="12" customWidth="1"/>
    <col min="3" max="13" width="9.7109375" style="12" customWidth="1"/>
    <col min="14" max="14" width="10.140625" style="12" customWidth="1"/>
    <col min="15" max="15" width="12.7109375" style="12" customWidth="1"/>
    <col min="16" max="16384" width="9.140625" style="12"/>
  </cols>
  <sheetData>
    <row r="1" spans="1:14" ht="18.75">
      <c r="A1" s="104" t="s">
        <v>644</v>
      </c>
      <c r="B1" s="47"/>
      <c r="N1" s="105" t="str">
        <f>Obsah!A1</f>
        <v>2018</v>
      </c>
    </row>
    <row r="2" spans="1:14" ht="6" customHeight="1"/>
    <row r="3" spans="1:14">
      <c r="A3" s="494"/>
      <c r="B3" s="115" t="s">
        <v>93</v>
      </c>
      <c r="C3" s="115" t="s">
        <v>94</v>
      </c>
      <c r="D3" s="115" t="s">
        <v>95</v>
      </c>
      <c r="E3" s="115" t="s">
        <v>96</v>
      </c>
      <c r="F3" s="115" t="s">
        <v>97</v>
      </c>
      <c r="G3" s="115" t="s">
        <v>98</v>
      </c>
      <c r="H3" s="115" t="s">
        <v>99</v>
      </c>
      <c r="I3" s="115" t="s">
        <v>100</v>
      </c>
      <c r="J3" s="115" t="s">
        <v>101</v>
      </c>
      <c r="K3" s="115" t="s">
        <v>102</v>
      </c>
      <c r="L3" s="115" t="s">
        <v>103</v>
      </c>
      <c r="M3" s="115" t="s">
        <v>104</v>
      </c>
      <c r="N3" s="149" t="s">
        <v>76</v>
      </c>
    </row>
    <row r="4" spans="1:14" ht="12.75" thickBot="1">
      <c r="A4" s="155" t="s">
        <v>578</v>
      </c>
      <c r="B4" s="44">
        <v>5672.8019740000009</v>
      </c>
      <c r="C4" s="44">
        <v>4812.3986249999998</v>
      </c>
      <c r="D4" s="44">
        <v>4879.0996080000014</v>
      </c>
      <c r="E4" s="44">
        <v>4435.2251380000016</v>
      </c>
      <c r="F4" s="44">
        <v>4337.0325380000013</v>
      </c>
      <c r="G4" s="44">
        <v>4164.8153179999999</v>
      </c>
      <c r="H4" s="44">
        <v>4015.3888640000005</v>
      </c>
      <c r="I4" s="44">
        <v>4150.4770490000028</v>
      </c>
      <c r="J4" s="44">
        <v>4255.0306429999991</v>
      </c>
      <c r="K4" s="44">
        <v>4683.8185500000018</v>
      </c>
      <c r="L4" s="44">
        <v>4926.7040419999967</v>
      </c>
      <c r="M4" s="44">
        <v>4981.0571000000036</v>
      </c>
      <c r="N4" s="44">
        <v>55313.849449000001</v>
      </c>
    </row>
    <row r="5" spans="1:14">
      <c r="A5" s="495" t="s">
        <v>584</v>
      </c>
      <c r="B5" s="182">
        <v>668.42579100000012</v>
      </c>
      <c r="C5" s="182">
        <v>595.37965699999995</v>
      </c>
      <c r="D5" s="182">
        <v>674.24629400000003</v>
      </c>
      <c r="E5" s="182">
        <v>637.58504099999993</v>
      </c>
      <c r="F5" s="182">
        <v>671.86205100000006</v>
      </c>
      <c r="G5" s="182">
        <v>694.82981200000006</v>
      </c>
      <c r="H5" s="182">
        <v>679.44400399999995</v>
      </c>
      <c r="I5" s="182">
        <v>641.13100300000008</v>
      </c>
      <c r="J5" s="182">
        <v>669.92020500000001</v>
      </c>
      <c r="K5" s="182">
        <v>683.69557299999997</v>
      </c>
      <c r="L5" s="182">
        <v>629.29491299999995</v>
      </c>
      <c r="M5" s="182">
        <v>575.95879600000012</v>
      </c>
      <c r="N5" s="182">
        <v>7821.7731399999975</v>
      </c>
    </row>
    <row r="6" spans="1:14">
      <c r="A6" s="496" t="s">
        <v>585</v>
      </c>
      <c r="B6" s="183">
        <v>2185.704557</v>
      </c>
      <c r="C6" s="183">
        <v>1962.966482</v>
      </c>
      <c r="D6" s="183">
        <v>2117.4682900000003</v>
      </c>
      <c r="E6" s="183">
        <v>1908.3959219999999</v>
      </c>
      <c r="F6" s="183">
        <v>2015.8748439999999</v>
      </c>
      <c r="G6" s="183">
        <v>2014.9272820000001</v>
      </c>
      <c r="H6" s="183">
        <v>1857.7906929999999</v>
      </c>
      <c r="I6" s="183">
        <v>2003.6866049999996</v>
      </c>
      <c r="J6" s="183">
        <v>1960.460536</v>
      </c>
      <c r="K6" s="183">
        <v>2115.5616919999993</v>
      </c>
      <c r="L6" s="183">
        <v>2122.7390189999996</v>
      </c>
      <c r="M6" s="183">
        <v>1906.1844640000002</v>
      </c>
      <c r="N6" s="110">
        <v>24171.760386000002</v>
      </c>
    </row>
    <row r="7" spans="1:14">
      <c r="A7" s="496" t="s">
        <v>586</v>
      </c>
      <c r="B7" s="183">
        <v>916.58492284885097</v>
      </c>
      <c r="C7" s="183">
        <v>749.308349453304</v>
      </c>
      <c r="D7" s="183">
        <v>748.52904134001199</v>
      </c>
      <c r="E7" s="183">
        <v>642.29966787614694</v>
      </c>
      <c r="F7" s="183">
        <v>592.48639464953703</v>
      </c>
      <c r="G7" s="183">
        <v>555.52492532132283</v>
      </c>
      <c r="H7" s="183">
        <v>534.98927414553896</v>
      </c>
      <c r="I7" s="183">
        <v>567.30213150712302</v>
      </c>
      <c r="J7" s="183">
        <v>583.55299847819799</v>
      </c>
      <c r="K7" s="183">
        <v>676.14108498543999</v>
      </c>
      <c r="L7" s="183">
        <v>743.52575324625195</v>
      </c>
      <c r="M7" s="183">
        <v>798.80130552621699</v>
      </c>
      <c r="N7" s="110">
        <v>8109.0458493779433</v>
      </c>
    </row>
    <row r="8" spans="1:14">
      <c r="A8" s="495" t="s">
        <v>587</v>
      </c>
      <c r="B8" s="556">
        <v>1902.08670315115</v>
      </c>
      <c r="C8" s="556">
        <v>1504.7441365466959</v>
      </c>
      <c r="D8" s="556">
        <v>1338.8559826599878</v>
      </c>
      <c r="E8" s="556">
        <v>1246.944507123854</v>
      </c>
      <c r="F8" s="556">
        <v>1056.809248350464</v>
      </c>
      <c r="G8" s="556">
        <v>899.53329867867592</v>
      </c>
      <c r="H8" s="556">
        <v>943.16489285446096</v>
      </c>
      <c r="I8" s="556">
        <v>938.35730949287904</v>
      </c>
      <c r="J8" s="556">
        <v>1041.096903521802</v>
      </c>
      <c r="K8" s="556">
        <v>1208.4202000145622</v>
      </c>
      <c r="L8" s="556">
        <v>1431.1443567537451</v>
      </c>
      <c r="M8" s="556">
        <v>1700.112534473787</v>
      </c>
      <c r="N8" s="556">
        <v>15211.270073622065</v>
      </c>
    </row>
    <row r="9" spans="1:14" ht="12.75" thickBot="1">
      <c r="A9" s="155" t="s">
        <v>579</v>
      </c>
      <c r="B9" s="44">
        <f>'4.6'!B4/1000</f>
        <v>5216.500927</v>
      </c>
      <c r="C9" s="44">
        <f>'4.6'!C4/1000</f>
        <v>4995.8004779999992</v>
      </c>
      <c r="D9" s="44">
        <f>'4.6'!D4/1000</f>
        <v>5349.5928660000027</v>
      </c>
      <c r="E9" s="44">
        <f>'4.6'!E4/1000</f>
        <v>4238.9497239999982</v>
      </c>
      <c r="F9" s="44">
        <f>'4.6'!F4/1000</f>
        <v>4292.3678200000004</v>
      </c>
      <c r="G9" s="44">
        <f>'4.6'!G4/1000</f>
        <v>4207.6235750000005</v>
      </c>
      <c r="H9" s="44">
        <f>'4.6'!H4/1000</f>
        <v>4126.8209569999999</v>
      </c>
      <c r="I9" s="44">
        <f>'4.6'!I4/1000</f>
        <v>4308.674219999999</v>
      </c>
      <c r="J9" s="44">
        <f>'4.6'!J4/1000</f>
        <v>4171.2146140000004</v>
      </c>
      <c r="K9" s="44">
        <f>'4.6'!K4/1000</f>
        <v>4729.9559910000016</v>
      </c>
      <c r="L9" s="44">
        <f>'4.6'!L4/1000</f>
        <v>4992.5109009999996</v>
      </c>
      <c r="M9" s="44">
        <f>'4.6'!M4/1000</f>
        <v>5007.9639459999999</v>
      </c>
      <c r="N9" s="44">
        <f>'4.6'!N4/1000</f>
        <v>55637.976019000002</v>
      </c>
    </row>
    <row r="10" spans="1:14">
      <c r="A10" s="495" t="s">
        <v>588</v>
      </c>
      <c r="B10" s="182">
        <f>'4.6'!B5/1000</f>
        <v>603.68728199999998</v>
      </c>
      <c r="C10" s="182">
        <f>'4.6'!C5/1000</f>
        <v>571.14330599999994</v>
      </c>
      <c r="D10" s="182">
        <f>'4.6'!D5/1000</f>
        <v>669.83699000000001</v>
      </c>
      <c r="E10" s="182">
        <f>'4.6'!E5/1000</f>
        <v>599.7859739999999</v>
      </c>
      <c r="F10" s="182">
        <f>'4.6'!F5/1000</f>
        <v>683.34133799999995</v>
      </c>
      <c r="G10" s="182">
        <f>'4.6'!G5/1000</f>
        <v>696.82921199999998</v>
      </c>
      <c r="H10" s="182">
        <f>'4.6'!H5/1000</f>
        <v>685.79914899999994</v>
      </c>
      <c r="I10" s="182">
        <f>'4.6'!I5/1000</f>
        <v>697.50707899999998</v>
      </c>
      <c r="J10" s="182">
        <f>'4.6'!J5/1000</f>
        <v>657.00301000000002</v>
      </c>
      <c r="K10" s="182">
        <f>'4.6'!K5/1000</f>
        <v>715.39290300000005</v>
      </c>
      <c r="L10" s="182">
        <f>'4.6'!L5/1000</f>
        <v>701.50456200000008</v>
      </c>
      <c r="M10" s="182">
        <f>'4.6'!M5/1000</f>
        <v>616.01459399999976</v>
      </c>
      <c r="N10" s="182">
        <f>'4.6'!N5/1000</f>
        <v>7897.8453989999998</v>
      </c>
    </row>
    <row r="11" spans="1:14">
      <c r="A11" s="496" t="s">
        <v>589</v>
      </c>
      <c r="B11" s="183">
        <f>'4.6'!B6/1000</f>
        <v>2164.5021540000002</v>
      </c>
      <c r="C11" s="183">
        <f>'4.6'!C6/1000</f>
        <v>2040.4774160000002</v>
      </c>
      <c r="D11" s="183">
        <f>'4.6'!D6/1000</f>
        <v>2191.1312200000002</v>
      </c>
      <c r="E11" s="183">
        <f>'4.6'!E6/1000</f>
        <v>1967.1725120000001</v>
      </c>
      <c r="F11" s="183">
        <f>'4.6'!F6/1000</f>
        <v>2061.6456619999999</v>
      </c>
      <c r="G11" s="183">
        <f>'4.6'!G6/1000</f>
        <v>2042.3191120000001</v>
      </c>
      <c r="H11" s="183">
        <f>'4.6'!H6/1000</f>
        <v>1939.014124</v>
      </c>
      <c r="I11" s="183">
        <f>'4.6'!I6/1000</f>
        <v>2082.2062490000012</v>
      </c>
      <c r="J11" s="183">
        <f>'4.6'!J6/1000</f>
        <v>1985.457361</v>
      </c>
      <c r="K11" s="183">
        <f>'4.6'!K6/1000</f>
        <v>2158.8827620000002</v>
      </c>
      <c r="L11" s="183">
        <f>'4.6'!L6/1000</f>
        <v>2135.8642179999988</v>
      </c>
      <c r="M11" s="183">
        <f>'4.6'!M6/1000</f>
        <v>1857.948461</v>
      </c>
      <c r="N11" s="110">
        <f>'4.6'!N6/1000</f>
        <v>24626.621250999993</v>
      </c>
    </row>
    <row r="12" spans="1:14">
      <c r="A12" s="496" t="s">
        <v>590</v>
      </c>
      <c r="B12" s="183">
        <f>'4.6'!B7/1000</f>
        <v>843.28192643733098</v>
      </c>
      <c r="C12" s="183">
        <f>'4.6'!C7/1000</f>
        <v>789.60331608486001</v>
      </c>
      <c r="D12" s="183">
        <f>'4.6'!D7/1000</f>
        <v>810.62451229493297</v>
      </c>
      <c r="E12" s="183">
        <f>'4.6'!E7/1000</f>
        <v>590.16787826676</v>
      </c>
      <c r="F12" s="183">
        <f>'4.6'!F7/1000</f>
        <v>573.812010802126</v>
      </c>
      <c r="G12" s="183">
        <f>'4.6'!G7/1000</f>
        <v>541.03876924262693</v>
      </c>
      <c r="H12" s="183">
        <f>'4.6'!H7/1000</f>
        <v>543.06385875857507</v>
      </c>
      <c r="I12" s="183">
        <f>'4.6'!I7/1000</f>
        <v>577.79998916968293</v>
      </c>
      <c r="J12" s="183">
        <f>'4.6'!J7/1000</f>
        <v>562.95678720770502</v>
      </c>
      <c r="K12" s="183">
        <f>'4.6'!K7/1000</f>
        <v>680.37426496887701</v>
      </c>
      <c r="L12" s="183">
        <f>'4.6'!L7/1000</f>
        <v>755.97562461846599</v>
      </c>
      <c r="M12" s="183">
        <f>'4.6'!M7/1000</f>
        <v>795.27484095774605</v>
      </c>
      <c r="N12" s="110">
        <f>'4.6'!N7/1000</f>
        <v>8063.9737788096882</v>
      </c>
    </row>
    <row r="13" spans="1:14">
      <c r="A13" s="77" t="s">
        <v>591</v>
      </c>
      <c r="B13" s="556">
        <f>'4.6'!B8/1000</f>
        <v>1605.0295645626691</v>
      </c>
      <c r="C13" s="556">
        <f>'4.6'!C8/1000</f>
        <v>1594.5764399151401</v>
      </c>
      <c r="D13" s="556">
        <f>'4.6'!D8/1000</f>
        <v>1678.000143705068</v>
      </c>
      <c r="E13" s="556">
        <f>'4.6'!E8/1000</f>
        <v>1081.8233597332392</v>
      </c>
      <c r="F13" s="556">
        <f>'4.6'!F8/1000</f>
        <v>973.56880919787409</v>
      </c>
      <c r="G13" s="556">
        <f>'4.6'!G8/1000</f>
        <v>927.43648175737303</v>
      </c>
      <c r="H13" s="556">
        <f>'4.6'!H8/1000</f>
        <v>958.94382524142509</v>
      </c>
      <c r="I13" s="556">
        <f>'4.6'!I8/1000</f>
        <v>951.16090283031508</v>
      </c>
      <c r="J13" s="556">
        <f>'4.6'!J8/1000</f>
        <v>965.79745579229507</v>
      </c>
      <c r="K13" s="556">
        <f>'4.6'!K8/1000</f>
        <v>1175.306061031124</v>
      </c>
      <c r="L13" s="556">
        <f>'4.6'!L8/1000</f>
        <v>1399.1664963815338</v>
      </c>
      <c r="M13" s="556">
        <f>'4.6'!M8/1000</f>
        <v>1738.726050042254</v>
      </c>
      <c r="N13" s="556">
        <f>'4.6'!N8/1000</f>
        <v>15049.535590190311</v>
      </c>
    </row>
    <row r="14" spans="1:14" ht="12.75" thickBot="1">
      <c r="A14" s="155" t="s">
        <v>551</v>
      </c>
      <c r="B14" s="44">
        <f t="shared" ref="B14:N14" si="0">B9-B4</f>
        <v>-456.30104700000084</v>
      </c>
      <c r="C14" s="44">
        <f t="shared" si="0"/>
        <v>183.40185299999939</v>
      </c>
      <c r="D14" s="44">
        <f t="shared" si="0"/>
        <v>470.49325800000133</v>
      </c>
      <c r="E14" s="44">
        <f t="shared" si="0"/>
        <v>-196.27541400000337</v>
      </c>
      <c r="F14" s="44">
        <f t="shared" si="0"/>
        <v>-44.664718000000903</v>
      </c>
      <c r="G14" s="44">
        <f t="shared" si="0"/>
        <v>42.808257000000594</v>
      </c>
      <c r="H14" s="44">
        <f t="shared" si="0"/>
        <v>111.43209299999944</v>
      </c>
      <c r="I14" s="44">
        <f t="shared" si="0"/>
        <v>158.19717099999616</v>
      </c>
      <c r="J14" s="44">
        <f t="shared" si="0"/>
        <v>-83.816028999998707</v>
      </c>
      <c r="K14" s="44">
        <f t="shared" si="0"/>
        <v>46.137440999999853</v>
      </c>
      <c r="L14" s="44">
        <f t="shared" si="0"/>
        <v>65.806859000002987</v>
      </c>
      <c r="M14" s="44">
        <f t="shared" si="0"/>
        <v>26.906845999996222</v>
      </c>
      <c r="N14" s="44">
        <f t="shared" si="0"/>
        <v>324.12657000000036</v>
      </c>
    </row>
    <row r="15" spans="1:14">
      <c r="A15" s="495" t="s">
        <v>592</v>
      </c>
      <c r="B15" s="182">
        <f t="shared" ref="B15:N15" si="1">B10-B5</f>
        <v>-64.738509000000136</v>
      </c>
      <c r="C15" s="182">
        <f t="shared" si="1"/>
        <v>-24.236351000000013</v>
      </c>
      <c r="D15" s="182">
        <f t="shared" si="1"/>
        <v>-4.4093040000000201</v>
      </c>
      <c r="E15" s="182">
        <f t="shared" si="1"/>
        <v>-37.799067000000036</v>
      </c>
      <c r="F15" s="182">
        <f t="shared" si="1"/>
        <v>11.479286999999886</v>
      </c>
      <c r="G15" s="182">
        <f t="shared" si="1"/>
        <v>1.9993999999999232</v>
      </c>
      <c r="H15" s="182">
        <f t="shared" si="1"/>
        <v>6.3551449999999932</v>
      </c>
      <c r="I15" s="182">
        <f t="shared" si="1"/>
        <v>56.376075999999898</v>
      </c>
      <c r="J15" s="182">
        <f t="shared" si="1"/>
        <v>-12.917194999999992</v>
      </c>
      <c r="K15" s="182">
        <f t="shared" si="1"/>
        <v>31.697330000000079</v>
      </c>
      <c r="L15" s="182">
        <f t="shared" si="1"/>
        <v>72.209649000000127</v>
      </c>
      <c r="M15" s="182">
        <f t="shared" si="1"/>
        <v>40.055797999999641</v>
      </c>
      <c r="N15" s="182">
        <f t="shared" si="1"/>
        <v>76.072259000002305</v>
      </c>
    </row>
    <row r="16" spans="1:14">
      <c r="A16" s="496" t="s">
        <v>581</v>
      </c>
      <c r="B16" s="183">
        <f t="shared" ref="B16:N16" si="2">B11-B6</f>
        <v>-21.202402999999777</v>
      </c>
      <c r="C16" s="183">
        <f t="shared" si="2"/>
        <v>77.510934000000134</v>
      </c>
      <c r="D16" s="183">
        <f t="shared" si="2"/>
        <v>73.66292999999996</v>
      </c>
      <c r="E16" s="183">
        <f t="shared" si="2"/>
        <v>58.776590000000169</v>
      </c>
      <c r="F16" s="183">
        <f t="shared" si="2"/>
        <v>45.770817999999963</v>
      </c>
      <c r="G16" s="183">
        <f t="shared" si="2"/>
        <v>27.391830000000027</v>
      </c>
      <c r="H16" s="183">
        <f t="shared" si="2"/>
        <v>81.223431000000119</v>
      </c>
      <c r="I16" s="183">
        <f t="shared" si="2"/>
        <v>78.519644000001563</v>
      </c>
      <c r="J16" s="183">
        <f t="shared" si="2"/>
        <v>24.996824999999944</v>
      </c>
      <c r="K16" s="183">
        <f t="shared" si="2"/>
        <v>43.321070000000873</v>
      </c>
      <c r="L16" s="183">
        <f t="shared" si="2"/>
        <v>13.125198999999157</v>
      </c>
      <c r="M16" s="183">
        <f t="shared" si="2"/>
        <v>-48.23600300000021</v>
      </c>
      <c r="N16" s="110">
        <f t="shared" si="2"/>
        <v>454.86086499999146</v>
      </c>
    </row>
    <row r="17" spans="1:14">
      <c r="A17" s="496" t="s">
        <v>580</v>
      </c>
      <c r="B17" s="183">
        <f t="shared" ref="B17:N17" si="3">B12-B7</f>
        <v>-73.302996411519985</v>
      </c>
      <c r="C17" s="183">
        <f t="shared" si="3"/>
        <v>40.294966631556008</v>
      </c>
      <c r="D17" s="183">
        <f t="shared" si="3"/>
        <v>62.095470954920984</v>
      </c>
      <c r="E17" s="183">
        <f t="shared" si="3"/>
        <v>-52.131789609386942</v>
      </c>
      <c r="F17" s="183">
        <f t="shared" si="3"/>
        <v>-18.674383847411036</v>
      </c>
      <c r="G17" s="183">
        <f t="shared" si="3"/>
        <v>-14.486156078695899</v>
      </c>
      <c r="H17" s="183">
        <f t="shared" si="3"/>
        <v>8.0745846130361087</v>
      </c>
      <c r="I17" s="183">
        <f t="shared" si="3"/>
        <v>10.497857662559909</v>
      </c>
      <c r="J17" s="183">
        <f t="shared" si="3"/>
        <v>-20.596211270492972</v>
      </c>
      <c r="K17" s="183">
        <f t="shared" si="3"/>
        <v>4.2331799834370258</v>
      </c>
      <c r="L17" s="183">
        <f t="shared" si="3"/>
        <v>12.449871372214034</v>
      </c>
      <c r="M17" s="183">
        <f t="shared" si="3"/>
        <v>-3.5264645684709421</v>
      </c>
      <c r="N17" s="110">
        <f t="shared" si="3"/>
        <v>-45.072070568255185</v>
      </c>
    </row>
    <row r="18" spans="1:14">
      <c r="A18" s="466" t="s">
        <v>593</v>
      </c>
      <c r="B18" s="556">
        <f t="shared" ref="B18:N18" si="4">B13-B8</f>
        <v>-297.05713858848094</v>
      </c>
      <c r="C18" s="556">
        <f t="shared" si="4"/>
        <v>89.832303368444173</v>
      </c>
      <c r="D18" s="556">
        <f t="shared" si="4"/>
        <v>339.14416104508018</v>
      </c>
      <c r="E18" s="556">
        <f t="shared" si="4"/>
        <v>-165.12114739061485</v>
      </c>
      <c r="F18" s="556">
        <f t="shared" si="4"/>
        <v>-83.240439152589943</v>
      </c>
      <c r="G18" s="556">
        <f t="shared" si="4"/>
        <v>27.903183078697111</v>
      </c>
      <c r="H18" s="556">
        <f t="shared" si="4"/>
        <v>15.778932386964129</v>
      </c>
      <c r="I18" s="556">
        <f t="shared" si="4"/>
        <v>12.803593337436041</v>
      </c>
      <c r="J18" s="556">
        <f t="shared" si="4"/>
        <v>-75.299447729506937</v>
      </c>
      <c r="K18" s="556">
        <f t="shared" si="4"/>
        <v>-33.114138983438124</v>
      </c>
      <c r="L18" s="556">
        <f t="shared" si="4"/>
        <v>-31.977860372211353</v>
      </c>
      <c r="M18" s="556">
        <f t="shared" si="4"/>
        <v>38.613515568466937</v>
      </c>
      <c r="N18" s="556">
        <f t="shared" si="4"/>
        <v>-161.73448343175369</v>
      </c>
    </row>
    <row r="19" spans="1:14" ht="12.75" thickBot="1">
      <c r="A19" s="554" t="s">
        <v>551</v>
      </c>
      <c r="B19" s="555">
        <f t="shared" ref="B19:N19" si="5">B14/B4</f>
        <v>-8.043662533812268E-2</v>
      </c>
      <c r="C19" s="555">
        <f t="shared" si="5"/>
        <v>3.8110278738598756E-2</v>
      </c>
      <c r="D19" s="555">
        <f t="shared" si="5"/>
        <v>9.6430344899816847E-2</v>
      </c>
      <c r="E19" s="555">
        <f t="shared" si="5"/>
        <v>-4.4253765681106061E-2</v>
      </c>
      <c r="F19" s="555">
        <f t="shared" si="5"/>
        <v>-1.0298451212588272E-2</v>
      </c>
      <c r="G19" s="555">
        <f t="shared" si="5"/>
        <v>1.0278548682575843E-2</v>
      </c>
      <c r="H19" s="555">
        <f t="shared" si="5"/>
        <v>2.7751258165565163E-2</v>
      </c>
      <c r="I19" s="555">
        <f t="shared" si="5"/>
        <v>3.8115418813871399E-2</v>
      </c>
      <c r="J19" s="555">
        <f t="shared" si="5"/>
        <v>-1.9698102324570903E-2</v>
      </c>
      <c r="K19" s="555">
        <f t="shared" si="5"/>
        <v>9.8503903401637623E-3</v>
      </c>
      <c r="L19" s="555">
        <f t="shared" si="5"/>
        <v>1.3357177220105284E-2</v>
      </c>
      <c r="M19" s="555">
        <f t="shared" si="5"/>
        <v>5.4018344820813639E-3</v>
      </c>
      <c r="N19" s="555">
        <f t="shared" si="5"/>
        <v>5.8597724300285545E-3</v>
      </c>
    </row>
    <row r="20" spans="1:14">
      <c r="A20" s="516" t="s">
        <v>592</v>
      </c>
      <c r="B20" s="517">
        <f t="shared" ref="B20:N20" si="6">B15/B5</f>
        <v>-9.685220090497694E-2</v>
      </c>
      <c r="C20" s="517">
        <f t="shared" si="6"/>
        <v>-4.0707388495808169E-2</v>
      </c>
      <c r="D20" s="517">
        <f t="shared" si="6"/>
        <v>-6.5396043541323789E-3</v>
      </c>
      <c r="E20" s="517">
        <f t="shared" si="6"/>
        <v>-5.9284745672067984E-2</v>
      </c>
      <c r="F20" s="517">
        <f t="shared" si="6"/>
        <v>1.7085779711644832E-2</v>
      </c>
      <c r="G20" s="517">
        <f t="shared" si="6"/>
        <v>2.8775391692605198E-3</v>
      </c>
      <c r="H20" s="517">
        <f t="shared" si="6"/>
        <v>9.3534492358254648E-3</v>
      </c>
      <c r="I20" s="517">
        <f t="shared" si="6"/>
        <v>8.7932225607876099E-2</v>
      </c>
      <c r="J20" s="517">
        <f t="shared" si="6"/>
        <v>-1.9281691914337755E-2</v>
      </c>
      <c r="K20" s="517">
        <f t="shared" si="6"/>
        <v>4.6361759899826174E-2</v>
      </c>
      <c r="L20" s="517">
        <f t="shared" si="6"/>
        <v>0.11474691358263074</v>
      </c>
      <c r="M20" s="517">
        <f t="shared" si="6"/>
        <v>6.9546290946826045E-2</v>
      </c>
      <c r="N20" s="517">
        <f t="shared" si="6"/>
        <v>9.7257051103891174E-3</v>
      </c>
    </row>
    <row r="21" spans="1:14">
      <c r="A21" s="496" t="s">
        <v>581</v>
      </c>
      <c r="B21" s="506">
        <f t="shared" ref="B21:N21" si="7">B16/B6</f>
        <v>-9.7004889943136888E-3</v>
      </c>
      <c r="C21" s="506">
        <f t="shared" si="7"/>
        <v>3.9486631438060457E-2</v>
      </c>
      <c r="D21" s="506">
        <f t="shared" si="7"/>
        <v>3.4788209272309786E-2</v>
      </c>
      <c r="E21" s="506">
        <f t="shared" si="7"/>
        <v>3.0798949695093811E-2</v>
      </c>
      <c r="F21" s="506">
        <f t="shared" si="7"/>
        <v>2.2705188338567293E-2</v>
      </c>
      <c r="G21" s="506">
        <f t="shared" si="7"/>
        <v>1.3594450898898507E-2</v>
      </c>
      <c r="H21" s="506">
        <f t="shared" si="7"/>
        <v>4.372044240830962E-2</v>
      </c>
      <c r="I21" s="506">
        <f t="shared" si="7"/>
        <v>3.9187587422136592E-2</v>
      </c>
      <c r="J21" s="506">
        <f t="shared" si="7"/>
        <v>1.2750486194943709E-2</v>
      </c>
      <c r="K21" s="506">
        <f t="shared" si="7"/>
        <v>2.0477337136430285E-2</v>
      </c>
      <c r="L21" s="506">
        <f t="shared" si="7"/>
        <v>6.183143044208186E-3</v>
      </c>
      <c r="M21" s="506">
        <f t="shared" si="7"/>
        <v>-2.530500269568885E-2</v>
      </c>
      <c r="N21" s="518">
        <f t="shared" si="7"/>
        <v>1.8817862569225265E-2</v>
      </c>
    </row>
    <row r="22" spans="1:14">
      <c r="A22" s="496" t="s">
        <v>580</v>
      </c>
      <c r="B22" s="506">
        <f t="shared" ref="B22:N22" si="8">B17/B7</f>
        <v>-7.9974036866857764E-2</v>
      </c>
      <c r="C22" s="506">
        <f t="shared" si="8"/>
        <v>5.3776214639747771E-2</v>
      </c>
      <c r="D22" s="506">
        <f t="shared" si="8"/>
        <v>8.2956662367779432E-2</v>
      </c>
      <c r="E22" s="506">
        <f t="shared" si="8"/>
        <v>-8.1164279255768482E-2</v>
      </c>
      <c r="F22" s="506">
        <f t="shared" si="8"/>
        <v>-3.1518671172959443E-2</v>
      </c>
      <c r="G22" s="506">
        <f t="shared" si="8"/>
        <v>-2.6076518655426519E-2</v>
      </c>
      <c r="H22" s="506">
        <f t="shared" si="8"/>
        <v>1.5092984108760827E-2</v>
      </c>
      <c r="I22" s="506">
        <f t="shared" si="8"/>
        <v>1.8504879639127704E-2</v>
      </c>
      <c r="J22" s="506">
        <f t="shared" si="8"/>
        <v>-3.5294499941229351E-2</v>
      </c>
      <c r="K22" s="506">
        <f t="shared" si="8"/>
        <v>6.2607939044677088E-3</v>
      </c>
      <c r="L22" s="506">
        <f t="shared" si="8"/>
        <v>1.6744371419359163E-2</v>
      </c>
      <c r="M22" s="506">
        <f t="shared" si="8"/>
        <v>-4.4146955495370085E-3</v>
      </c>
      <c r="N22" s="518">
        <f t="shared" si="8"/>
        <v>-5.5582458658453302E-3</v>
      </c>
    </row>
    <row r="23" spans="1:14" ht="12.75" thickBot="1">
      <c r="A23" s="137" t="s">
        <v>593</v>
      </c>
      <c r="B23" s="557">
        <f t="shared" ref="B23:N23" si="9">B18/B8</f>
        <v>-0.15617434163035374</v>
      </c>
      <c r="C23" s="557">
        <f t="shared" si="9"/>
        <v>5.9699387548107885E-2</v>
      </c>
      <c r="D23" s="557">
        <f t="shared" si="9"/>
        <v>0.25330891853751258</v>
      </c>
      <c r="E23" s="557">
        <f t="shared" si="9"/>
        <v>-0.13242060608733572</v>
      </c>
      <c r="F23" s="557">
        <f t="shared" si="9"/>
        <v>-7.8765812546130715E-2</v>
      </c>
      <c r="G23" s="557">
        <f t="shared" si="9"/>
        <v>3.1019622197070509E-2</v>
      </c>
      <c r="H23" s="557">
        <f t="shared" si="9"/>
        <v>1.6729770697051342E-2</v>
      </c>
      <c r="I23" s="557">
        <f t="shared" si="9"/>
        <v>1.3644688657410841E-2</v>
      </c>
      <c r="J23" s="557">
        <f t="shared" si="9"/>
        <v>-7.2327030725752292E-2</v>
      </c>
      <c r="K23" s="557">
        <f t="shared" si="9"/>
        <v>-2.7402834695281559E-2</v>
      </c>
      <c r="L23" s="557">
        <f t="shared" si="9"/>
        <v>-2.2344259138712262E-2</v>
      </c>
      <c r="M23" s="557">
        <f t="shared" si="9"/>
        <v>2.2712329204971397E-2</v>
      </c>
      <c r="N23" s="557">
        <f t="shared" si="9"/>
        <v>-1.0632543019022337E-2</v>
      </c>
    </row>
    <row r="24" spans="1:14">
      <c r="A24" s="47"/>
      <c r="B24" s="39"/>
      <c r="N24" s="18" t="s">
        <v>506</v>
      </c>
    </row>
    <row r="25" spans="1:14">
      <c r="A25" s="47"/>
      <c r="B25" s="39"/>
      <c r="N25" s="18"/>
    </row>
    <row r="26" spans="1:14">
      <c r="A26" s="47"/>
      <c r="B26" s="39"/>
      <c r="N26" s="18"/>
    </row>
    <row r="27" spans="1:14" s="68" customFormat="1">
      <c r="A27" s="509"/>
      <c r="B27" s="510"/>
      <c r="N27" s="88"/>
    </row>
    <row r="28" spans="1:14" s="68" customFormat="1">
      <c r="A28" s="509"/>
      <c r="B28" s="510"/>
      <c r="N28" s="88"/>
    </row>
    <row r="29" spans="1:14" s="68" customFormat="1">
      <c r="A29" s="509"/>
      <c r="B29" s="510"/>
      <c r="N29" s="88"/>
    </row>
    <row r="30" spans="1:14" s="68" customFormat="1">
      <c r="A30" s="509"/>
      <c r="B30" s="510"/>
      <c r="N30" s="88"/>
    </row>
    <row r="31" spans="1:14" s="68" customFormat="1">
      <c r="A31" s="509"/>
      <c r="B31" s="510"/>
      <c r="N31" s="88"/>
    </row>
    <row r="32" spans="1:14" s="68" customFormat="1">
      <c r="A32" s="67" t="s">
        <v>551</v>
      </c>
      <c r="B32" s="507" t="s">
        <v>93</v>
      </c>
      <c r="C32" s="507" t="s">
        <v>94</v>
      </c>
      <c r="D32" s="507" t="s">
        <v>95</v>
      </c>
      <c r="E32" s="507" t="s">
        <v>96</v>
      </c>
      <c r="F32" s="507" t="s">
        <v>97</v>
      </c>
      <c r="G32" s="507" t="s">
        <v>98</v>
      </c>
      <c r="H32" s="507" t="s">
        <v>99</v>
      </c>
      <c r="I32" s="507" t="s">
        <v>100</v>
      </c>
      <c r="J32" s="507" t="s">
        <v>101</v>
      </c>
      <c r="K32" s="507" t="s">
        <v>102</v>
      </c>
      <c r="L32" s="507" t="s">
        <v>103</v>
      </c>
      <c r="M32" s="88" t="s">
        <v>104</v>
      </c>
    </row>
    <row r="33" spans="1:14" s="68" customFormat="1">
      <c r="A33" s="67" t="s">
        <v>13</v>
      </c>
      <c r="B33" s="512">
        <f t="shared" ref="B33:M33" si="10">B20</f>
        <v>-9.685220090497694E-2</v>
      </c>
      <c r="C33" s="512">
        <f t="shared" si="10"/>
        <v>-4.0707388495808169E-2</v>
      </c>
      <c r="D33" s="512">
        <f t="shared" si="10"/>
        <v>-6.5396043541323789E-3</v>
      </c>
      <c r="E33" s="512">
        <f t="shared" si="10"/>
        <v>-5.9284745672067984E-2</v>
      </c>
      <c r="F33" s="512">
        <f t="shared" si="10"/>
        <v>1.7085779711644832E-2</v>
      </c>
      <c r="G33" s="512">
        <f t="shared" si="10"/>
        <v>2.8775391692605198E-3</v>
      </c>
      <c r="H33" s="512">
        <f t="shared" si="10"/>
        <v>9.3534492358254648E-3</v>
      </c>
      <c r="I33" s="512">
        <f t="shared" si="10"/>
        <v>8.7932225607876099E-2</v>
      </c>
      <c r="J33" s="512">
        <f t="shared" si="10"/>
        <v>-1.9281691914337755E-2</v>
      </c>
      <c r="K33" s="512">
        <f t="shared" si="10"/>
        <v>4.6361759899826174E-2</v>
      </c>
      <c r="L33" s="512">
        <f t="shared" si="10"/>
        <v>0.11474691358263074</v>
      </c>
      <c r="M33" s="512">
        <f t="shared" si="10"/>
        <v>6.9546290946826045E-2</v>
      </c>
      <c r="N33" s="88"/>
    </row>
    <row r="34" spans="1:14" s="68" customFormat="1">
      <c r="A34" s="67" t="s">
        <v>14</v>
      </c>
      <c r="B34" s="512">
        <f t="shared" ref="B34:M34" si="11">B21</f>
        <v>-9.7004889943136888E-3</v>
      </c>
      <c r="C34" s="512">
        <f t="shared" si="11"/>
        <v>3.9486631438060457E-2</v>
      </c>
      <c r="D34" s="512">
        <f t="shared" si="11"/>
        <v>3.4788209272309786E-2</v>
      </c>
      <c r="E34" s="512">
        <f t="shared" si="11"/>
        <v>3.0798949695093811E-2</v>
      </c>
      <c r="F34" s="512">
        <f t="shared" si="11"/>
        <v>2.2705188338567293E-2</v>
      </c>
      <c r="G34" s="512">
        <f t="shared" si="11"/>
        <v>1.3594450898898507E-2</v>
      </c>
      <c r="H34" s="512">
        <f t="shared" si="11"/>
        <v>4.372044240830962E-2</v>
      </c>
      <c r="I34" s="512">
        <f t="shared" si="11"/>
        <v>3.9187587422136592E-2</v>
      </c>
      <c r="J34" s="512">
        <f t="shared" si="11"/>
        <v>1.2750486194943709E-2</v>
      </c>
      <c r="K34" s="512">
        <f t="shared" si="11"/>
        <v>2.0477337136430285E-2</v>
      </c>
      <c r="L34" s="512">
        <f t="shared" si="11"/>
        <v>6.183143044208186E-3</v>
      </c>
      <c r="M34" s="512">
        <f t="shared" si="11"/>
        <v>-2.530500269568885E-2</v>
      </c>
      <c r="N34" s="88"/>
    </row>
    <row r="35" spans="1:14" s="68" customFormat="1">
      <c r="A35" s="67" t="s">
        <v>201</v>
      </c>
      <c r="B35" s="512">
        <f t="shared" ref="B35:M35" si="12">B22</f>
        <v>-7.9974036866857764E-2</v>
      </c>
      <c r="C35" s="512">
        <f t="shared" si="12"/>
        <v>5.3776214639747771E-2</v>
      </c>
      <c r="D35" s="512">
        <f t="shared" si="12"/>
        <v>8.2956662367779432E-2</v>
      </c>
      <c r="E35" s="512">
        <f t="shared" si="12"/>
        <v>-8.1164279255768482E-2</v>
      </c>
      <c r="F35" s="512">
        <f t="shared" si="12"/>
        <v>-3.1518671172959443E-2</v>
      </c>
      <c r="G35" s="512">
        <f t="shared" si="12"/>
        <v>-2.6076518655426519E-2</v>
      </c>
      <c r="H35" s="512">
        <f t="shared" si="12"/>
        <v>1.5092984108760827E-2</v>
      </c>
      <c r="I35" s="512">
        <f t="shared" si="12"/>
        <v>1.8504879639127704E-2</v>
      </c>
      <c r="J35" s="512">
        <f t="shared" si="12"/>
        <v>-3.5294499941229351E-2</v>
      </c>
      <c r="K35" s="512">
        <f t="shared" si="12"/>
        <v>6.2607939044677088E-3</v>
      </c>
      <c r="L35" s="512">
        <f t="shared" si="12"/>
        <v>1.6744371419359163E-2</v>
      </c>
      <c r="M35" s="512">
        <f t="shared" si="12"/>
        <v>-4.4146955495370085E-3</v>
      </c>
      <c r="N35" s="88"/>
    </row>
    <row r="36" spans="1:14" s="68" customFormat="1">
      <c r="A36" s="67" t="s">
        <v>199</v>
      </c>
      <c r="B36" s="512">
        <f t="shared" ref="B36:M36" si="13">B23</f>
        <v>-0.15617434163035374</v>
      </c>
      <c r="C36" s="512">
        <f t="shared" si="13"/>
        <v>5.9699387548107885E-2</v>
      </c>
      <c r="D36" s="512">
        <f t="shared" si="13"/>
        <v>0.25330891853751258</v>
      </c>
      <c r="E36" s="512">
        <f t="shared" si="13"/>
        <v>-0.13242060608733572</v>
      </c>
      <c r="F36" s="512">
        <f t="shared" si="13"/>
        <v>-7.8765812546130715E-2</v>
      </c>
      <c r="G36" s="512">
        <f t="shared" si="13"/>
        <v>3.1019622197070509E-2</v>
      </c>
      <c r="H36" s="512">
        <f t="shared" si="13"/>
        <v>1.6729770697051342E-2</v>
      </c>
      <c r="I36" s="512">
        <f t="shared" si="13"/>
        <v>1.3644688657410841E-2</v>
      </c>
      <c r="J36" s="512">
        <f t="shared" si="13"/>
        <v>-7.2327030725752292E-2</v>
      </c>
      <c r="K36" s="512">
        <f t="shared" si="13"/>
        <v>-2.7402834695281559E-2</v>
      </c>
      <c r="L36" s="512">
        <f t="shared" si="13"/>
        <v>-2.2344259138712262E-2</v>
      </c>
      <c r="M36" s="512">
        <f t="shared" si="13"/>
        <v>2.2712329204971397E-2</v>
      </c>
      <c r="N36" s="88"/>
    </row>
    <row r="37" spans="1:14" s="68" customFormat="1">
      <c r="A37" s="588">
        <f>N1-1</f>
        <v>2017</v>
      </c>
      <c r="B37" s="507" t="s">
        <v>93</v>
      </c>
      <c r="C37" s="507" t="s">
        <v>94</v>
      </c>
      <c r="D37" s="507" t="s">
        <v>95</v>
      </c>
      <c r="E37" s="507" t="s">
        <v>96</v>
      </c>
      <c r="F37" s="507" t="s">
        <v>97</v>
      </c>
      <c r="G37" s="507" t="s">
        <v>98</v>
      </c>
      <c r="H37" s="507" t="s">
        <v>99</v>
      </c>
      <c r="I37" s="507" t="s">
        <v>100</v>
      </c>
      <c r="J37" s="507" t="s">
        <v>101</v>
      </c>
      <c r="K37" s="507" t="s">
        <v>102</v>
      </c>
      <c r="L37" s="507" t="s">
        <v>103</v>
      </c>
      <c r="M37" s="88" t="s">
        <v>104</v>
      </c>
      <c r="N37" s="88"/>
    </row>
    <row r="38" spans="1:14" s="68" customFormat="1">
      <c r="A38" s="67" t="s">
        <v>584</v>
      </c>
      <c r="B38" s="508">
        <v>668.42579100000012</v>
      </c>
      <c r="C38" s="508">
        <v>595.37965699999995</v>
      </c>
      <c r="D38" s="508">
        <v>674.24629400000003</v>
      </c>
      <c r="E38" s="508">
        <v>637.58504099999993</v>
      </c>
      <c r="F38" s="508">
        <v>671.86205100000006</v>
      </c>
      <c r="G38" s="508">
        <v>694.82981200000006</v>
      </c>
      <c r="H38" s="508">
        <v>679.44400399999995</v>
      </c>
      <c r="I38" s="508">
        <v>641.13100300000008</v>
      </c>
      <c r="J38" s="508">
        <v>669.92020500000001</v>
      </c>
      <c r="K38" s="508">
        <v>683.69557299999997</v>
      </c>
      <c r="L38" s="508">
        <v>629.29491299999995</v>
      </c>
      <c r="M38" s="508">
        <v>575.95879600000012</v>
      </c>
      <c r="N38" s="88"/>
    </row>
    <row r="39" spans="1:14" s="68" customFormat="1">
      <c r="A39" s="67" t="s">
        <v>585</v>
      </c>
      <c r="B39" s="508">
        <v>2185.704557</v>
      </c>
      <c r="C39" s="508">
        <v>1962.966482</v>
      </c>
      <c r="D39" s="508">
        <v>2117.4682900000003</v>
      </c>
      <c r="E39" s="508">
        <v>1908.3959219999999</v>
      </c>
      <c r="F39" s="508">
        <v>2015.8748439999999</v>
      </c>
      <c r="G39" s="508">
        <v>2014.9272820000001</v>
      </c>
      <c r="H39" s="508">
        <v>1857.7906929999999</v>
      </c>
      <c r="I39" s="508">
        <v>2003.6866049999996</v>
      </c>
      <c r="J39" s="508">
        <v>1960.460536</v>
      </c>
      <c r="K39" s="508">
        <v>2115.5616919999993</v>
      </c>
      <c r="L39" s="508">
        <v>2122.7390189999996</v>
      </c>
      <c r="M39" s="508">
        <v>1906.1844640000002</v>
      </c>
      <c r="N39" s="88"/>
    </row>
    <row r="40" spans="1:14" s="68" customFormat="1">
      <c r="A40" s="67" t="s">
        <v>586</v>
      </c>
      <c r="B40" s="508">
        <v>916.58492284885097</v>
      </c>
      <c r="C40" s="508">
        <v>749.308349453304</v>
      </c>
      <c r="D40" s="508">
        <v>748.52904134001199</v>
      </c>
      <c r="E40" s="508">
        <v>642.29966787614694</v>
      </c>
      <c r="F40" s="508">
        <v>592.48639464953703</v>
      </c>
      <c r="G40" s="508">
        <v>555.52492532132283</v>
      </c>
      <c r="H40" s="508">
        <v>534.98927414553896</v>
      </c>
      <c r="I40" s="508">
        <v>567.30213150712302</v>
      </c>
      <c r="J40" s="508">
        <v>583.55299847819799</v>
      </c>
      <c r="K40" s="508">
        <v>676.14108498543999</v>
      </c>
      <c r="L40" s="508">
        <v>743.52575324625195</v>
      </c>
      <c r="M40" s="508">
        <v>798.80130552621699</v>
      </c>
      <c r="N40" s="88"/>
    </row>
    <row r="41" spans="1:14" s="68" customFormat="1">
      <c r="A41" s="67" t="s">
        <v>587</v>
      </c>
      <c r="B41" s="508">
        <v>1902.08670315115</v>
      </c>
      <c r="C41" s="508">
        <v>1504.7441365466959</v>
      </c>
      <c r="D41" s="508">
        <v>1338.8559826599878</v>
      </c>
      <c r="E41" s="508">
        <v>1246.944507123854</v>
      </c>
      <c r="F41" s="508">
        <v>1056.809248350464</v>
      </c>
      <c r="G41" s="508">
        <v>899.53329867867592</v>
      </c>
      <c r="H41" s="508">
        <v>943.16489285446096</v>
      </c>
      <c r="I41" s="508">
        <v>938.35730949287904</v>
      </c>
      <c r="J41" s="508">
        <v>1041.096903521802</v>
      </c>
      <c r="K41" s="508">
        <v>1208.4202000145622</v>
      </c>
      <c r="L41" s="508">
        <v>1431.1443567537451</v>
      </c>
      <c r="M41" s="508">
        <v>1700.112534473787</v>
      </c>
      <c r="N41" s="88"/>
    </row>
    <row r="42" spans="1:14" s="68" customFormat="1">
      <c r="A42" s="67" t="s">
        <v>588</v>
      </c>
      <c r="B42" s="511">
        <f>B10</f>
        <v>603.68728199999998</v>
      </c>
      <c r="C42" s="511">
        <f t="shared" ref="C42:M42" si="14">C10</f>
        <v>571.14330599999994</v>
      </c>
      <c r="D42" s="511">
        <f t="shared" si="14"/>
        <v>669.83699000000001</v>
      </c>
      <c r="E42" s="511">
        <f t="shared" si="14"/>
        <v>599.7859739999999</v>
      </c>
      <c r="F42" s="511">
        <f t="shared" si="14"/>
        <v>683.34133799999995</v>
      </c>
      <c r="G42" s="511">
        <f t="shared" si="14"/>
        <v>696.82921199999998</v>
      </c>
      <c r="H42" s="511">
        <f t="shared" si="14"/>
        <v>685.79914899999994</v>
      </c>
      <c r="I42" s="511">
        <f t="shared" si="14"/>
        <v>697.50707899999998</v>
      </c>
      <c r="J42" s="511">
        <f t="shared" si="14"/>
        <v>657.00301000000002</v>
      </c>
      <c r="K42" s="511">
        <f t="shared" si="14"/>
        <v>715.39290300000005</v>
      </c>
      <c r="L42" s="511">
        <f t="shared" si="14"/>
        <v>701.50456200000008</v>
      </c>
      <c r="M42" s="511">
        <f t="shared" si="14"/>
        <v>616.01459399999976</v>
      </c>
      <c r="N42" s="88"/>
    </row>
    <row r="43" spans="1:14" s="68" customFormat="1">
      <c r="A43" s="67" t="s">
        <v>589</v>
      </c>
      <c r="B43" s="511">
        <f t="shared" ref="B43:M45" si="15">B11</f>
        <v>2164.5021540000002</v>
      </c>
      <c r="C43" s="511">
        <f t="shared" si="15"/>
        <v>2040.4774160000002</v>
      </c>
      <c r="D43" s="511">
        <f t="shared" si="15"/>
        <v>2191.1312200000002</v>
      </c>
      <c r="E43" s="511">
        <f t="shared" si="15"/>
        <v>1967.1725120000001</v>
      </c>
      <c r="F43" s="511">
        <f t="shared" si="15"/>
        <v>2061.6456619999999</v>
      </c>
      <c r="G43" s="511">
        <f t="shared" si="15"/>
        <v>2042.3191120000001</v>
      </c>
      <c r="H43" s="511">
        <f t="shared" si="15"/>
        <v>1939.014124</v>
      </c>
      <c r="I43" s="511">
        <f t="shared" si="15"/>
        <v>2082.2062490000012</v>
      </c>
      <c r="J43" s="511">
        <f t="shared" si="15"/>
        <v>1985.457361</v>
      </c>
      <c r="K43" s="511">
        <f t="shared" si="15"/>
        <v>2158.8827620000002</v>
      </c>
      <c r="L43" s="511">
        <f t="shared" si="15"/>
        <v>2135.8642179999988</v>
      </c>
      <c r="M43" s="511">
        <f t="shared" si="15"/>
        <v>1857.948461</v>
      </c>
      <c r="N43" s="88"/>
    </row>
    <row r="44" spans="1:14" s="68" customFormat="1">
      <c r="A44" s="67" t="s">
        <v>590</v>
      </c>
      <c r="B44" s="511">
        <f t="shared" si="15"/>
        <v>843.28192643733098</v>
      </c>
      <c r="C44" s="511">
        <f t="shared" si="15"/>
        <v>789.60331608486001</v>
      </c>
      <c r="D44" s="511">
        <f t="shared" si="15"/>
        <v>810.62451229493297</v>
      </c>
      <c r="E44" s="511">
        <f t="shared" si="15"/>
        <v>590.16787826676</v>
      </c>
      <c r="F44" s="511">
        <f t="shared" si="15"/>
        <v>573.812010802126</v>
      </c>
      <c r="G44" s="511">
        <f t="shared" si="15"/>
        <v>541.03876924262693</v>
      </c>
      <c r="H44" s="511">
        <f t="shared" si="15"/>
        <v>543.06385875857507</v>
      </c>
      <c r="I44" s="511">
        <f t="shared" si="15"/>
        <v>577.79998916968293</v>
      </c>
      <c r="J44" s="511">
        <f t="shared" si="15"/>
        <v>562.95678720770502</v>
      </c>
      <c r="K44" s="511">
        <f t="shared" si="15"/>
        <v>680.37426496887701</v>
      </c>
      <c r="L44" s="511">
        <f t="shared" si="15"/>
        <v>755.97562461846599</v>
      </c>
      <c r="M44" s="511">
        <f t="shared" si="15"/>
        <v>795.27484095774605</v>
      </c>
      <c r="N44" s="88"/>
    </row>
    <row r="45" spans="1:14" s="68" customFormat="1">
      <c r="A45" s="67" t="s">
        <v>591</v>
      </c>
      <c r="B45" s="511">
        <f t="shared" si="15"/>
        <v>1605.0295645626691</v>
      </c>
      <c r="C45" s="511">
        <f t="shared" si="15"/>
        <v>1594.5764399151401</v>
      </c>
      <c r="D45" s="511">
        <f t="shared" si="15"/>
        <v>1678.000143705068</v>
      </c>
      <c r="E45" s="511">
        <f t="shared" si="15"/>
        <v>1081.8233597332392</v>
      </c>
      <c r="F45" s="511">
        <f t="shared" si="15"/>
        <v>973.56880919787409</v>
      </c>
      <c r="G45" s="511">
        <f t="shared" si="15"/>
        <v>927.43648175737303</v>
      </c>
      <c r="H45" s="511">
        <f t="shared" si="15"/>
        <v>958.94382524142509</v>
      </c>
      <c r="I45" s="511">
        <f t="shared" si="15"/>
        <v>951.16090283031508</v>
      </c>
      <c r="J45" s="511">
        <f t="shared" si="15"/>
        <v>965.79745579229507</v>
      </c>
      <c r="K45" s="511">
        <f t="shared" si="15"/>
        <v>1175.306061031124</v>
      </c>
      <c r="L45" s="511">
        <f t="shared" si="15"/>
        <v>1399.1664963815338</v>
      </c>
      <c r="M45" s="511">
        <f t="shared" si="15"/>
        <v>1738.726050042254</v>
      </c>
      <c r="N45" s="88"/>
    </row>
    <row r="46" spans="1:14">
      <c r="A46" s="47"/>
      <c r="N46" s="18"/>
    </row>
    <row r="47" spans="1:14">
      <c r="A47" s="47"/>
      <c r="B47" s="39"/>
    </row>
    <row r="49" spans="1:1">
      <c r="A49" s="39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59"/>
  <sheetViews>
    <sheetView showGridLines="0" zoomScale="115" zoomScaleNormal="115" zoomScaleSheetLayoutView="115" zoomScalePageLayoutView="70" workbookViewId="0"/>
  </sheetViews>
  <sheetFormatPr defaultRowHeight="12"/>
  <cols>
    <col min="1" max="1" width="8" style="235" customWidth="1"/>
    <col min="2" max="6" width="9.140625" style="235"/>
    <col min="7" max="7" width="9.140625" style="235" customWidth="1"/>
    <col min="8" max="8" width="9.140625" style="358" customWidth="1"/>
    <col min="9" max="10" width="9.140625" style="235" customWidth="1"/>
    <col min="11" max="11" width="9" style="235" customWidth="1"/>
    <col min="12" max="16384" width="9.140625" style="235"/>
  </cols>
  <sheetData>
    <row r="1" spans="1:11" ht="12" customHeight="1">
      <c r="A1" s="220" t="s">
        <v>547</v>
      </c>
    </row>
    <row r="2" spans="1:11" ht="4.5" customHeight="1"/>
    <row r="3" spans="1:11" ht="4.5" customHeight="1">
      <c r="A3" s="359"/>
      <c r="B3" s="359"/>
      <c r="C3" s="359"/>
      <c r="D3" s="359"/>
      <c r="E3" s="359"/>
      <c r="F3" s="359"/>
      <c r="G3" s="359"/>
      <c r="H3" s="360"/>
      <c r="I3" s="359"/>
    </row>
    <row r="4" spans="1:11" ht="14.25" customHeight="1">
      <c r="A4" s="362" t="s">
        <v>245</v>
      </c>
      <c r="J4" s="361"/>
      <c r="K4" s="361"/>
    </row>
    <row r="5" spans="1:11" ht="12.75">
      <c r="A5" s="443" t="s">
        <v>418</v>
      </c>
      <c r="B5" s="367"/>
      <c r="C5" s="367"/>
      <c r="D5" s="367"/>
      <c r="E5" s="367"/>
      <c r="F5" s="367"/>
      <c r="G5" s="367"/>
      <c r="H5" s="368"/>
      <c r="I5" s="367"/>
      <c r="J5" s="370"/>
      <c r="K5" s="370"/>
    </row>
    <row r="6" spans="1:11" s="363" customFormat="1" ht="14.25" customHeight="1">
      <c r="A6" s="440">
        <v>1</v>
      </c>
      <c r="B6" s="366" t="s">
        <v>169</v>
      </c>
      <c r="C6" s="367"/>
      <c r="D6" s="367"/>
      <c r="E6" s="367"/>
      <c r="F6" s="367"/>
      <c r="G6" s="367"/>
      <c r="H6" s="368"/>
      <c r="I6" s="369"/>
      <c r="J6" s="370"/>
      <c r="K6" s="371" t="s">
        <v>132</v>
      </c>
    </row>
    <row r="7" spans="1:11" s="363" customFormat="1" ht="14.25" customHeight="1">
      <c r="A7" s="440" t="s">
        <v>246</v>
      </c>
      <c r="B7" s="312" t="s">
        <v>329</v>
      </c>
      <c r="C7" s="313"/>
      <c r="D7" s="372"/>
      <c r="E7" s="314"/>
      <c r="F7" s="314"/>
      <c r="G7" s="314"/>
      <c r="H7" s="373"/>
      <c r="I7" s="314"/>
      <c r="J7" s="374"/>
      <c r="K7" s="315" t="s">
        <v>133</v>
      </c>
    </row>
    <row r="8" spans="1:11" s="363" customFormat="1" ht="14.25" customHeight="1">
      <c r="A8" s="365" t="s">
        <v>419</v>
      </c>
      <c r="B8" s="312"/>
      <c r="C8" s="313"/>
      <c r="D8" s="372"/>
      <c r="E8" s="314"/>
      <c r="F8" s="314"/>
      <c r="G8" s="314"/>
      <c r="H8" s="373"/>
      <c r="I8" s="314"/>
      <c r="J8" s="374"/>
      <c r="K8" s="315"/>
    </row>
    <row r="9" spans="1:11" s="363" customFormat="1" ht="14.25" customHeight="1">
      <c r="A9" s="440" t="s">
        <v>247</v>
      </c>
      <c r="B9" s="312" t="s">
        <v>330</v>
      </c>
      <c r="C9" s="313"/>
      <c r="D9" s="313"/>
      <c r="E9" s="314"/>
      <c r="F9" s="314"/>
      <c r="G9" s="314"/>
      <c r="H9" s="313"/>
      <c r="I9" s="314"/>
      <c r="J9" s="313"/>
      <c r="K9" s="315" t="s">
        <v>134</v>
      </c>
    </row>
    <row r="10" spans="1:11" s="363" customFormat="1" ht="14.25" customHeight="1">
      <c r="A10" s="440" t="s">
        <v>248</v>
      </c>
      <c r="B10" s="312" t="s">
        <v>331</v>
      </c>
      <c r="C10" s="313"/>
      <c r="D10" s="313"/>
      <c r="E10" s="314"/>
      <c r="F10" s="314"/>
      <c r="G10" s="314"/>
      <c r="H10" s="313"/>
      <c r="I10" s="314"/>
      <c r="J10" s="313"/>
      <c r="K10" s="315" t="s">
        <v>135</v>
      </c>
    </row>
    <row r="11" spans="1:11" s="363" customFormat="1" ht="14.25" customHeight="1">
      <c r="A11" s="439" t="s">
        <v>332</v>
      </c>
      <c r="B11" s="312" t="s">
        <v>396</v>
      </c>
      <c r="C11" s="313"/>
      <c r="D11" s="313"/>
      <c r="E11" s="314"/>
      <c r="F11" s="314"/>
      <c r="G11" s="314"/>
      <c r="H11" s="313"/>
      <c r="I11" s="314"/>
      <c r="J11" s="313"/>
      <c r="K11" s="315" t="s">
        <v>136</v>
      </c>
    </row>
    <row r="12" spans="1:11" s="363" customFormat="1" ht="14.25" customHeight="1">
      <c r="A12" s="439" t="s">
        <v>397</v>
      </c>
      <c r="B12" s="312" t="s">
        <v>627</v>
      </c>
      <c r="C12" s="313"/>
      <c r="D12" s="313"/>
      <c r="E12" s="314"/>
      <c r="F12" s="314"/>
      <c r="G12" s="314"/>
      <c r="H12" s="313"/>
      <c r="I12" s="314"/>
      <c r="J12" s="313"/>
      <c r="K12" s="315" t="s">
        <v>137</v>
      </c>
    </row>
    <row r="13" spans="1:11" s="363" customFormat="1" ht="14.25" customHeight="1">
      <c r="A13" s="439" t="s">
        <v>398</v>
      </c>
      <c r="B13" s="312" t="s">
        <v>430</v>
      </c>
      <c r="C13" s="313"/>
      <c r="D13" s="313"/>
      <c r="E13" s="314"/>
      <c r="F13" s="314"/>
      <c r="G13" s="314"/>
      <c r="H13" s="313"/>
      <c r="I13" s="314"/>
      <c r="J13" s="313"/>
      <c r="K13" s="315" t="s">
        <v>138</v>
      </c>
    </row>
    <row r="14" spans="1:11" s="363" customFormat="1" ht="14.25" customHeight="1">
      <c r="A14" s="439" t="s">
        <v>399</v>
      </c>
      <c r="B14" s="312" t="s">
        <v>336</v>
      </c>
      <c r="C14" s="313"/>
      <c r="D14" s="313"/>
      <c r="E14" s="314"/>
      <c r="F14" s="314"/>
      <c r="G14" s="314"/>
      <c r="H14" s="313"/>
      <c r="I14" s="314"/>
      <c r="J14" s="313"/>
      <c r="K14" s="315" t="s">
        <v>139</v>
      </c>
    </row>
    <row r="15" spans="1:11" s="363" customFormat="1" ht="14.25" customHeight="1">
      <c r="A15" s="439" t="s">
        <v>628</v>
      </c>
      <c r="B15" s="312" t="s">
        <v>629</v>
      </c>
      <c r="C15" s="313"/>
      <c r="D15" s="313"/>
      <c r="E15" s="314"/>
      <c r="F15" s="314"/>
      <c r="G15" s="314"/>
      <c r="H15" s="313"/>
      <c r="I15" s="314"/>
      <c r="J15" s="313"/>
      <c r="K15" s="315" t="s">
        <v>140</v>
      </c>
    </row>
    <row r="16" spans="1:11" s="363" customFormat="1" ht="14.25" customHeight="1">
      <c r="A16" s="439" t="s">
        <v>630</v>
      </c>
      <c r="B16" s="312" t="s">
        <v>631</v>
      </c>
      <c r="C16" s="313"/>
      <c r="D16" s="313"/>
      <c r="E16" s="314"/>
      <c r="F16" s="314"/>
      <c r="G16" s="314"/>
      <c r="H16" s="313"/>
      <c r="I16" s="314"/>
      <c r="J16" s="313"/>
      <c r="K16" s="315" t="s">
        <v>141</v>
      </c>
    </row>
    <row r="17" spans="1:11" s="363" customFormat="1" ht="14.25" customHeight="1">
      <c r="A17" s="439" t="s">
        <v>643</v>
      </c>
      <c r="B17" s="312" t="s">
        <v>400</v>
      </c>
      <c r="C17" s="313"/>
      <c r="D17" s="313"/>
      <c r="E17" s="314"/>
      <c r="F17" s="314"/>
      <c r="G17" s="314"/>
      <c r="H17" s="313"/>
      <c r="I17" s="314"/>
      <c r="J17" s="313"/>
      <c r="K17" s="315" t="s">
        <v>142</v>
      </c>
    </row>
    <row r="18" spans="1:11" s="363" customFormat="1" ht="14.25" customHeight="1">
      <c r="A18" s="375" t="s">
        <v>420</v>
      </c>
      <c r="B18" s="312"/>
      <c r="C18" s="313"/>
      <c r="D18" s="313"/>
      <c r="E18" s="314"/>
      <c r="F18" s="314"/>
      <c r="G18" s="314"/>
      <c r="H18" s="313"/>
      <c r="I18" s="314"/>
      <c r="J18" s="313"/>
      <c r="K18" s="315"/>
    </row>
    <row r="19" spans="1:11" s="363" customFormat="1" ht="14.25" customHeight="1">
      <c r="A19" s="439" t="s">
        <v>333</v>
      </c>
      <c r="B19" s="312" t="s">
        <v>352</v>
      </c>
      <c r="C19" s="313"/>
      <c r="D19" s="313"/>
      <c r="E19" s="314"/>
      <c r="F19" s="314"/>
      <c r="G19" s="314"/>
      <c r="H19" s="313"/>
      <c r="I19" s="314"/>
      <c r="J19" s="313"/>
      <c r="K19" s="315" t="s">
        <v>143</v>
      </c>
    </row>
    <row r="20" spans="1:11" s="363" customFormat="1" ht="14.25" customHeight="1">
      <c r="A20" s="439" t="s">
        <v>334</v>
      </c>
      <c r="B20" s="312" t="s">
        <v>353</v>
      </c>
      <c r="C20" s="313"/>
      <c r="D20" s="313"/>
      <c r="E20" s="314"/>
      <c r="F20" s="314"/>
      <c r="G20" s="314"/>
      <c r="H20" s="313"/>
      <c r="I20" s="314"/>
      <c r="J20" s="313"/>
      <c r="K20" s="315" t="s">
        <v>143</v>
      </c>
    </row>
    <row r="21" spans="1:11" s="363" customFormat="1" ht="14.25" customHeight="1">
      <c r="A21" s="439" t="s">
        <v>335</v>
      </c>
      <c r="B21" s="312" t="s">
        <v>354</v>
      </c>
      <c r="C21" s="313"/>
      <c r="D21" s="313"/>
      <c r="E21" s="314"/>
      <c r="F21" s="314"/>
      <c r="G21" s="314"/>
      <c r="H21" s="313"/>
      <c r="I21" s="314"/>
      <c r="J21" s="313"/>
      <c r="K21" s="315" t="s">
        <v>144</v>
      </c>
    </row>
    <row r="22" spans="1:11" s="363" customFormat="1" ht="14.25" customHeight="1">
      <c r="A22" s="439" t="s">
        <v>337</v>
      </c>
      <c r="B22" s="312" t="s">
        <v>645</v>
      </c>
      <c r="C22" s="313"/>
      <c r="D22" s="313"/>
      <c r="E22" s="314"/>
      <c r="F22" s="314"/>
      <c r="G22" s="314"/>
      <c r="H22" s="313"/>
      <c r="I22" s="314"/>
      <c r="J22" s="313"/>
      <c r="K22" s="315" t="s">
        <v>145</v>
      </c>
    </row>
    <row r="23" spans="1:11" s="363" customFormat="1" ht="14.25" customHeight="1">
      <c r="A23" s="439" t="s">
        <v>338</v>
      </c>
      <c r="B23" s="312" t="s">
        <v>431</v>
      </c>
      <c r="C23" s="313"/>
      <c r="D23" s="313"/>
      <c r="E23" s="314"/>
      <c r="F23" s="314"/>
      <c r="G23" s="314"/>
      <c r="H23" s="313"/>
      <c r="I23" s="314"/>
      <c r="J23" s="313"/>
      <c r="K23" s="315" t="s">
        <v>146</v>
      </c>
    </row>
    <row r="24" spans="1:11" s="363" customFormat="1" ht="14.25" customHeight="1">
      <c r="A24" s="439" t="s">
        <v>646</v>
      </c>
      <c r="B24" s="312" t="s">
        <v>355</v>
      </c>
      <c r="C24" s="313"/>
      <c r="D24" s="313"/>
      <c r="E24" s="314"/>
      <c r="F24" s="314"/>
      <c r="G24" s="314"/>
      <c r="H24" s="313"/>
      <c r="I24" s="314"/>
      <c r="J24" s="313"/>
      <c r="K24" s="315" t="s">
        <v>147</v>
      </c>
    </row>
    <row r="25" spans="1:11" s="363" customFormat="1" ht="14.25" customHeight="1">
      <c r="A25" s="439" t="s">
        <v>647</v>
      </c>
      <c r="B25" s="312" t="s">
        <v>648</v>
      </c>
      <c r="C25" s="313"/>
      <c r="D25" s="313"/>
      <c r="E25" s="314"/>
      <c r="F25" s="314"/>
      <c r="G25" s="314"/>
      <c r="H25" s="313"/>
      <c r="I25" s="314"/>
      <c r="J25" s="313"/>
      <c r="K25" s="315" t="s">
        <v>148</v>
      </c>
    </row>
    <row r="26" spans="1:11" s="363" customFormat="1" ht="14.25" customHeight="1">
      <c r="A26" s="375" t="s">
        <v>432</v>
      </c>
      <c r="B26" s="312"/>
      <c r="C26" s="313"/>
      <c r="D26" s="313"/>
      <c r="E26" s="314"/>
      <c r="F26" s="314"/>
      <c r="G26" s="314"/>
      <c r="H26" s="313"/>
      <c r="I26" s="314"/>
      <c r="J26" s="313"/>
      <c r="K26" s="315"/>
    </row>
    <row r="27" spans="1:11" s="363" customFormat="1" ht="14.25" customHeight="1">
      <c r="A27" s="439" t="s">
        <v>421</v>
      </c>
      <c r="B27" s="312" t="s">
        <v>401</v>
      </c>
      <c r="C27" s="313"/>
      <c r="D27" s="313"/>
      <c r="E27" s="314"/>
      <c r="F27" s="314"/>
      <c r="G27" s="314"/>
      <c r="H27" s="313"/>
      <c r="I27" s="314"/>
      <c r="J27" s="313"/>
      <c r="K27" s="315" t="s">
        <v>273</v>
      </c>
    </row>
    <row r="28" spans="1:11" s="363" customFormat="1" ht="14.25" customHeight="1">
      <c r="A28" s="439" t="s">
        <v>339</v>
      </c>
      <c r="B28" s="312" t="s">
        <v>482</v>
      </c>
      <c r="C28" s="313"/>
      <c r="D28" s="313"/>
      <c r="E28" s="314"/>
      <c r="F28" s="314"/>
      <c r="G28" s="314"/>
      <c r="H28" s="313"/>
      <c r="I28" s="314"/>
      <c r="J28" s="313"/>
      <c r="K28" s="315" t="s">
        <v>250</v>
      </c>
    </row>
    <row r="29" spans="1:11" s="363" customFormat="1" ht="14.25" customHeight="1">
      <c r="A29" s="439" t="s">
        <v>402</v>
      </c>
      <c r="B29" s="312" t="s">
        <v>481</v>
      </c>
      <c r="C29" s="313"/>
      <c r="D29" s="313"/>
      <c r="E29" s="314"/>
      <c r="F29" s="314"/>
      <c r="G29" s="314"/>
      <c r="H29" s="313"/>
      <c r="I29" s="314"/>
      <c r="J29" s="313"/>
      <c r="K29" s="315" t="s">
        <v>251</v>
      </c>
    </row>
    <row r="30" spans="1:11" s="363" customFormat="1" ht="14.25" customHeight="1">
      <c r="A30" s="439" t="s">
        <v>403</v>
      </c>
      <c r="B30" s="312" t="s">
        <v>433</v>
      </c>
      <c r="C30" s="313"/>
      <c r="D30" s="313"/>
      <c r="E30" s="314"/>
      <c r="F30" s="314"/>
      <c r="G30" s="314"/>
      <c r="H30" s="313"/>
      <c r="I30" s="314"/>
      <c r="J30" s="313"/>
      <c r="K30" s="315" t="s">
        <v>252</v>
      </c>
    </row>
    <row r="31" spans="1:11" s="363" customFormat="1" ht="14.25" customHeight="1">
      <c r="A31" s="439" t="s">
        <v>404</v>
      </c>
      <c r="B31" s="312" t="s">
        <v>312</v>
      </c>
      <c r="C31" s="313"/>
      <c r="D31" s="313"/>
      <c r="E31" s="314"/>
      <c r="F31" s="314"/>
      <c r="G31" s="314"/>
      <c r="H31" s="313"/>
      <c r="I31" s="314"/>
      <c r="J31" s="313"/>
      <c r="K31" s="315" t="s">
        <v>254</v>
      </c>
    </row>
    <row r="32" spans="1:11" s="363" customFormat="1" ht="14.25" customHeight="1">
      <c r="A32" s="439" t="s">
        <v>405</v>
      </c>
      <c r="B32" s="312" t="s">
        <v>434</v>
      </c>
      <c r="C32" s="313"/>
      <c r="D32" s="313"/>
      <c r="E32" s="314"/>
      <c r="F32" s="314"/>
      <c r="G32" s="314"/>
      <c r="H32" s="313"/>
      <c r="I32" s="314"/>
      <c r="J32" s="313"/>
      <c r="K32" s="315" t="s">
        <v>342</v>
      </c>
    </row>
    <row r="33" spans="1:11" s="363" customFormat="1" ht="14.25" customHeight="1">
      <c r="A33" s="439" t="s">
        <v>407</v>
      </c>
      <c r="B33" s="312" t="s">
        <v>435</v>
      </c>
      <c r="C33" s="313"/>
      <c r="D33" s="313"/>
      <c r="E33" s="314"/>
      <c r="F33" s="314"/>
      <c r="G33" s="314"/>
      <c r="H33" s="313"/>
      <c r="I33" s="314"/>
      <c r="J33" s="313"/>
      <c r="K33" s="315" t="s">
        <v>257</v>
      </c>
    </row>
    <row r="34" spans="1:11" s="363" customFormat="1" ht="14.25" customHeight="1">
      <c r="A34" s="439" t="s">
        <v>340</v>
      </c>
      <c r="B34" s="312" t="s">
        <v>413</v>
      </c>
      <c r="C34" s="313"/>
      <c r="D34" s="376"/>
      <c r="E34" s="314"/>
      <c r="F34" s="314"/>
      <c r="G34" s="314"/>
      <c r="H34" s="313"/>
      <c r="I34" s="314"/>
      <c r="J34" s="313"/>
      <c r="K34" s="315" t="s">
        <v>343</v>
      </c>
    </row>
    <row r="35" spans="1:11" s="363" customFormat="1" ht="14.25" customHeight="1">
      <c r="A35" s="439" t="s">
        <v>249</v>
      </c>
      <c r="B35" s="312" t="s">
        <v>236</v>
      </c>
      <c r="C35" s="313"/>
      <c r="D35" s="313"/>
      <c r="E35" s="314"/>
      <c r="F35" s="314"/>
      <c r="G35" s="314"/>
      <c r="H35" s="313"/>
      <c r="I35" s="314"/>
      <c r="J35" s="313"/>
      <c r="K35" s="315" t="s">
        <v>344</v>
      </c>
    </row>
    <row r="36" spans="1:11" s="363" customFormat="1" ht="14.25" customHeight="1">
      <c r="A36" s="439" t="s">
        <v>426</v>
      </c>
      <c r="B36" s="312" t="s">
        <v>436</v>
      </c>
      <c r="C36" s="313"/>
      <c r="D36" s="313"/>
      <c r="E36" s="314"/>
      <c r="F36" s="314"/>
      <c r="G36" s="314"/>
      <c r="H36" s="313"/>
      <c r="I36" s="314"/>
      <c r="J36" s="313"/>
      <c r="K36" s="315" t="s">
        <v>345</v>
      </c>
    </row>
    <row r="37" spans="1:11" s="363" customFormat="1" ht="14.25" customHeight="1">
      <c r="A37" s="375" t="s">
        <v>422</v>
      </c>
      <c r="B37" s="312"/>
      <c r="C37" s="313"/>
      <c r="D37" s="313"/>
      <c r="E37" s="314"/>
      <c r="F37" s="314"/>
      <c r="G37" s="314"/>
      <c r="H37" s="313"/>
      <c r="I37" s="314"/>
      <c r="J37" s="313"/>
      <c r="K37" s="315"/>
    </row>
    <row r="38" spans="1:11" s="363" customFormat="1" ht="14.25" customHeight="1">
      <c r="A38" s="439" t="s">
        <v>483</v>
      </c>
      <c r="B38" s="312" t="s">
        <v>341</v>
      </c>
      <c r="C38" s="313"/>
      <c r="D38" s="313"/>
      <c r="E38" s="314"/>
      <c r="F38" s="314"/>
      <c r="G38" s="314"/>
      <c r="H38" s="313"/>
      <c r="I38" s="314"/>
      <c r="J38" s="313"/>
      <c r="K38" s="315" t="s">
        <v>346</v>
      </c>
    </row>
    <row r="39" spans="1:11" s="363" customFormat="1" ht="14.25" customHeight="1">
      <c r="A39" s="375" t="s">
        <v>423</v>
      </c>
      <c r="B39" s="312"/>
      <c r="C39" s="313"/>
      <c r="D39" s="313"/>
      <c r="E39" s="314"/>
      <c r="F39" s="314"/>
      <c r="G39" s="314"/>
      <c r="H39" s="313"/>
      <c r="I39" s="314"/>
      <c r="J39" s="313"/>
      <c r="K39" s="315"/>
    </row>
    <row r="40" spans="1:11" s="363" customFormat="1" ht="14.25" customHeight="1">
      <c r="A40" s="439" t="s">
        <v>427</v>
      </c>
      <c r="B40" s="312" t="s">
        <v>408</v>
      </c>
      <c r="C40" s="313"/>
      <c r="D40" s="313"/>
      <c r="E40" s="314"/>
      <c r="F40" s="314"/>
      <c r="G40" s="314"/>
      <c r="H40" s="313"/>
      <c r="I40" s="314"/>
      <c r="J40" s="313"/>
      <c r="K40" s="315" t="s">
        <v>358</v>
      </c>
    </row>
    <row r="41" spans="1:11" s="363" customFormat="1" ht="14.25" customHeight="1">
      <c r="A41" s="439" t="s">
        <v>428</v>
      </c>
      <c r="B41" s="312" t="s">
        <v>694</v>
      </c>
      <c r="C41" s="313"/>
      <c r="D41" s="313"/>
      <c r="E41" s="314"/>
      <c r="F41" s="314"/>
      <c r="G41" s="314"/>
      <c r="H41" s="313"/>
      <c r="I41" s="314"/>
      <c r="J41" s="313"/>
      <c r="K41" s="315" t="s">
        <v>347</v>
      </c>
    </row>
    <row r="42" spans="1:11" s="363" customFormat="1" ht="14.25" customHeight="1">
      <c r="A42" s="439" t="s">
        <v>637</v>
      </c>
      <c r="B42" s="312" t="s">
        <v>695</v>
      </c>
      <c r="C42" s="313"/>
      <c r="D42" s="313"/>
      <c r="E42" s="314"/>
      <c r="F42" s="314"/>
      <c r="G42" s="314"/>
      <c r="H42" s="313"/>
      <c r="I42" s="314"/>
      <c r="J42" s="313"/>
      <c r="K42" s="315" t="s">
        <v>347</v>
      </c>
    </row>
    <row r="43" spans="1:11" s="363" customFormat="1" ht="14.25" customHeight="1">
      <c r="A43" s="375" t="s">
        <v>424</v>
      </c>
      <c r="B43" s="312"/>
      <c r="C43" s="313"/>
      <c r="D43" s="313"/>
      <c r="E43" s="314"/>
      <c r="F43" s="314"/>
      <c r="G43" s="314"/>
      <c r="H43" s="313"/>
      <c r="I43" s="314"/>
      <c r="J43" s="313"/>
      <c r="K43" s="315"/>
    </row>
    <row r="44" spans="1:11" s="363" customFormat="1" ht="14.25" customHeight="1">
      <c r="A44" s="439" t="s">
        <v>484</v>
      </c>
      <c r="B44" s="312" t="s">
        <v>253</v>
      </c>
      <c r="C44" s="313"/>
      <c r="D44" s="313"/>
      <c r="E44" s="314"/>
      <c r="F44" s="314"/>
      <c r="G44" s="314"/>
      <c r="H44" s="313"/>
      <c r="I44" s="314"/>
      <c r="J44" s="313"/>
      <c r="K44" s="315" t="s">
        <v>366</v>
      </c>
    </row>
    <row r="45" spans="1:11" s="363" customFormat="1" ht="14.25" customHeight="1">
      <c r="A45" s="439" t="s">
        <v>485</v>
      </c>
      <c r="B45" s="312" t="s">
        <v>264</v>
      </c>
      <c r="C45" s="313"/>
      <c r="D45" s="313"/>
      <c r="E45" s="314"/>
      <c r="F45" s="314"/>
      <c r="G45" s="314"/>
      <c r="H45" s="313"/>
      <c r="I45" s="314"/>
      <c r="J45" s="313"/>
      <c r="K45" s="315" t="s">
        <v>528</v>
      </c>
    </row>
    <row r="46" spans="1:11" s="363" customFormat="1" ht="14.25" customHeight="1">
      <c r="A46" s="439" t="s">
        <v>486</v>
      </c>
      <c r="B46" s="312" t="s">
        <v>356</v>
      </c>
      <c r="C46" s="313"/>
      <c r="D46" s="313"/>
      <c r="E46" s="314"/>
      <c r="F46" s="314"/>
      <c r="G46" s="314"/>
      <c r="H46" s="313"/>
      <c r="I46" s="314"/>
      <c r="J46" s="313"/>
      <c r="K46" s="315" t="s">
        <v>529</v>
      </c>
    </row>
    <row r="47" spans="1:11" s="363" customFormat="1" ht="14.25" customHeight="1">
      <c r="A47" s="439" t="s">
        <v>487</v>
      </c>
      <c r="B47" s="312" t="s">
        <v>357</v>
      </c>
      <c r="C47" s="313"/>
      <c r="D47" s="313"/>
      <c r="E47" s="314"/>
      <c r="F47" s="314"/>
      <c r="G47" s="314"/>
      <c r="H47" s="313"/>
      <c r="I47" s="314"/>
      <c r="J47" s="313"/>
      <c r="K47" s="315" t="s">
        <v>406</v>
      </c>
    </row>
    <row r="48" spans="1:11" s="363" customFormat="1" ht="14.25" customHeight="1">
      <c r="A48" s="375" t="s">
        <v>684</v>
      </c>
      <c r="B48" s="312"/>
      <c r="C48" s="313"/>
      <c r="D48" s="313"/>
      <c r="E48" s="314"/>
      <c r="F48" s="314"/>
      <c r="G48" s="314"/>
      <c r="H48" s="313"/>
      <c r="I48" s="314"/>
      <c r="J48" s="313"/>
      <c r="K48" s="315"/>
    </row>
    <row r="49" spans="1:11" s="363" customFormat="1" ht="14.25" customHeight="1">
      <c r="A49" s="439" t="s">
        <v>255</v>
      </c>
      <c r="B49" s="312" t="s">
        <v>127</v>
      </c>
      <c r="C49" s="313"/>
      <c r="D49" s="313"/>
      <c r="E49" s="314"/>
      <c r="F49" s="314"/>
      <c r="G49" s="314"/>
      <c r="H49" s="313"/>
      <c r="I49" s="314"/>
      <c r="J49" s="313"/>
      <c r="K49" s="315" t="s">
        <v>489</v>
      </c>
    </row>
    <row r="50" spans="1:11" s="363" customFormat="1" ht="14.25" customHeight="1">
      <c r="A50" s="439" t="s">
        <v>256</v>
      </c>
      <c r="B50" s="312" t="s">
        <v>535</v>
      </c>
      <c r="C50" s="313"/>
      <c r="D50" s="313"/>
      <c r="E50" s="314"/>
      <c r="F50" s="314"/>
      <c r="G50" s="314"/>
      <c r="H50" s="313"/>
      <c r="I50" s="314"/>
      <c r="J50" s="313"/>
      <c r="K50" s="315" t="s">
        <v>638</v>
      </c>
    </row>
    <row r="51" spans="1:11" s="363" customFormat="1" ht="14.25" customHeight="1">
      <c r="A51" s="439" t="s">
        <v>349</v>
      </c>
      <c r="B51" s="312" t="s">
        <v>530</v>
      </c>
      <c r="C51" s="313"/>
      <c r="D51" s="313"/>
      <c r="E51" s="314"/>
      <c r="F51" s="314"/>
      <c r="G51" s="314"/>
      <c r="H51" s="313"/>
      <c r="I51" s="314"/>
      <c r="J51" s="313"/>
      <c r="K51" s="315" t="s">
        <v>639</v>
      </c>
    </row>
    <row r="52" spans="1:11" s="363" customFormat="1" ht="14.25" customHeight="1">
      <c r="A52" s="439" t="s">
        <v>429</v>
      </c>
      <c r="B52" s="312" t="s">
        <v>527</v>
      </c>
      <c r="C52" s="313"/>
      <c r="D52" s="313"/>
      <c r="E52" s="314"/>
      <c r="F52" s="314"/>
      <c r="G52" s="314"/>
      <c r="H52" s="313"/>
      <c r="I52" s="314"/>
      <c r="J52" s="313"/>
      <c r="K52" s="315" t="s">
        <v>523</v>
      </c>
    </row>
    <row r="53" spans="1:11" s="363" customFormat="1" ht="14.25" customHeight="1">
      <c r="A53" s="439" t="s">
        <v>488</v>
      </c>
      <c r="B53" s="312" t="s">
        <v>623</v>
      </c>
      <c r="C53" s="313"/>
      <c r="D53" s="313"/>
      <c r="E53" s="314"/>
      <c r="F53" s="314"/>
      <c r="G53" s="314"/>
      <c r="H53" s="313"/>
      <c r="I53" s="314"/>
      <c r="J53" s="313"/>
      <c r="K53" s="315" t="s">
        <v>640</v>
      </c>
    </row>
    <row r="54" spans="1:11" s="363" customFormat="1" ht="14.25" customHeight="1">
      <c r="A54" s="439" t="s">
        <v>525</v>
      </c>
      <c r="B54" s="312" t="s">
        <v>687</v>
      </c>
      <c r="C54" s="313"/>
      <c r="D54" s="313"/>
      <c r="E54" s="314"/>
      <c r="F54" s="314"/>
      <c r="G54" s="314"/>
      <c r="H54" s="313"/>
      <c r="I54" s="314"/>
      <c r="J54" s="313"/>
      <c r="K54" s="315" t="s">
        <v>641</v>
      </c>
    </row>
    <row r="55" spans="1:11" s="363" customFormat="1" ht="14.25" customHeight="1">
      <c r="A55" s="439" t="s">
        <v>526</v>
      </c>
      <c r="B55" s="312" t="s">
        <v>688</v>
      </c>
      <c r="C55" s="313"/>
      <c r="D55" s="313"/>
      <c r="E55" s="314"/>
      <c r="F55" s="314"/>
      <c r="G55" s="314"/>
      <c r="H55" s="313"/>
      <c r="I55" s="314"/>
      <c r="J55" s="313"/>
      <c r="K55" s="315" t="s">
        <v>642</v>
      </c>
    </row>
    <row r="56" spans="1:11" s="363" customFormat="1" ht="14.25" customHeight="1">
      <c r="A56" s="375" t="s">
        <v>425</v>
      </c>
      <c r="B56" s="312"/>
      <c r="C56" s="313"/>
      <c r="D56" s="313"/>
      <c r="E56" s="314"/>
      <c r="F56" s="314"/>
      <c r="G56" s="314"/>
      <c r="H56" s="313"/>
      <c r="I56" s="314"/>
      <c r="J56" s="313"/>
      <c r="K56" s="315"/>
    </row>
    <row r="57" spans="1:11" s="363" customFormat="1" ht="14.25" customHeight="1">
      <c r="A57" s="439" t="s">
        <v>685</v>
      </c>
      <c r="B57" s="312" t="s">
        <v>149</v>
      </c>
      <c r="C57" s="313"/>
      <c r="D57" s="313"/>
      <c r="E57" s="314"/>
      <c r="F57" s="314"/>
      <c r="G57" s="314"/>
      <c r="H57" s="313"/>
      <c r="I57" s="314"/>
      <c r="J57" s="313"/>
      <c r="K57" s="315" t="s">
        <v>697</v>
      </c>
    </row>
    <row r="58" spans="1:11" s="363" customFormat="1" ht="14.25" customHeight="1">
      <c r="A58" s="439" t="s">
        <v>686</v>
      </c>
      <c r="B58" s="312" t="s">
        <v>240</v>
      </c>
      <c r="C58" s="313"/>
      <c r="D58" s="313"/>
      <c r="E58" s="314"/>
      <c r="F58" s="314"/>
      <c r="G58" s="314"/>
      <c r="H58" s="313"/>
      <c r="I58" s="314"/>
      <c r="J58" s="313"/>
      <c r="K58" s="315" t="s">
        <v>696</v>
      </c>
    </row>
    <row r="59" spans="1:11" ht="12.75">
      <c r="A59" s="363"/>
      <c r="B59" s="363"/>
      <c r="C59" s="363"/>
      <c r="D59" s="363"/>
      <c r="E59" s="363"/>
      <c r="F59" s="363"/>
      <c r="G59" s="363"/>
      <c r="H59" s="364"/>
      <c r="I59" s="363"/>
      <c r="J59" s="363"/>
      <c r="K59" s="363"/>
    </row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&amp;C&amp;"-,Obyčejné"&amp;9Stránka &amp;P z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G47"/>
  <sheetViews>
    <sheetView showGridLines="0" zoomScale="115" zoomScaleNormal="115" zoomScaleSheetLayoutView="100" workbookViewId="0"/>
  </sheetViews>
  <sheetFormatPr defaultRowHeight="12"/>
  <cols>
    <col min="1" max="1" width="25.42578125" style="9" customWidth="1"/>
    <col min="2" max="2" width="21.42578125" style="9" customWidth="1"/>
    <col min="3" max="4" width="24.85546875" style="9" customWidth="1"/>
    <col min="5" max="5" width="21.42578125" style="9" customWidth="1"/>
    <col min="6" max="6" width="24.85546875" style="9" customWidth="1"/>
    <col min="7" max="7" width="15.140625" style="9" customWidth="1"/>
    <col min="8" max="8" width="9.140625" style="9" customWidth="1"/>
    <col min="9" max="16384" width="9.140625" style="9"/>
  </cols>
  <sheetData>
    <row r="1" spans="1:7" ht="18.75">
      <c r="A1" s="104" t="s">
        <v>417</v>
      </c>
      <c r="B1" s="235"/>
      <c r="C1" s="235"/>
      <c r="D1" s="235"/>
      <c r="E1" s="235"/>
      <c r="F1" s="105" t="str">
        <f>Obsah!A1</f>
        <v>2018</v>
      </c>
    </row>
    <row r="2" spans="1:7" ht="6.75" customHeight="1">
      <c r="A2" s="235"/>
      <c r="B2" s="235"/>
      <c r="C2" s="235"/>
      <c r="D2" s="235"/>
      <c r="E2" s="235"/>
      <c r="F2" s="235"/>
    </row>
    <row r="3" spans="1:7" ht="24">
      <c r="A3" s="125"/>
      <c r="B3" s="125" t="s">
        <v>37</v>
      </c>
      <c r="C3" s="125" t="s">
        <v>386</v>
      </c>
      <c r="D3" s="125" t="s">
        <v>387</v>
      </c>
      <c r="E3" s="125" t="s">
        <v>7</v>
      </c>
      <c r="F3" s="125" t="s">
        <v>81</v>
      </c>
      <c r="G3" s="94"/>
    </row>
    <row r="4" spans="1:7" ht="13.5">
      <c r="A4" s="126"/>
      <c r="B4" s="127" t="s">
        <v>4</v>
      </c>
      <c r="C4" s="127" t="s">
        <v>4</v>
      </c>
      <c r="D4" s="127" t="s">
        <v>4</v>
      </c>
      <c r="E4" s="127" t="s">
        <v>4</v>
      </c>
      <c r="F4" s="127" t="s">
        <v>265</v>
      </c>
      <c r="G4" s="94"/>
    </row>
    <row r="5" spans="1:7" s="98" customFormat="1" ht="14.25" customHeight="1" thickBot="1">
      <c r="A5" s="121" t="s">
        <v>38</v>
      </c>
      <c r="B5" s="124">
        <v>29921.311170000001</v>
      </c>
      <c r="C5" s="124">
        <v>1665.8900000000003</v>
      </c>
      <c r="D5" s="124">
        <v>2.8826699999999996</v>
      </c>
      <c r="E5" s="124">
        <v>28255.421170000001</v>
      </c>
      <c r="F5" s="124">
        <v>4290</v>
      </c>
      <c r="G5" s="474"/>
    </row>
    <row r="6" spans="1:7" s="98" customFormat="1" ht="14.25" customHeight="1" thickBot="1">
      <c r="A6" s="121" t="s">
        <v>39</v>
      </c>
      <c r="B6" s="122">
        <f>SUM(B7:B18)</f>
        <v>45070.754474000059</v>
      </c>
      <c r="C6" s="122">
        <f>SUM(C7:C18)</f>
        <v>4113.0815759999969</v>
      </c>
      <c r="D6" s="122">
        <f>SUM(D7:D18)</f>
        <v>1135.175761</v>
      </c>
      <c r="E6" s="122">
        <f>SUM(E7:E18)</f>
        <v>40957.672898000055</v>
      </c>
      <c r="F6" s="122">
        <v>11075.442000000001</v>
      </c>
      <c r="G6" s="474"/>
    </row>
    <row r="7" spans="1:7">
      <c r="A7" s="23" t="s">
        <v>220</v>
      </c>
      <c r="B7" s="6">
        <v>2115.958047000001</v>
      </c>
      <c r="C7" s="6">
        <v>161.54265799999999</v>
      </c>
      <c r="D7" s="6">
        <v>75.075120000000084</v>
      </c>
      <c r="E7" s="6">
        <v>1954.4153890000009</v>
      </c>
      <c r="F7" s="417"/>
      <c r="G7" s="94"/>
    </row>
    <row r="8" spans="1:7">
      <c r="A8" s="24" t="s">
        <v>219</v>
      </c>
      <c r="B8" s="7">
        <v>11.908016999999997</v>
      </c>
      <c r="C8" s="7">
        <v>0.73359400000000008</v>
      </c>
      <c r="D8" s="7">
        <v>1.08582</v>
      </c>
      <c r="E8" s="7">
        <v>11.174422999999997</v>
      </c>
      <c r="F8" s="418"/>
      <c r="G8" s="94"/>
    </row>
    <row r="9" spans="1:7">
      <c r="A9" s="29" t="s">
        <v>218</v>
      </c>
      <c r="B9" s="14">
        <v>3454.5004139999992</v>
      </c>
      <c r="C9" s="14">
        <v>265.96391799999986</v>
      </c>
      <c r="D9" s="14">
        <v>193.96823500000002</v>
      </c>
      <c r="E9" s="14">
        <v>3188.5364959999993</v>
      </c>
      <c r="F9" s="418"/>
      <c r="G9" s="94"/>
    </row>
    <row r="10" spans="1:7">
      <c r="A10" s="29" t="s">
        <v>217</v>
      </c>
      <c r="B10" s="14">
        <v>37733.792682000058</v>
      </c>
      <c r="C10" s="14">
        <v>3540.7746619999966</v>
      </c>
      <c r="D10" s="14">
        <v>718.49704199999974</v>
      </c>
      <c r="E10" s="14">
        <v>34193.018020000061</v>
      </c>
      <c r="F10" s="418"/>
      <c r="G10" s="94"/>
    </row>
    <row r="11" spans="1:7">
      <c r="A11" s="29" t="s">
        <v>216</v>
      </c>
      <c r="B11" s="14">
        <v>0</v>
      </c>
      <c r="C11" s="14">
        <v>0</v>
      </c>
      <c r="D11" s="14">
        <v>0</v>
      </c>
      <c r="E11" s="14">
        <v>0</v>
      </c>
      <c r="F11" s="418"/>
      <c r="G11" s="94"/>
    </row>
    <row r="12" spans="1:7">
      <c r="A12" s="29" t="s">
        <v>215</v>
      </c>
      <c r="B12" s="14">
        <v>63.59628</v>
      </c>
      <c r="C12" s="14">
        <v>10.241875000000002</v>
      </c>
      <c r="D12" s="14">
        <v>4.7953929999999989</v>
      </c>
      <c r="E12" s="14">
        <v>53.354405</v>
      </c>
      <c r="F12" s="418"/>
      <c r="G12" s="94"/>
    </row>
    <row r="13" spans="1:7">
      <c r="A13" s="29" t="s">
        <v>214</v>
      </c>
      <c r="B13" s="14">
        <v>21.564160999999999</v>
      </c>
      <c r="C13" s="14">
        <v>0.82744499999999999</v>
      </c>
      <c r="D13" s="14">
        <v>1.800522</v>
      </c>
      <c r="E13" s="14">
        <v>20.736715999999998</v>
      </c>
      <c r="F13" s="418"/>
      <c r="G13" s="94"/>
    </row>
    <row r="14" spans="1:7">
      <c r="A14" s="29" t="s">
        <v>213</v>
      </c>
      <c r="B14" s="14">
        <v>176.97561300000004</v>
      </c>
      <c r="C14" s="14">
        <v>25.491141000000002</v>
      </c>
      <c r="D14" s="14">
        <v>32.242441000000007</v>
      </c>
      <c r="E14" s="14">
        <v>151.48447200000004</v>
      </c>
      <c r="F14" s="418"/>
      <c r="G14" s="94"/>
    </row>
    <row r="15" spans="1:7">
      <c r="A15" s="29" t="s">
        <v>212</v>
      </c>
      <c r="B15" s="14">
        <v>879.69597099999942</v>
      </c>
      <c r="C15" s="14">
        <v>78.390799999999928</v>
      </c>
      <c r="D15" s="14">
        <v>71.570869000000016</v>
      </c>
      <c r="E15" s="14">
        <v>801.30517099999952</v>
      </c>
      <c r="F15" s="418"/>
      <c r="G15" s="94"/>
    </row>
    <row r="16" spans="1:7">
      <c r="A16" s="29" t="s">
        <v>32</v>
      </c>
      <c r="B16" s="14">
        <v>0</v>
      </c>
      <c r="C16" s="14">
        <v>0</v>
      </c>
      <c r="D16" s="14">
        <v>0</v>
      </c>
      <c r="E16" s="14">
        <v>0</v>
      </c>
      <c r="F16" s="418"/>
      <c r="G16" s="94"/>
    </row>
    <row r="17" spans="1:7">
      <c r="A17" s="29" t="s">
        <v>211</v>
      </c>
      <c r="B17" s="14">
        <v>22.189334000000002</v>
      </c>
      <c r="C17" s="14">
        <v>2.2428789999999994</v>
      </c>
      <c r="D17" s="14">
        <v>0.67461199999999988</v>
      </c>
      <c r="E17" s="14">
        <v>19.946455000000004</v>
      </c>
      <c r="F17" s="418"/>
      <c r="G17" s="94"/>
    </row>
    <row r="18" spans="1:7" ht="12.75" thickBot="1">
      <c r="A18" s="25" t="s">
        <v>210</v>
      </c>
      <c r="B18" s="427">
        <v>590.57395500000007</v>
      </c>
      <c r="C18" s="427">
        <v>26.872604000000003</v>
      </c>
      <c r="D18" s="427">
        <v>35.465707000000002</v>
      </c>
      <c r="E18" s="427">
        <v>563.70135100000005</v>
      </c>
      <c r="F18" s="432"/>
      <c r="G18" s="94"/>
    </row>
    <row r="19" spans="1:7" s="37" customFormat="1" ht="11.25">
      <c r="F19" s="15" t="s">
        <v>508</v>
      </c>
    </row>
    <row r="20" spans="1:7">
      <c r="A20" s="218"/>
      <c r="B20" s="218">
        <v>2009</v>
      </c>
      <c r="C20" s="218">
        <v>2010</v>
      </c>
      <c r="D20" s="218">
        <v>2011</v>
      </c>
      <c r="E20" s="218">
        <v>2012</v>
      </c>
      <c r="F20" s="218">
        <v>2013</v>
      </c>
    </row>
    <row r="21" spans="1:7">
      <c r="A21" s="218" t="s">
        <v>220</v>
      </c>
      <c r="B21" s="218">
        <v>0</v>
      </c>
      <c r="C21" s="218">
        <v>0</v>
      </c>
      <c r="D21" s="218">
        <v>0</v>
      </c>
      <c r="E21" s="218">
        <v>0</v>
      </c>
      <c r="F21" s="218">
        <v>0</v>
      </c>
    </row>
    <row r="22" spans="1:7">
      <c r="A22" s="218" t="s">
        <v>219</v>
      </c>
      <c r="B22" s="218">
        <v>0</v>
      </c>
      <c r="C22" s="218">
        <v>0</v>
      </c>
      <c r="D22" s="218">
        <v>0</v>
      </c>
      <c r="E22" s="218">
        <v>0</v>
      </c>
      <c r="F22" s="218">
        <v>0</v>
      </c>
    </row>
    <row r="23" spans="1:7">
      <c r="A23" s="218" t="s">
        <v>218</v>
      </c>
      <c r="B23" s="218">
        <v>0</v>
      </c>
      <c r="C23" s="218">
        <v>0</v>
      </c>
      <c r="D23" s="218">
        <v>0</v>
      </c>
      <c r="E23" s="218">
        <v>0</v>
      </c>
      <c r="F23" s="218">
        <v>0</v>
      </c>
    </row>
    <row r="24" spans="1:7">
      <c r="A24" s="218" t="s">
        <v>217</v>
      </c>
      <c r="B24" s="218">
        <v>0</v>
      </c>
      <c r="C24" s="218">
        <v>0</v>
      </c>
      <c r="D24" s="218">
        <v>0</v>
      </c>
      <c r="E24" s="218">
        <v>0</v>
      </c>
      <c r="F24" s="218">
        <v>0</v>
      </c>
    </row>
    <row r="25" spans="1:7">
      <c r="A25" s="218" t="s">
        <v>216</v>
      </c>
      <c r="B25" s="218">
        <v>0</v>
      </c>
      <c r="C25" s="218">
        <v>0</v>
      </c>
      <c r="D25" s="218">
        <v>0</v>
      </c>
      <c r="E25" s="218">
        <v>0</v>
      </c>
      <c r="F25" s="218">
        <v>0</v>
      </c>
    </row>
    <row r="26" spans="1:7">
      <c r="A26" s="218" t="s">
        <v>215</v>
      </c>
      <c r="B26" s="218">
        <v>0</v>
      </c>
      <c r="C26" s="218">
        <v>0</v>
      </c>
      <c r="D26" s="218">
        <v>0</v>
      </c>
      <c r="E26" s="218">
        <v>0</v>
      </c>
      <c r="F26" s="218">
        <v>0</v>
      </c>
    </row>
    <row r="27" spans="1:7">
      <c r="A27" s="218" t="s">
        <v>214</v>
      </c>
      <c r="B27" s="218">
        <v>0</v>
      </c>
      <c r="C27" s="218">
        <v>0</v>
      </c>
      <c r="D27" s="218">
        <v>0</v>
      </c>
      <c r="E27" s="218">
        <v>0</v>
      </c>
      <c r="F27" s="218">
        <v>0</v>
      </c>
    </row>
    <row r="28" spans="1:7">
      <c r="A28" s="218" t="s">
        <v>213</v>
      </c>
      <c r="B28" s="218">
        <v>0</v>
      </c>
      <c r="C28" s="218">
        <v>0</v>
      </c>
      <c r="D28" s="218">
        <v>0</v>
      </c>
      <c r="E28" s="218">
        <v>0</v>
      </c>
      <c r="F28" s="218">
        <v>0</v>
      </c>
    </row>
    <row r="29" spans="1:7">
      <c r="A29" s="218" t="s">
        <v>212</v>
      </c>
      <c r="B29" s="218">
        <v>0</v>
      </c>
      <c r="C29" s="218">
        <v>0</v>
      </c>
      <c r="D29" s="218">
        <v>0</v>
      </c>
      <c r="E29" s="218">
        <v>0</v>
      </c>
      <c r="F29" s="218">
        <v>0</v>
      </c>
    </row>
    <row r="30" spans="1:7">
      <c r="A30" s="218" t="s">
        <v>32</v>
      </c>
      <c r="B30" s="218">
        <v>0</v>
      </c>
      <c r="C30" s="218">
        <v>0</v>
      </c>
      <c r="D30" s="218">
        <v>0</v>
      </c>
      <c r="E30" s="218">
        <v>0</v>
      </c>
      <c r="F30" s="218">
        <v>0</v>
      </c>
    </row>
    <row r="31" spans="1:7">
      <c r="A31" s="218" t="s">
        <v>211</v>
      </c>
      <c r="B31" s="218">
        <v>0</v>
      </c>
      <c r="C31" s="218">
        <v>0</v>
      </c>
      <c r="D31" s="218">
        <v>0</v>
      </c>
      <c r="E31" s="218">
        <v>0</v>
      </c>
      <c r="F31" s="218">
        <v>0</v>
      </c>
    </row>
    <row r="32" spans="1:7">
      <c r="A32" s="218" t="s">
        <v>210</v>
      </c>
      <c r="B32" s="218">
        <v>0</v>
      </c>
      <c r="C32" s="218">
        <v>0</v>
      </c>
      <c r="D32" s="218">
        <v>0</v>
      </c>
      <c r="E32" s="218">
        <v>0</v>
      </c>
      <c r="F32" s="218">
        <v>0</v>
      </c>
    </row>
    <row r="33" spans="1:7">
      <c r="A33" s="218" t="s">
        <v>467</v>
      </c>
      <c r="B33" s="218">
        <v>48457.4</v>
      </c>
      <c r="C33" s="218">
        <v>49979.7</v>
      </c>
      <c r="D33" s="218">
        <v>49973.017663658815</v>
      </c>
      <c r="E33" s="218">
        <v>47261.007437886903</v>
      </c>
      <c r="F33" s="218">
        <v>44737</v>
      </c>
    </row>
    <row r="34" spans="1:7">
      <c r="A34" s="218">
        <v>2014</v>
      </c>
      <c r="B34" s="218">
        <v>2015</v>
      </c>
      <c r="C34" s="218">
        <v>2016</v>
      </c>
      <c r="D34" s="218">
        <v>2017</v>
      </c>
      <c r="E34" s="218">
        <v>2018</v>
      </c>
      <c r="F34" s="218"/>
    </row>
    <row r="35" spans="1:7">
      <c r="A35" s="218">
        <v>1992.5497399999992</v>
      </c>
      <c r="B35" s="218">
        <v>2078.8107699999991</v>
      </c>
      <c r="C35" s="218">
        <v>2051.2915150000017</v>
      </c>
      <c r="D35" s="218">
        <v>2206.488315999999</v>
      </c>
      <c r="E35" s="218">
        <v>2115.958047000001</v>
      </c>
      <c r="F35" s="218"/>
    </row>
    <row r="36" spans="1:7">
      <c r="A36" s="218">
        <v>6.5015700000000001</v>
      </c>
      <c r="B36" s="218">
        <v>9.6688799999999997</v>
      </c>
      <c r="C36" s="218">
        <v>10.779804999999998</v>
      </c>
      <c r="D36" s="218">
        <v>12.567809</v>
      </c>
      <c r="E36" s="218">
        <v>11.908016999999997</v>
      </c>
      <c r="F36" s="218"/>
    </row>
    <row r="37" spans="1:7">
      <c r="A37" s="218">
        <v>4889.8065399999978</v>
      </c>
      <c r="B37" s="218">
        <v>5165.638719999999</v>
      </c>
      <c r="C37" s="218">
        <v>5719.850639999996</v>
      </c>
      <c r="D37" s="218">
        <v>4453.0348240000021</v>
      </c>
      <c r="E37" s="218">
        <v>3454.5004139999992</v>
      </c>
      <c r="F37" s="218"/>
    </row>
    <row r="38" spans="1:7">
      <c r="A38" s="218">
        <v>35832.172599999969</v>
      </c>
      <c r="B38" s="218">
        <v>35944.483260000052</v>
      </c>
      <c r="C38" s="218">
        <v>36228.083022999956</v>
      </c>
      <c r="D38" s="218">
        <v>36978.071257000018</v>
      </c>
      <c r="E38" s="218">
        <v>37733.792682000058</v>
      </c>
      <c r="F38" s="218"/>
    </row>
    <row r="39" spans="1:7">
      <c r="A39" s="218">
        <v>0</v>
      </c>
      <c r="B39" s="218">
        <v>0</v>
      </c>
      <c r="C39" s="218">
        <v>0</v>
      </c>
      <c r="D39" s="218">
        <v>0</v>
      </c>
      <c r="E39" s="218">
        <v>0</v>
      </c>
      <c r="F39" s="218"/>
    </row>
    <row r="40" spans="1:7">
      <c r="A40" s="218">
        <v>33.414000000000001</v>
      </c>
      <c r="B40" s="218">
        <v>31.775639999999996</v>
      </c>
      <c r="C40" s="218">
        <v>45.296569999999996</v>
      </c>
      <c r="D40" s="218">
        <v>45.116604999999986</v>
      </c>
      <c r="E40" s="218">
        <v>63.59628</v>
      </c>
      <c r="F40" s="218"/>
    </row>
    <row r="41" spans="1:7">
      <c r="A41" s="218">
        <v>10.678619999999999</v>
      </c>
      <c r="B41" s="218">
        <v>15.967789999999997</v>
      </c>
      <c r="C41" s="218">
        <v>24.827180999999996</v>
      </c>
      <c r="D41" s="218">
        <v>22.791072</v>
      </c>
      <c r="E41" s="218">
        <v>21.564160999999999</v>
      </c>
      <c r="F41" s="218"/>
    </row>
    <row r="42" spans="1:7">
      <c r="A42" s="218">
        <v>154.83791999999988</v>
      </c>
      <c r="B42" s="218">
        <v>162.50556999999992</v>
      </c>
      <c r="C42" s="218">
        <v>176.82091099999997</v>
      </c>
      <c r="D42" s="218">
        <v>202.05449500000003</v>
      </c>
      <c r="E42" s="218">
        <v>176.97561300000004</v>
      </c>
      <c r="F42" s="218"/>
    </row>
    <row r="43" spans="1:7" ht="10.5" customHeight="1">
      <c r="A43" s="218">
        <v>948.37748000000067</v>
      </c>
      <c r="B43" s="218">
        <v>831.1158700000002</v>
      </c>
      <c r="C43" s="218">
        <v>784.0688199999995</v>
      </c>
      <c r="D43" s="218">
        <v>841.87353299999984</v>
      </c>
      <c r="E43" s="218">
        <v>879.69597099999942</v>
      </c>
      <c r="F43" s="218"/>
    </row>
    <row r="44" spans="1:7">
      <c r="A44" s="218">
        <v>0</v>
      </c>
      <c r="B44" s="218">
        <v>0</v>
      </c>
      <c r="C44" s="218">
        <v>0</v>
      </c>
      <c r="D44" s="218">
        <v>0</v>
      </c>
      <c r="E44" s="218">
        <v>0</v>
      </c>
      <c r="F44" s="218"/>
      <c r="G44" s="447"/>
    </row>
    <row r="45" spans="1:7">
      <c r="A45" s="218">
        <v>34.981389999999969</v>
      </c>
      <c r="B45" s="218">
        <v>37.128279999999982</v>
      </c>
      <c r="C45" s="218">
        <v>31.241092999999996</v>
      </c>
      <c r="D45" s="218">
        <v>40.484080999999982</v>
      </c>
      <c r="E45" s="218">
        <v>22.189334000000002</v>
      </c>
      <c r="F45" s="218"/>
    </row>
    <row r="46" spans="1:7" ht="0.75" customHeight="1">
      <c r="A46" s="218">
        <v>515.95992000000001</v>
      </c>
      <c r="B46" s="218">
        <v>542.06642999999997</v>
      </c>
      <c r="C46" s="218">
        <v>631.81109200000049</v>
      </c>
      <c r="D46" s="218">
        <v>629.19819600000039</v>
      </c>
      <c r="E46" s="218">
        <v>590.57395500000007</v>
      </c>
    </row>
    <row r="47" spans="1:7" ht="0.75" customHeight="1">
      <c r="A47" s="218">
        <v>44419.279779999961</v>
      </c>
      <c r="B47" s="218">
        <v>44819.161210000049</v>
      </c>
      <c r="C47" s="218">
        <v>45704.070649999958</v>
      </c>
      <c r="D47" s="218">
        <v>45431.68018800002</v>
      </c>
      <c r="E47" s="218">
        <v>45070.754474000059</v>
      </c>
    </row>
  </sheetData>
  <phoneticPr fontId="31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/>
  <dimension ref="A1:G46"/>
  <sheetViews>
    <sheetView showGridLines="0" zoomScale="115" zoomScaleNormal="115" zoomScaleSheetLayoutView="100" workbookViewId="0"/>
  </sheetViews>
  <sheetFormatPr defaultRowHeight="12"/>
  <cols>
    <col min="1" max="1" width="25.7109375" style="9" customWidth="1"/>
    <col min="2" max="2" width="21.42578125" style="9" customWidth="1"/>
    <col min="3" max="4" width="24.85546875" style="9" customWidth="1"/>
    <col min="5" max="5" width="21" style="9" customWidth="1"/>
    <col min="6" max="6" width="24.85546875" style="9" customWidth="1"/>
    <col min="7" max="7" width="15.140625" style="9" customWidth="1"/>
    <col min="8" max="8" width="9.140625" style="9" customWidth="1"/>
    <col min="9" max="16384" width="9.140625" style="9"/>
  </cols>
  <sheetData>
    <row r="1" spans="1:7" ht="18.75">
      <c r="A1" s="104" t="s">
        <v>439</v>
      </c>
      <c r="B1" s="235"/>
      <c r="C1" s="235"/>
      <c r="D1" s="235"/>
      <c r="E1" s="235"/>
      <c r="F1" s="105" t="str">
        <f>Obsah!A1</f>
        <v>2018</v>
      </c>
    </row>
    <row r="2" spans="1:7" ht="7.5" customHeight="1">
      <c r="A2" s="235"/>
      <c r="B2" s="235"/>
      <c r="C2" s="235"/>
      <c r="D2" s="235"/>
      <c r="E2" s="235"/>
      <c r="F2" s="235"/>
    </row>
    <row r="3" spans="1:7" ht="24">
      <c r="A3" s="125"/>
      <c r="B3" s="125" t="s">
        <v>37</v>
      </c>
      <c r="C3" s="125" t="s">
        <v>386</v>
      </c>
      <c r="D3" s="125" t="s">
        <v>387</v>
      </c>
      <c r="E3" s="125" t="s">
        <v>7</v>
      </c>
      <c r="F3" s="125" t="s">
        <v>81</v>
      </c>
      <c r="G3" s="94"/>
    </row>
    <row r="4" spans="1:7" ht="13.5">
      <c r="A4" s="126"/>
      <c r="B4" s="136" t="s">
        <v>4</v>
      </c>
      <c r="C4" s="136" t="s">
        <v>4</v>
      </c>
      <c r="D4" s="136" t="s">
        <v>4</v>
      </c>
      <c r="E4" s="136" t="s">
        <v>4</v>
      </c>
      <c r="F4" s="136" t="s">
        <v>265</v>
      </c>
      <c r="G4" s="94"/>
    </row>
    <row r="5" spans="1:7" s="98" customFormat="1" ht="14.25" customHeight="1" thickBot="1">
      <c r="A5" s="128" t="s">
        <v>151</v>
      </c>
      <c r="B5" s="122">
        <f>SUM(B6:B17)</f>
        <v>3690.8718699999999</v>
      </c>
      <c r="C5" s="122">
        <f>SUM(C6:C17)</f>
        <v>42.587510000000002</v>
      </c>
      <c r="D5" s="122">
        <f>SUM(D6:D17)</f>
        <v>5.4323709999999998</v>
      </c>
      <c r="E5" s="122">
        <f>SUM(E6:E17)</f>
        <v>3648.2843599999997</v>
      </c>
      <c r="F5" s="122">
        <v>1363.5</v>
      </c>
      <c r="G5" s="474"/>
    </row>
    <row r="6" spans="1:7">
      <c r="A6" s="23" t="s">
        <v>220</v>
      </c>
      <c r="B6" s="6">
        <v>0</v>
      </c>
      <c r="C6" s="6">
        <v>0</v>
      </c>
      <c r="D6" s="6">
        <v>0</v>
      </c>
      <c r="E6" s="6">
        <v>0</v>
      </c>
      <c r="F6" s="417"/>
      <c r="G6" s="94"/>
    </row>
    <row r="7" spans="1:7">
      <c r="A7" s="24" t="s">
        <v>219</v>
      </c>
      <c r="B7" s="7">
        <v>0</v>
      </c>
      <c r="C7" s="7">
        <v>0</v>
      </c>
      <c r="D7" s="7">
        <v>0</v>
      </c>
      <c r="E7" s="7">
        <v>0</v>
      </c>
      <c r="F7" s="418"/>
      <c r="G7" s="94"/>
    </row>
    <row r="8" spans="1:7">
      <c r="A8" s="29" t="s">
        <v>218</v>
      </c>
      <c r="B8" s="14">
        <v>0</v>
      </c>
      <c r="C8" s="14">
        <v>0</v>
      </c>
      <c r="D8" s="14">
        <v>0</v>
      </c>
      <c r="E8" s="14">
        <v>0</v>
      </c>
      <c r="F8" s="418"/>
      <c r="G8" s="94"/>
    </row>
    <row r="9" spans="1:7">
      <c r="A9" s="29" t="s">
        <v>217</v>
      </c>
      <c r="B9" s="14">
        <v>0</v>
      </c>
      <c r="C9" s="14">
        <v>0</v>
      </c>
      <c r="D9" s="14">
        <v>0</v>
      </c>
      <c r="E9" s="14">
        <v>0</v>
      </c>
      <c r="F9" s="418"/>
      <c r="G9" s="94"/>
    </row>
    <row r="10" spans="1:7">
      <c r="A10" s="29" t="s">
        <v>216</v>
      </c>
      <c r="B10" s="14">
        <v>0</v>
      </c>
      <c r="C10" s="14">
        <v>0</v>
      </c>
      <c r="D10" s="14">
        <v>0</v>
      </c>
      <c r="E10" s="14">
        <v>0</v>
      </c>
      <c r="F10" s="418"/>
      <c r="G10" s="94"/>
    </row>
    <row r="11" spans="1:7">
      <c r="A11" s="29" t="s">
        <v>215</v>
      </c>
      <c r="B11" s="14">
        <v>0</v>
      </c>
      <c r="C11" s="14">
        <v>0</v>
      </c>
      <c r="D11" s="14">
        <v>0</v>
      </c>
      <c r="E11" s="14">
        <v>0</v>
      </c>
      <c r="F11" s="418"/>
      <c r="G11" s="94"/>
    </row>
    <row r="12" spans="1:7">
      <c r="A12" s="29" t="s">
        <v>214</v>
      </c>
      <c r="B12" s="14">
        <v>0</v>
      </c>
      <c r="C12" s="14">
        <v>0</v>
      </c>
      <c r="D12" s="14">
        <v>0</v>
      </c>
      <c r="E12" s="14">
        <v>0</v>
      </c>
      <c r="F12" s="418"/>
      <c r="G12" s="94"/>
    </row>
    <row r="13" spans="1:7">
      <c r="A13" s="29" t="s">
        <v>213</v>
      </c>
      <c r="B13" s="14">
        <v>0</v>
      </c>
      <c r="C13" s="14">
        <v>0</v>
      </c>
      <c r="D13" s="14">
        <v>0</v>
      </c>
      <c r="E13" s="14">
        <v>0</v>
      </c>
      <c r="F13" s="418"/>
      <c r="G13" s="94"/>
    </row>
    <row r="14" spans="1:7">
      <c r="A14" s="29" t="s">
        <v>212</v>
      </c>
      <c r="B14" s="14">
        <v>1630.4139599999999</v>
      </c>
      <c r="C14" s="14">
        <v>15.73123</v>
      </c>
      <c r="D14" s="14">
        <v>0.42836000000000002</v>
      </c>
      <c r="E14" s="14">
        <v>1614.6827299999998</v>
      </c>
      <c r="F14" s="418"/>
      <c r="G14" s="94"/>
    </row>
    <row r="15" spans="1:7">
      <c r="A15" s="29" t="s">
        <v>32</v>
      </c>
      <c r="B15" s="14">
        <v>0</v>
      </c>
      <c r="C15" s="14">
        <v>0</v>
      </c>
      <c r="D15" s="14">
        <v>0</v>
      </c>
      <c r="E15" s="14">
        <v>0</v>
      </c>
      <c r="F15" s="418"/>
      <c r="G15" s="94"/>
    </row>
    <row r="16" spans="1:7">
      <c r="A16" s="29" t="s">
        <v>211</v>
      </c>
      <c r="B16" s="14">
        <v>0</v>
      </c>
      <c r="C16" s="14">
        <v>0</v>
      </c>
      <c r="D16" s="14">
        <v>0</v>
      </c>
      <c r="E16" s="14">
        <v>0</v>
      </c>
      <c r="F16" s="418"/>
      <c r="G16" s="94"/>
    </row>
    <row r="17" spans="1:7" ht="12.75" thickBot="1">
      <c r="A17" s="25" t="s">
        <v>210</v>
      </c>
      <c r="B17" s="427">
        <v>2060.4579100000001</v>
      </c>
      <c r="C17" s="427">
        <v>26.856280000000002</v>
      </c>
      <c r="D17" s="427">
        <v>5.0040110000000002</v>
      </c>
      <c r="E17" s="427">
        <v>2033.6016300000001</v>
      </c>
      <c r="F17" s="432"/>
      <c r="G17" s="94"/>
    </row>
    <row r="18" spans="1:7" s="37" customFormat="1" ht="11.25">
      <c r="F18" s="15" t="s">
        <v>508</v>
      </c>
    </row>
    <row r="19" spans="1:7">
      <c r="A19" s="218"/>
      <c r="B19" s="218">
        <v>2009</v>
      </c>
      <c r="C19" s="218">
        <v>2010</v>
      </c>
      <c r="D19" s="218">
        <v>2011</v>
      </c>
      <c r="E19" s="218">
        <v>2012</v>
      </c>
      <c r="F19" s="218">
        <v>2013</v>
      </c>
    </row>
    <row r="20" spans="1:7">
      <c r="A20" s="218" t="s">
        <v>220</v>
      </c>
      <c r="B20" s="218">
        <v>0</v>
      </c>
      <c r="C20" s="218">
        <v>0</v>
      </c>
      <c r="D20" s="218">
        <v>0</v>
      </c>
      <c r="E20" s="218">
        <v>0</v>
      </c>
      <c r="F20" s="218">
        <v>0</v>
      </c>
    </row>
    <row r="21" spans="1:7">
      <c r="A21" s="218" t="s">
        <v>219</v>
      </c>
      <c r="B21" s="218">
        <v>0</v>
      </c>
      <c r="C21" s="218">
        <v>0</v>
      </c>
      <c r="D21" s="218">
        <v>0</v>
      </c>
      <c r="E21" s="218">
        <v>0</v>
      </c>
      <c r="F21" s="218">
        <v>0</v>
      </c>
    </row>
    <row r="22" spans="1:7">
      <c r="A22" s="218" t="s">
        <v>218</v>
      </c>
      <c r="B22" s="218">
        <v>0</v>
      </c>
      <c r="C22" s="218">
        <v>0</v>
      </c>
      <c r="D22" s="218">
        <v>0</v>
      </c>
      <c r="E22" s="218">
        <v>0</v>
      </c>
      <c r="F22" s="218">
        <v>0</v>
      </c>
    </row>
    <row r="23" spans="1:7">
      <c r="A23" s="218" t="s">
        <v>217</v>
      </c>
      <c r="B23" s="218">
        <v>0</v>
      </c>
      <c r="C23" s="218">
        <v>0</v>
      </c>
      <c r="D23" s="218">
        <v>0</v>
      </c>
      <c r="E23" s="218">
        <v>0</v>
      </c>
      <c r="F23" s="218">
        <v>0</v>
      </c>
    </row>
    <row r="24" spans="1:7">
      <c r="A24" s="218" t="s">
        <v>216</v>
      </c>
      <c r="B24" s="218">
        <v>0</v>
      </c>
      <c r="C24" s="218">
        <v>0</v>
      </c>
      <c r="D24" s="218">
        <v>0</v>
      </c>
      <c r="E24" s="218">
        <v>0</v>
      </c>
      <c r="F24" s="218">
        <v>0</v>
      </c>
    </row>
    <row r="25" spans="1:7">
      <c r="A25" s="218" t="s">
        <v>215</v>
      </c>
      <c r="B25" s="218">
        <v>0</v>
      </c>
      <c r="C25" s="218">
        <v>0</v>
      </c>
      <c r="D25" s="218">
        <v>0</v>
      </c>
      <c r="E25" s="218">
        <v>0</v>
      </c>
      <c r="F25" s="218">
        <v>0</v>
      </c>
    </row>
    <row r="26" spans="1:7">
      <c r="A26" s="218" t="s">
        <v>214</v>
      </c>
      <c r="B26" s="218">
        <v>0</v>
      </c>
      <c r="C26" s="218">
        <v>0</v>
      </c>
      <c r="D26" s="218">
        <v>0</v>
      </c>
      <c r="E26" s="218">
        <v>0</v>
      </c>
      <c r="F26" s="218">
        <v>0</v>
      </c>
    </row>
    <row r="27" spans="1:7">
      <c r="A27" s="218" t="s">
        <v>213</v>
      </c>
      <c r="B27" s="218">
        <v>0</v>
      </c>
      <c r="C27" s="218">
        <v>0</v>
      </c>
      <c r="D27" s="218">
        <v>0</v>
      </c>
      <c r="E27" s="218">
        <v>0</v>
      </c>
      <c r="F27" s="218">
        <v>0</v>
      </c>
    </row>
    <row r="28" spans="1:7">
      <c r="A28" s="218" t="s">
        <v>212</v>
      </c>
      <c r="B28" s="218">
        <v>0</v>
      </c>
      <c r="C28" s="218">
        <v>0</v>
      </c>
      <c r="D28" s="218">
        <v>0</v>
      </c>
      <c r="E28" s="218">
        <v>0</v>
      </c>
      <c r="F28" s="218">
        <v>0</v>
      </c>
    </row>
    <row r="29" spans="1:7">
      <c r="A29" s="218" t="s">
        <v>32</v>
      </c>
      <c r="B29" s="218">
        <v>0</v>
      </c>
      <c r="C29" s="218">
        <v>0</v>
      </c>
      <c r="D29" s="218">
        <v>0</v>
      </c>
      <c r="E29" s="218">
        <v>0</v>
      </c>
      <c r="F29" s="218">
        <v>0</v>
      </c>
    </row>
    <row r="30" spans="1:7">
      <c r="A30" s="218" t="s">
        <v>211</v>
      </c>
      <c r="B30" s="218">
        <v>0</v>
      </c>
      <c r="C30" s="218">
        <v>0</v>
      </c>
      <c r="D30" s="218">
        <v>0</v>
      </c>
      <c r="E30" s="218">
        <v>0</v>
      </c>
      <c r="F30" s="218">
        <v>0</v>
      </c>
    </row>
    <row r="31" spans="1:7">
      <c r="A31" s="218" t="s">
        <v>210</v>
      </c>
      <c r="B31" s="218">
        <v>0</v>
      </c>
      <c r="C31" s="218">
        <v>0</v>
      </c>
      <c r="D31" s="218">
        <v>0</v>
      </c>
      <c r="E31" s="218">
        <v>0</v>
      </c>
      <c r="F31" s="218">
        <v>0</v>
      </c>
    </row>
    <row r="32" spans="1:7">
      <c r="A32" s="218" t="s">
        <v>467</v>
      </c>
      <c r="B32" s="218">
        <v>2250.9</v>
      </c>
      <c r="C32" s="218">
        <v>2349.6</v>
      </c>
      <c r="D32" s="218">
        <v>2344.4</v>
      </c>
      <c r="E32" s="218">
        <v>2200.4</v>
      </c>
      <c r="F32" s="218">
        <v>2092.8000000000002</v>
      </c>
    </row>
    <row r="33" spans="1:7">
      <c r="A33" s="218">
        <v>2014</v>
      </c>
      <c r="B33" s="218">
        <v>2015</v>
      </c>
      <c r="C33" s="218">
        <v>2016</v>
      </c>
      <c r="D33" s="218">
        <v>2017</v>
      </c>
      <c r="E33" s="218">
        <v>2018</v>
      </c>
    </row>
    <row r="34" spans="1:7">
      <c r="A34" s="218">
        <v>0</v>
      </c>
      <c r="B34" s="218">
        <v>0</v>
      </c>
      <c r="C34" s="218">
        <v>0</v>
      </c>
      <c r="D34" s="218">
        <v>0</v>
      </c>
      <c r="E34" s="218">
        <v>0</v>
      </c>
    </row>
    <row r="35" spans="1:7">
      <c r="A35" s="218">
        <v>0</v>
      </c>
      <c r="B35" s="218">
        <v>1.1000000000000001</v>
      </c>
      <c r="C35" s="218">
        <v>0</v>
      </c>
      <c r="D35" s="218">
        <v>0</v>
      </c>
      <c r="E35" s="218">
        <v>0</v>
      </c>
    </row>
    <row r="36" spans="1:7">
      <c r="A36" s="218">
        <v>0</v>
      </c>
      <c r="B36" s="218">
        <v>0</v>
      </c>
      <c r="C36" s="218">
        <v>0</v>
      </c>
      <c r="D36" s="218">
        <v>0</v>
      </c>
      <c r="E36" s="218">
        <v>0</v>
      </c>
    </row>
    <row r="37" spans="1:7">
      <c r="A37" s="218">
        <v>0</v>
      </c>
      <c r="B37" s="218">
        <v>0</v>
      </c>
      <c r="C37" s="218">
        <v>0</v>
      </c>
      <c r="D37" s="218">
        <v>0</v>
      </c>
      <c r="E37" s="218">
        <v>0</v>
      </c>
    </row>
    <row r="38" spans="1:7">
      <c r="A38" s="218">
        <v>0</v>
      </c>
      <c r="B38" s="218">
        <v>0</v>
      </c>
      <c r="C38" s="218">
        <v>0</v>
      </c>
      <c r="D38" s="218">
        <v>0</v>
      </c>
      <c r="E38" s="218">
        <v>0</v>
      </c>
    </row>
    <row r="39" spans="1:7">
      <c r="A39" s="218">
        <v>1.13141</v>
      </c>
      <c r="B39" s="218">
        <v>0</v>
      </c>
      <c r="C39" s="218">
        <v>0</v>
      </c>
      <c r="D39" s="218">
        <v>0</v>
      </c>
      <c r="E39" s="218">
        <v>0</v>
      </c>
    </row>
    <row r="40" spans="1:7">
      <c r="A40" s="218">
        <v>0</v>
      </c>
      <c r="B40" s="218">
        <v>0</v>
      </c>
      <c r="C40" s="218">
        <v>0</v>
      </c>
      <c r="D40" s="218">
        <v>0</v>
      </c>
      <c r="E40" s="218">
        <v>0</v>
      </c>
    </row>
    <row r="41" spans="1:7">
      <c r="A41" s="218">
        <v>0</v>
      </c>
      <c r="B41" s="218">
        <v>0</v>
      </c>
      <c r="C41" s="218">
        <v>0</v>
      </c>
      <c r="D41" s="218">
        <v>0</v>
      </c>
      <c r="E41" s="218">
        <v>0</v>
      </c>
    </row>
    <row r="42" spans="1:7">
      <c r="A42" s="218">
        <v>1998.1867900000002</v>
      </c>
      <c r="B42" s="218">
        <v>1995.0726800000004</v>
      </c>
      <c r="C42" s="218">
        <v>1994.4568400000001</v>
      </c>
      <c r="D42" s="218">
        <v>1773.43984</v>
      </c>
      <c r="E42" s="218">
        <v>1630.4139599999999</v>
      </c>
    </row>
    <row r="43" spans="1:7">
      <c r="A43" s="218">
        <v>0</v>
      </c>
      <c r="B43" s="218">
        <v>0</v>
      </c>
      <c r="C43" s="218">
        <v>0</v>
      </c>
      <c r="D43" s="218">
        <v>0</v>
      </c>
      <c r="E43" s="218">
        <v>0</v>
      </c>
      <c r="G43" s="15"/>
    </row>
    <row r="44" spans="1:7">
      <c r="A44" s="218">
        <v>0</v>
      </c>
      <c r="B44" s="218">
        <v>0</v>
      </c>
      <c r="C44" s="218">
        <v>0</v>
      </c>
      <c r="D44" s="218">
        <v>0</v>
      </c>
      <c r="E44" s="218">
        <v>0</v>
      </c>
      <c r="G44" s="447"/>
    </row>
    <row r="45" spans="1:7">
      <c r="A45" s="218">
        <v>205.35669999999999</v>
      </c>
      <c r="B45" s="218">
        <v>752.85042000000033</v>
      </c>
      <c r="C45" s="218">
        <v>2054.786838</v>
      </c>
      <c r="D45" s="218">
        <v>1948.9655940000002</v>
      </c>
      <c r="E45" s="218">
        <v>2060.4579100000001</v>
      </c>
    </row>
    <row r="46" spans="1:7" ht="0.75" customHeight="1">
      <c r="A46" s="218">
        <v>2204.6749</v>
      </c>
      <c r="B46" s="218">
        <v>2749.0231000000008</v>
      </c>
      <c r="C46" s="218">
        <v>4049.2436779999998</v>
      </c>
      <c r="D46" s="218">
        <v>3722.4054340000002</v>
      </c>
      <c r="E46" s="218">
        <v>3690.8718699999999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G46"/>
  <sheetViews>
    <sheetView showGridLines="0" zoomScale="115" zoomScaleNormal="115" zoomScaleSheetLayoutView="100" workbookViewId="0"/>
  </sheetViews>
  <sheetFormatPr defaultRowHeight="12"/>
  <cols>
    <col min="1" max="1" width="26.7109375" style="9" customWidth="1"/>
    <col min="2" max="2" width="20.5703125" style="9" customWidth="1"/>
    <col min="3" max="4" width="24.85546875" style="9" customWidth="1"/>
    <col min="5" max="5" width="21.42578125" style="9" customWidth="1"/>
    <col min="6" max="6" width="24.28515625" style="9" customWidth="1"/>
    <col min="7" max="7" width="15.140625" style="9" customWidth="1"/>
    <col min="8" max="8" width="9.140625" style="9" customWidth="1"/>
    <col min="9" max="16384" width="9.140625" style="9"/>
  </cols>
  <sheetData>
    <row r="1" spans="1:7" ht="18.75">
      <c r="A1" s="104" t="s">
        <v>469</v>
      </c>
      <c r="B1" s="235"/>
      <c r="C1" s="235"/>
      <c r="D1" s="235"/>
      <c r="E1" s="235"/>
      <c r="F1" s="105" t="str">
        <f>Obsah!A1</f>
        <v>2018</v>
      </c>
    </row>
    <row r="2" spans="1:7" ht="7.5" customHeight="1">
      <c r="A2" s="235"/>
      <c r="B2" s="235"/>
      <c r="C2" s="235"/>
      <c r="D2" s="235"/>
      <c r="E2" s="235"/>
      <c r="F2" s="235"/>
    </row>
    <row r="3" spans="1:7" ht="24">
      <c r="A3" s="125"/>
      <c r="B3" s="125" t="s">
        <v>37</v>
      </c>
      <c r="C3" s="125" t="s">
        <v>386</v>
      </c>
      <c r="D3" s="125" t="s">
        <v>387</v>
      </c>
      <c r="E3" s="125" t="s">
        <v>7</v>
      </c>
      <c r="F3" s="125" t="s">
        <v>81</v>
      </c>
      <c r="G3" s="94"/>
    </row>
    <row r="4" spans="1:7" ht="13.5">
      <c r="A4" s="126"/>
      <c r="B4" s="136" t="s">
        <v>4</v>
      </c>
      <c r="C4" s="136" t="s">
        <v>4</v>
      </c>
      <c r="D4" s="136" t="s">
        <v>4</v>
      </c>
      <c r="E4" s="136" t="s">
        <v>4</v>
      </c>
      <c r="F4" s="136" t="s">
        <v>265</v>
      </c>
      <c r="G4" s="94"/>
    </row>
    <row r="5" spans="1:7" s="98" customFormat="1" ht="14.25" customHeight="1" thickBot="1">
      <c r="A5" s="461" t="s">
        <v>40</v>
      </c>
      <c r="B5" s="122">
        <f>SUM(B6:B17)</f>
        <v>3690.4129539999963</v>
      </c>
      <c r="C5" s="122">
        <f>SUM(C6:C17)</f>
        <v>221.71524588195643</v>
      </c>
      <c r="D5" s="122">
        <f>SUM(D6:D17)</f>
        <v>34.932135972572233</v>
      </c>
      <c r="E5" s="122">
        <f>SUM(E6:E17)</f>
        <v>3468.6977081180394</v>
      </c>
      <c r="F5" s="122">
        <v>910.90979999999729</v>
      </c>
      <c r="G5" s="474"/>
    </row>
    <row r="6" spans="1:7">
      <c r="A6" s="23" t="s">
        <v>220</v>
      </c>
      <c r="B6" s="6">
        <v>2.7662300000000011</v>
      </c>
      <c r="C6" s="6">
        <v>0.28879100000000008</v>
      </c>
      <c r="D6" s="6">
        <v>0.23959899999999998</v>
      </c>
      <c r="E6" s="6">
        <v>2.4774390000000008</v>
      </c>
      <c r="F6" s="417"/>
      <c r="G6" s="94"/>
    </row>
    <row r="7" spans="1:7">
      <c r="A7" s="24" t="s">
        <v>219</v>
      </c>
      <c r="B7" s="7">
        <v>2595.3372179999969</v>
      </c>
      <c r="C7" s="7">
        <v>188.03163599999976</v>
      </c>
      <c r="D7" s="7">
        <v>21.884483000000003</v>
      </c>
      <c r="E7" s="7">
        <v>2407.3055819999972</v>
      </c>
      <c r="F7" s="418"/>
      <c r="G7" s="94"/>
    </row>
    <row r="8" spans="1:7">
      <c r="A8" s="29" t="s">
        <v>218</v>
      </c>
      <c r="B8" s="14">
        <v>0</v>
      </c>
      <c r="C8" s="14">
        <v>0</v>
      </c>
      <c r="D8" s="14">
        <v>0</v>
      </c>
      <c r="E8" s="14">
        <v>0</v>
      </c>
      <c r="F8" s="418"/>
      <c r="G8" s="94"/>
    </row>
    <row r="9" spans="1:7">
      <c r="A9" s="29" t="s">
        <v>217</v>
      </c>
      <c r="B9" s="14">
        <v>0</v>
      </c>
      <c r="C9" s="14">
        <v>0</v>
      </c>
      <c r="D9" s="14">
        <v>0</v>
      </c>
      <c r="E9" s="14">
        <v>0</v>
      </c>
      <c r="F9" s="418"/>
      <c r="G9" s="94"/>
    </row>
    <row r="10" spans="1:7">
      <c r="A10" s="29" t="s">
        <v>216</v>
      </c>
      <c r="B10" s="14">
        <v>0</v>
      </c>
      <c r="C10" s="14">
        <v>0</v>
      </c>
      <c r="D10" s="14">
        <v>0</v>
      </c>
      <c r="E10" s="14">
        <v>0</v>
      </c>
      <c r="F10" s="418"/>
      <c r="G10" s="94"/>
    </row>
    <row r="11" spans="1:7">
      <c r="A11" s="29" t="s">
        <v>215</v>
      </c>
      <c r="B11" s="14">
        <v>0.67549099999999995</v>
      </c>
      <c r="C11" s="14">
        <v>6.7024999999999987E-2</v>
      </c>
      <c r="D11" s="14">
        <v>0</v>
      </c>
      <c r="E11" s="14">
        <v>0.60846599999999995</v>
      </c>
      <c r="F11" s="418"/>
      <c r="G11" s="94"/>
    </row>
    <row r="12" spans="1:7">
      <c r="A12" s="29" t="s">
        <v>214</v>
      </c>
      <c r="B12" s="14">
        <v>4.3959000000000012E-2</v>
      </c>
      <c r="C12" s="14">
        <v>0</v>
      </c>
      <c r="D12" s="14">
        <v>5.7000000000000003E-5</v>
      </c>
      <c r="E12" s="14">
        <v>4.3959000000000012E-2</v>
      </c>
      <c r="F12" s="418"/>
      <c r="G12" s="94"/>
    </row>
    <row r="13" spans="1:7">
      <c r="A13" s="29" t="s">
        <v>213</v>
      </c>
      <c r="B13" s="14">
        <v>0</v>
      </c>
      <c r="C13" s="14">
        <v>0</v>
      </c>
      <c r="D13" s="14">
        <v>0</v>
      </c>
      <c r="E13" s="14">
        <v>0</v>
      </c>
      <c r="F13" s="418"/>
      <c r="G13" s="94"/>
    </row>
    <row r="14" spans="1:7">
      <c r="A14" s="29" t="s">
        <v>212</v>
      </c>
      <c r="B14" s="14">
        <v>241.39862800000003</v>
      </c>
      <c r="C14" s="14">
        <v>10.499798</v>
      </c>
      <c r="D14" s="14">
        <v>7.6882999999999993E-2</v>
      </c>
      <c r="E14" s="14">
        <v>230.89883000000003</v>
      </c>
      <c r="F14" s="418"/>
      <c r="G14" s="94"/>
    </row>
    <row r="15" spans="1:7">
      <c r="A15" s="29" t="s">
        <v>32</v>
      </c>
      <c r="B15" s="14">
        <v>0.54568900000000009</v>
      </c>
      <c r="C15" s="14">
        <v>8.3739999999999995E-3</v>
      </c>
      <c r="D15" s="14">
        <v>0</v>
      </c>
      <c r="E15" s="14">
        <v>0.5373150000000001</v>
      </c>
      <c r="F15" s="418"/>
      <c r="G15" s="94"/>
    </row>
    <row r="16" spans="1:7">
      <c r="A16" s="29" t="s">
        <v>211</v>
      </c>
      <c r="B16" s="14">
        <v>12.598535999999994</v>
      </c>
      <c r="C16" s="14">
        <v>1.5894050000000011</v>
      </c>
      <c r="D16" s="14">
        <v>0.1476320000000001</v>
      </c>
      <c r="E16" s="14">
        <v>11.009130999999993</v>
      </c>
      <c r="F16" s="418"/>
      <c r="G16" s="94"/>
    </row>
    <row r="17" spans="1:7" ht="12.75" thickBot="1">
      <c r="A17" s="30" t="s">
        <v>210</v>
      </c>
      <c r="B17" s="27">
        <v>837.04720299999917</v>
      </c>
      <c r="C17" s="27">
        <v>21.230216881956668</v>
      </c>
      <c r="D17" s="27">
        <v>12.583481972572232</v>
      </c>
      <c r="E17" s="27">
        <v>815.81698611804245</v>
      </c>
      <c r="F17" s="419"/>
      <c r="G17" s="94"/>
    </row>
    <row r="18" spans="1:7" s="37" customFormat="1" ht="11.25">
      <c r="F18" s="15" t="s">
        <v>508</v>
      </c>
    </row>
    <row r="19" spans="1:7">
      <c r="A19" s="218"/>
      <c r="B19" s="218">
        <v>2009</v>
      </c>
      <c r="C19" s="218">
        <v>2010</v>
      </c>
      <c r="D19" s="218">
        <v>2011</v>
      </c>
      <c r="E19" s="218">
        <v>2012</v>
      </c>
      <c r="F19" s="218">
        <v>2013</v>
      </c>
    </row>
    <row r="20" spans="1:7">
      <c r="A20" s="218" t="s">
        <v>220</v>
      </c>
      <c r="B20" s="218">
        <v>0</v>
      </c>
      <c r="C20" s="218">
        <v>0</v>
      </c>
      <c r="D20" s="218">
        <v>0</v>
      </c>
      <c r="E20" s="218">
        <v>0</v>
      </c>
      <c r="F20" s="218">
        <v>0</v>
      </c>
    </row>
    <row r="21" spans="1:7">
      <c r="A21" s="218" t="s">
        <v>219</v>
      </c>
      <c r="B21" s="218">
        <v>0</v>
      </c>
      <c r="C21" s="218">
        <v>0</v>
      </c>
      <c r="D21" s="218">
        <v>0</v>
      </c>
      <c r="E21" s="218">
        <v>0</v>
      </c>
      <c r="F21" s="218">
        <v>0</v>
      </c>
    </row>
    <row r="22" spans="1:7">
      <c r="A22" s="218" t="s">
        <v>218</v>
      </c>
      <c r="B22" s="218">
        <v>0</v>
      </c>
      <c r="C22" s="218">
        <v>0</v>
      </c>
      <c r="D22" s="218">
        <v>0</v>
      </c>
      <c r="E22" s="218">
        <v>0</v>
      </c>
      <c r="F22" s="218">
        <v>0</v>
      </c>
    </row>
    <row r="23" spans="1:7">
      <c r="A23" s="218" t="s">
        <v>217</v>
      </c>
      <c r="B23" s="218">
        <v>0</v>
      </c>
      <c r="C23" s="218">
        <v>0</v>
      </c>
      <c r="D23" s="218">
        <v>0</v>
      </c>
      <c r="E23" s="218">
        <v>0</v>
      </c>
      <c r="F23" s="218">
        <v>0</v>
      </c>
    </row>
    <row r="24" spans="1:7">
      <c r="A24" s="218" t="s">
        <v>216</v>
      </c>
      <c r="B24" s="218">
        <v>0</v>
      </c>
      <c r="C24" s="218">
        <v>0</v>
      </c>
      <c r="D24" s="218">
        <v>0</v>
      </c>
      <c r="E24" s="218">
        <v>0</v>
      </c>
      <c r="F24" s="218">
        <v>0</v>
      </c>
    </row>
    <row r="25" spans="1:7">
      <c r="A25" s="218" t="s">
        <v>215</v>
      </c>
      <c r="B25" s="218">
        <v>0</v>
      </c>
      <c r="C25" s="218">
        <v>0</v>
      </c>
      <c r="D25" s="218">
        <v>0</v>
      </c>
      <c r="E25" s="218">
        <v>0</v>
      </c>
      <c r="F25" s="218">
        <v>0</v>
      </c>
    </row>
    <row r="26" spans="1:7">
      <c r="A26" s="218" t="s">
        <v>214</v>
      </c>
      <c r="B26" s="218">
        <v>0</v>
      </c>
      <c r="C26" s="218">
        <v>0</v>
      </c>
      <c r="D26" s="218">
        <v>0</v>
      </c>
      <c r="E26" s="218">
        <v>0</v>
      </c>
      <c r="F26" s="218">
        <v>0</v>
      </c>
    </row>
    <row r="27" spans="1:7">
      <c r="A27" s="218" t="s">
        <v>213</v>
      </c>
      <c r="B27" s="218">
        <v>0</v>
      </c>
      <c r="C27" s="218">
        <v>0</v>
      </c>
      <c r="D27" s="218">
        <v>0</v>
      </c>
      <c r="E27" s="218">
        <v>0</v>
      </c>
      <c r="F27" s="218">
        <v>0</v>
      </c>
    </row>
    <row r="28" spans="1:7">
      <c r="A28" s="218" t="s">
        <v>212</v>
      </c>
      <c r="B28" s="218">
        <v>0</v>
      </c>
      <c r="C28" s="218">
        <v>0</v>
      </c>
      <c r="D28" s="218">
        <v>0</v>
      </c>
      <c r="E28" s="218">
        <v>0</v>
      </c>
      <c r="F28" s="218">
        <v>0</v>
      </c>
    </row>
    <row r="29" spans="1:7">
      <c r="A29" s="218" t="s">
        <v>32</v>
      </c>
      <c r="B29" s="218">
        <v>0</v>
      </c>
      <c r="C29" s="218">
        <v>0</v>
      </c>
      <c r="D29" s="218">
        <v>0</v>
      </c>
      <c r="E29" s="218">
        <v>0</v>
      </c>
      <c r="F29" s="218">
        <v>0</v>
      </c>
    </row>
    <row r="30" spans="1:7">
      <c r="A30" s="218" t="s">
        <v>211</v>
      </c>
      <c r="B30" s="218">
        <v>0</v>
      </c>
      <c r="C30" s="218">
        <v>0</v>
      </c>
      <c r="D30" s="218">
        <v>0</v>
      </c>
      <c r="E30" s="218">
        <v>0</v>
      </c>
      <c r="F30" s="218">
        <v>0</v>
      </c>
    </row>
    <row r="31" spans="1:7">
      <c r="A31" s="218" t="s">
        <v>210</v>
      </c>
      <c r="B31" s="218">
        <v>0</v>
      </c>
      <c r="C31" s="218">
        <v>0</v>
      </c>
      <c r="D31" s="218">
        <v>0</v>
      </c>
      <c r="E31" s="218">
        <v>0</v>
      </c>
      <c r="F31" s="218">
        <v>0</v>
      </c>
    </row>
    <row r="32" spans="1:7">
      <c r="A32" s="218" t="s">
        <v>467</v>
      </c>
      <c r="B32" s="218">
        <v>974.3</v>
      </c>
      <c r="C32" s="218">
        <v>1250.8</v>
      </c>
      <c r="D32" s="218">
        <v>1610.7</v>
      </c>
      <c r="E32" s="218">
        <v>2234.6999999999998</v>
      </c>
      <c r="F32" s="218">
        <v>3179.6</v>
      </c>
    </row>
    <row r="33" spans="1:7">
      <c r="A33" s="218">
        <v>2014</v>
      </c>
      <c r="B33" s="218">
        <v>2015</v>
      </c>
      <c r="C33" s="218">
        <v>2016</v>
      </c>
      <c r="D33" s="218">
        <v>2017</v>
      </c>
      <c r="E33" s="218">
        <v>2018</v>
      </c>
    </row>
    <row r="34" spans="1:7">
      <c r="A34" s="218">
        <v>14.489239999999999</v>
      </c>
      <c r="B34" s="218">
        <v>12.044630000000005</v>
      </c>
      <c r="C34" s="218">
        <v>16.151604999999996</v>
      </c>
      <c r="D34" s="218">
        <v>4.8640529999999975</v>
      </c>
      <c r="E34" s="218">
        <v>2.7662300000000011</v>
      </c>
    </row>
    <row r="35" spans="1:7">
      <c r="A35" s="218">
        <v>2560.1970230000061</v>
      </c>
      <c r="B35" s="218">
        <v>2603.4192899999885</v>
      </c>
      <c r="C35" s="218">
        <v>2589.7657380000019</v>
      </c>
      <c r="D35" s="218">
        <v>2626.4090760000008</v>
      </c>
      <c r="E35" s="218">
        <v>2595.3372179999969</v>
      </c>
    </row>
    <row r="36" spans="1:7">
      <c r="A36" s="218">
        <v>0</v>
      </c>
      <c r="B36" s="218">
        <v>0</v>
      </c>
      <c r="C36" s="218">
        <v>0</v>
      </c>
      <c r="D36" s="218">
        <v>0</v>
      </c>
      <c r="E36" s="218">
        <v>0</v>
      </c>
    </row>
    <row r="37" spans="1:7">
      <c r="A37" s="218">
        <v>0</v>
      </c>
      <c r="B37" s="218">
        <v>0</v>
      </c>
      <c r="C37" s="218">
        <v>0</v>
      </c>
      <c r="D37" s="218">
        <v>0</v>
      </c>
      <c r="E37" s="218">
        <v>0</v>
      </c>
    </row>
    <row r="38" spans="1:7">
      <c r="A38" s="218">
        <v>0</v>
      </c>
      <c r="B38" s="218">
        <v>0</v>
      </c>
      <c r="C38" s="218">
        <v>0</v>
      </c>
      <c r="D38" s="218">
        <v>0</v>
      </c>
      <c r="E38" s="218">
        <v>0</v>
      </c>
    </row>
    <row r="39" spans="1:7">
      <c r="A39" s="218">
        <v>0.83716000000000013</v>
      </c>
      <c r="B39" s="218">
        <v>0.62447000000000008</v>
      </c>
      <c r="C39" s="218">
        <v>0.72448400000000013</v>
      </c>
      <c r="D39" s="218">
        <v>0.46382899999999999</v>
      </c>
      <c r="E39" s="218">
        <v>0.67549099999999995</v>
      </c>
    </row>
    <row r="40" spans="1:7">
      <c r="A40" s="218">
        <v>5.0690000000000006E-2</v>
      </c>
      <c r="B40" s="218">
        <v>9.5970000000000014E-2</v>
      </c>
      <c r="C40" s="218">
        <v>0.15790199999999999</v>
      </c>
      <c r="D40" s="218">
        <v>9.8370000000000003E-3</v>
      </c>
      <c r="E40" s="218">
        <v>4.3959000000000012E-2</v>
      </c>
    </row>
    <row r="41" spans="1:7">
      <c r="A41" s="218">
        <v>2.7E-4</v>
      </c>
      <c r="B41" s="218">
        <v>0</v>
      </c>
      <c r="C41" s="218">
        <v>0</v>
      </c>
      <c r="D41" s="218">
        <v>0</v>
      </c>
      <c r="E41" s="218">
        <v>0</v>
      </c>
    </row>
    <row r="42" spans="1:7">
      <c r="A42" s="218">
        <v>273.30187000000018</v>
      </c>
      <c r="B42" s="218">
        <v>262.58914999999996</v>
      </c>
      <c r="C42" s="218">
        <v>257.64991399999997</v>
      </c>
      <c r="D42" s="218">
        <v>264.43442600000003</v>
      </c>
      <c r="E42" s="218">
        <v>241.39862800000003</v>
      </c>
    </row>
    <row r="43" spans="1:7">
      <c r="A43" s="218">
        <v>0</v>
      </c>
      <c r="B43" s="218">
        <v>0</v>
      </c>
      <c r="C43" s="218">
        <v>0.77049999999999996</v>
      </c>
      <c r="D43" s="218">
        <v>0</v>
      </c>
      <c r="E43" s="218">
        <v>0.54568900000000009</v>
      </c>
      <c r="G43" s="15"/>
    </row>
    <row r="44" spans="1:7">
      <c r="A44" s="218">
        <v>10.759939999999997</v>
      </c>
      <c r="B44" s="218">
        <v>9.956019999999997</v>
      </c>
      <c r="C44" s="218">
        <v>13.082451000000001</v>
      </c>
      <c r="D44" s="218">
        <v>13.425534999999995</v>
      </c>
      <c r="E44" s="218">
        <v>12.598535999999994</v>
      </c>
      <c r="G44" s="447"/>
    </row>
    <row r="45" spans="1:7">
      <c r="A45" s="218">
        <v>634.80537000000061</v>
      </c>
      <c r="B45" s="218">
        <v>683.34097000000008</v>
      </c>
      <c r="C45" s="218">
        <v>735.59491599999797</v>
      </c>
      <c r="D45" s="218">
        <v>810.02123300000017</v>
      </c>
      <c r="E45" s="218">
        <v>837.04720299999917</v>
      </c>
    </row>
    <row r="46" spans="1:7" ht="0.75" customHeight="1">
      <c r="A46" s="218">
        <v>3494.4415630000067</v>
      </c>
      <c r="B46" s="218">
        <v>3572.0704999999884</v>
      </c>
      <c r="C46" s="218">
        <v>3613.8975099999998</v>
      </c>
      <c r="D46" s="218">
        <v>3719.6279890000005</v>
      </c>
      <c r="E46" s="218">
        <v>3690.4129539999963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H39"/>
  <sheetViews>
    <sheetView showGridLines="0" zoomScaleNormal="100" zoomScaleSheetLayoutView="100" workbookViewId="0"/>
  </sheetViews>
  <sheetFormatPr defaultRowHeight="12.75"/>
  <cols>
    <col min="1" max="1" width="33.28515625" style="3" customWidth="1"/>
    <col min="2" max="3" width="15.5703125" style="3" customWidth="1"/>
    <col min="4" max="4" width="16.28515625" style="3" customWidth="1"/>
    <col min="5" max="5" width="15.5703125" style="3" customWidth="1"/>
    <col min="6" max="6" width="16.7109375" style="3" customWidth="1"/>
    <col min="7" max="8" width="15.5703125" style="3" customWidth="1"/>
    <col min="9" max="9" width="15.85546875" style="3" customWidth="1"/>
    <col min="10" max="10" width="15" style="3" customWidth="1"/>
    <col min="11" max="11" width="12.7109375" style="3" customWidth="1"/>
    <col min="12" max="12" width="11.7109375" style="3" customWidth="1"/>
    <col min="13" max="16384" width="9.140625" style="3"/>
  </cols>
  <sheetData>
    <row r="1" spans="1:8" s="16" customFormat="1" ht="18.75">
      <c r="A1" s="104" t="s">
        <v>470</v>
      </c>
      <c r="B1" s="12"/>
      <c r="C1" s="12"/>
      <c r="D1" s="12"/>
      <c r="E1" s="12"/>
      <c r="F1" s="12"/>
      <c r="G1" s="12"/>
      <c r="H1" s="105" t="str">
        <f>Obsah!A1</f>
        <v>2018</v>
      </c>
    </row>
    <row r="2" spans="1:8" s="16" customFormat="1" ht="7.5" customHeight="1">
      <c r="B2" s="12"/>
      <c r="C2" s="12"/>
      <c r="D2" s="12"/>
      <c r="E2" s="12"/>
      <c r="F2" s="12"/>
      <c r="G2" s="12"/>
      <c r="H2" s="12"/>
    </row>
    <row r="3" spans="1:8" s="16" customFormat="1" ht="46.5" customHeight="1">
      <c r="A3" s="613"/>
      <c r="B3" s="129" t="s">
        <v>268</v>
      </c>
      <c r="C3" s="129" t="s">
        <v>269</v>
      </c>
      <c r="D3" s="125" t="s">
        <v>386</v>
      </c>
      <c r="E3" s="129" t="s">
        <v>270</v>
      </c>
      <c r="F3" s="129" t="s">
        <v>271</v>
      </c>
      <c r="G3" s="12"/>
      <c r="H3" s="12"/>
    </row>
    <row r="4" spans="1:8" s="16" customFormat="1" ht="13.5">
      <c r="A4" s="613"/>
      <c r="B4" s="127" t="s">
        <v>265</v>
      </c>
      <c r="C4" s="127" t="s">
        <v>6</v>
      </c>
      <c r="D4" s="127" t="s">
        <v>6</v>
      </c>
      <c r="E4" s="127" t="s">
        <v>6</v>
      </c>
      <c r="F4" s="127" t="s">
        <v>6</v>
      </c>
      <c r="G4" s="12"/>
      <c r="H4" s="12"/>
    </row>
    <row r="5" spans="1:8" s="16" customFormat="1" ht="15" thickBot="1">
      <c r="A5" s="131" t="s">
        <v>536</v>
      </c>
      <c r="B5" s="28">
        <f>SUM(B6:B8)</f>
        <v>1092.5186000000008</v>
      </c>
      <c r="C5" s="28">
        <f>SUM(C6:C8)</f>
        <v>1628830.4420000007</v>
      </c>
      <c r="D5" s="28">
        <f>SUM(D6:D8)</f>
        <v>14327.949000000062</v>
      </c>
      <c r="E5" s="28">
        <f>SUM(E6:E8)</f>
        <v>1614502.4930000007</v>
      </c>
      <c r="F5" s="28">
        <f>SUM(F6:F8)</f>
        <v>1545385.4609999999</v>
      </c>
      <c r="G5" s="12"/>
      <c r="H5" s="12"/>
    </row>
    <row r="6" spans="1:8" s="16" customFormat="1">
      <c r="A6" s="31" t="s">
        <v>131</v>
      </c>
      <c r="B6" s="10">
        <v>155.75060000000087</v>
      </c>
      <c r="C6" s="10">
        <v>388623.87600000051</v>
      </c>
      <c r="D6" s="10">
        <v>4613.1330000000644</v>
      </c>
      <c r="E6" s="10">
        <v>384010.74300000042</v>
      </c>
      <c r="F6" s="10">
        <v>347974.76500000007</v>
      </c>
      <c r="G6" s="12"/>
      <c r="H6" s="12"/>
    </row>
    <row r="7" spans="1:8" s="16" customFormat="1">
      <c r="A7" s="32" t="s">
        <v>283</v>
      </c>
      <c r="B7" s="21">
        <v>183.98799999999994</v>
      </c>
      <c r="C7" s="21">
        <v>486505.21300000028</v>
      </c>
      <c r="D7" s="21">
        <v>6623.3959999999997</v>
      </c>
      <c r="E7" s="21">
        <v>479881.81700000027</v>
      </c>
      <c r="F7" s="22">
        <v>458685.49300000037</v>
      </c>
      <c r="G7" s="12"/>
      <c r="H7" s="12"/>
    </row>
    <row r="8" spans="1:8" s="16" customFormat="1" ht="13.5" thickBot="1">
      <c r="A8" s="33" t="s">
        <v>288</v>
      </c>
      <c r="B8" s="34">
        <v>752.78</v>
      </c>
      <c r="C8" s="34">
        <v>753701.35299999989</v>
      </c>
      <c r="D8" s="34">
        <v>3091.4199999999992</v>
      </c>
      <c r="E8" s="34">
        <v>750609.93299999984</v>
      </c>
      <c r="F8" s="34">
        <v>738725.20299999951</v>
      </c>
      <c r="G8" s="12"/>
      <c r="H8" s="12"/>
    </row>
    <row r="9" spans="1:8" s="16" customFormat="1">
      <c r="A9" s="132" t="s">
        <v>539</v>
      </c>
      <c r="B9" s="12"/>
      <c r="C9" s="12"/>
      <c r="D9" s="12"/>
      <c r="E9" s="12"/>
      <c r="F9" s="18" t="s">
        <v>509</v>
      </c>
      <c r="G9" s="12"/>
      <c r="H9" s="12"/>
    </row>
    <row r="10" spans="1:8" s="16" customFormat="1" ht="12.75" customHeight="1">
      <c r="A10" s="12"/>
      <c r="B10" s="429"/>
      <c r="C10" s="12"/>
      <c r="D10" s="12"/>
      <c r="E10" s="12"/>
      <c r="F10" s="20"/>
      <c r="G10" s="12"/>
      <c r="H10" s="12"/>
    </row>
    <row r="11" spans="1:8" s="16" customFormat="1" ht="36">
      <c r="A11" s="613"/>
      <c r="B11" s="129" t="s">
        <v>268</v>
      </c>
      <c r="C11" s="129" t="s">
        <v>269</v>
      </c>
      <c r="D11" s="129" t="s">
        <v>291</v>
      </c>
      <c r="E11" s="129" t="s">
        <v>270</v>
      </c>
      <c r="F11" s="129" t="s">
        <v>271</v>
      </c>
      <c r="G11" s="12"/>
      <c r="H11" s="12"/>
    </row>
    <row r="12" spans="1:8" s="16" customFormat="1" ht="13.5">
      <c r="A12" s="613"/>
      <c r="B12" s="127" t="s">
        <v>265</v>
      </c>
      <c r="C12" s="127" t="s">
        <v>6</v>
      </c>
      <c r="D12" s="127" t="s">
        <v>6</v>
      </c>
      <c r="E12" s="127" t="s">
        <v>6</v>
      </c>
      <c r="F12" s="127" t="s">
        <v>6</v>
      </c>
      <c r="G12" s="12"/>
      <c r="H12" s="12"/>
    </row>
    <row r="13" spans="1:8" s="16" customFormat="1" ht="13.5" thickBot="1">
      <c r="A13" s="130" t="s">
        <v>437</v>
      </c>
      <c r="B13" s="35">
        <v>1171.5</v>
      </c>
      <c r="C13" s="35">
        <v>1050588.1869999999</v>
      </c>
      <c r="D13" s="35">
        <v>1361823.2000000002</v>
      </c>
      <c r="E13" s="35">
        <v>1037316.2769999999</v>
      </c>
      <c r="F13" s="35">
        <v>1055691.9669999999</v>
      </c>
      <c r="G13" s="12"/>
      <c r="H13" s="12"/>
    </row>
    <row r="14" spans="1:8" s="16" customFormat="1" ht="10.5" customHeight="1">
      <c r="A14" s="13"/>
      <c r="B14" s="11"/>
      <c r="C14" s="11"/>
      <c r="D14" s="11"/>
      <c r="E14" s="11"/>
      <c r="F14" s="18" t="s">
        <v>508</v>
      </c>
      <c r="G14" s="12"/>
      <c r="H14" s="12"/>
    </row>
    <row r="15" spans="1:8">
      <c r="A15" s="437"/>
      <c r="B15" s="437"/>
      <c r="C15" s="437"/>
      <c r="D15" s="437"/>
      <c r="E15" s="437"/>
      <c r="F15" s="437"/>
      <c r="G15" s="437"/>
      <c r="H15" s="437"/>
    </row>
    <row r="16" spans="1:8">
      <c r="A16" s="437"/>
      <c r="B16" s="437">
        <v>2009</v>
      </c>
      <c r="C16" s="437">
        <v>2010</v>
      </c>
      <c r="D16" s="437">
        <v>2011</v>
      </c>
      <c r="E16" s="437">
        <v>2012</v>
      </c>
      <c r="F16" s="437">
        <v>2013</v>
      </c>
      <c r="G16" s="437"/>
      <c r="H16" s="437"/>
    </row>
    <row r="17" spans="1:8">
      <c r="A17" s="437" t="s">
        <v>131</v>
      </c>
      <c r="B17" s="437">
        <v>0</v>
      </c>
      <c r="C17" s="437">
        <v>0</v>
      </c>
      <c r="D17" s="437">
        <v>0</v>
      </c>
      <c r="E17" s="437">
        <v>0</v>
      </c>
      <c r="F17" s="437">
        <v>0</v>
      </c>
      <c r="G17" s="437"/>
      <c r="H17" s="437"/>
    </row>
    <row r="18" spans="1:8">
      <c r="A18" s="437" t="s">
        <v>283</v>
      </c>
      <c r="B18" s="437">
        <v>0</v>
      </c>
      <c r="C18" s="437">
        <v>0</v>
      </c>
      <c r="D18" s="437">
        <v>0</v>
      </c>
      <c r="E18" s="437">
        <v>0</v>
      </c>
      <c r="F18" s="437">
        <v>0</v>
      </c>
      <c r="G18" s="437"/>
      <c r="H18" s="437"/>
    </row>
    <row r="19" spans="1:8">
      <c r="A19" s="437" t="s">
        <v>288</v>
      </c>
      <c r="B19" s="437">
        <v>0</v>
      </c>
      <c r="C19" s="437">
        <v>0</v>
      </c>
      <c r="D19" s="437">
        <v>0</v>
      </c>
      <c r="E19" s="437">
        <v>0</v>
      </c>
      <c r="F19" s="437">
        <v>0</v>
      </c>
      <c r="G19" s="437"/>
      <c r="H19" s="437"/>
    </row>
    <row r="20" spans="1:8">
      <c r="A20" s="218" t="s">
        <v>468</v>
      </c>
      <c r="B20" s="437">
        <v>1036.5</v>
      </c>
      <c r="C20" s="437">
        <v>1056.0999999999999</v>
      </c>
      <c r="D20" s="437">
        <v>1054.5999999999999</v>
      </c>
      <c r="E20" s="437">
        <v>1069.1999999999998</v>
      </c>
      <c r="F20" s="437">
        <v>1082.6999999999998</v>
      </c>
      <c r="G20" s="437"/>
      <c r="H20" s="437"/>
    </row>
    <row r="21" spans="1:8">
      <c r="A21" s="437"/>
      <c r="B21" s="437"/>
      <c r="C21" s="437"/>
      <c r="D21" s="437"/>
      <c r="E21" s="437"/>
      <c r="F21" s="437"/>
      <c r="G21" s="437"/>
      <c r="H21" s="437"/>
    </row>
    <row r="22" spans="1:8">
      <c r="A22" s="437"/>
      <c r="B22" s="437">
        <v>2014</v>
      </c>
      <c r="C22" s="437">
        <v>2015</v>
      </c>
      <c r="D22" s="437">
        <v>2016</v>
      </c>
      <c r="E22" s="437">
        <v>2017</v>
      </c>
      <c r="F22" s="437">
        <v>2018</v>
      </c>
      <c r="G22" s="437"/>
      <c r="H22" s="437"/>
    </row>
    <row r="23" spans="1:8">
      <c r="A23" s="437"/>
      <c r="B23" s="437">
        <v>150.34520000000057</v>
      </c>
      <c r="C23" s="437">
        <v>154.16550000000069</v>
      </c>
      <c r="D23" s="437">
        <v>155.91910000000078</v>
      </c>
      <c r="E23" s="437">
        <v>156.7001000000009</v>
      </c>
      <c r="F23" s="437">
        <v>155.75060000000087</v>
      </c>
      <c r="G23" s="437"/>
      <c r="H23" s="437"/>
    </row>
    <row r="24" spans="1:8">
      <c r="A24" s="437"/>
      <c r="B24" s="437">
        <v>177.22499999999997</v>
      </c>
      <c r="C24" s="437">
        <v>180.58800000000002</v>
      </c>
      <c r="D24" s="437">
        <v>181.48800000000006</v>
      </c>
      <c r="E24" s="437">
        <v>183.23399999999995</v>
      </c>
      <c r="F24" s="437">
        <v>183.98799999999994</v>
      </c>
      <c r="G24" s="437"/>
      <c r="H24" s="437"/>
    </row>
    <row r="25" spans="1:8">
      <c r="A25" s="437"/>
      <c r="B25" s="437">
        <v>752.78</v>
      </c>
      <c r="C25" s="437">
        <v>752.78</v>
      </c>
      <c r="D25" s="437">
        <v>752.78</v>
      </c>
      <c r="E25" s="437">
        <v>752.78</v>
      </c>
      <c r="F25" s="437">
        <v>752.78</v>
      </c>
      <c r="G25" s="437"/>
      <c r="H25" s="437"/>
    </row>
    <row r="26" spans="1:8">
      <c r="A26" s="437"/>
      <c r="B26" s="437">
        <v>1080.3502000000005</v>
      </c>
      <c r="C26" s="437">
        <v>1087.5335000000007</v>
      </c>
      <c r="D26" s="437">
        <v>1090.1871000000008</v>
      </c>
      <c r="E26" s="437">
        <v>1092.7141000000008</v>
      </c>
      <c r="F26" s="437">
        <v>1092.5186000000008</v>
      </c>
      <c r="G26" s="437"/>
      <c r="H26" s="437"/>
    </row>
    <row r="27" spans="1:8">
      <c r="A27" s="445"/>
      <c r="B27" s="437"/>
      <c r="C27" s="437"/>
      <c r="D27" s="437"/>
      <c r="E27" s="437"/>
      <c r="F27" s="437"/>
      <c r="G27" s="437"/>
      <c r="H27" s="437"/>
    </row>
    <row r="28" spans="1:8">
      <c r="A28" s="437"/>
      <c r="B28" s="437">
        <v>2009</v>
      </c>
      <c r="C28" s="437">
        <v>2010</v>
      </c>
      <c r="D28" s="437">
        <v>2011</v>
      </c>
      <c r="E28" s="437">
        <v>2012</v>
      </c>
      <c r="F28" s="437">
        <v>2013</v>
      </c>
      <c r="G28" s="437"/>
      <c r="H28" s="437"/>
    </row>
    <row r="29" spans="1:8" ht="12.75" customHeight="1">
      <c r="A29" s="437" t="s">
        <v>131</v>
      </c>
      <c r="B29" s="437">
        <v>0</v>
      </c>
      <c r="C29" s="437">
        <v>0</v>
      </c>
      <c r="D29" s="437">
        <v>0</v>
      </c>
      <c r="E29" s="437">
        <v>0</v>
      </c>
      <c r="F29" s="437">
        <v>0</v>
      </c>
      <c r="G29" s="437"/>
      <c r="H29" s="437"/>
    </row>
    <row r="30" spans="1:8">
      <c r="A30" s="437" t="s">
        <v>283</v>
      </c>
      <c r="B30" s="437">
        <v>0</v>
      </c>
      <c r="C30" s="437">
        <v>0</v>
      </c>
      <c r="D30" s="437">
        <v>0</v>
      </c>
      <c r="E30" s="437">
        <v>0</v>
      </c>
      <c r="F30" s="437">
        <v>0</v>
      </c>
      <c r="G30" s="437"/>
      <c r="H30" s="437"/>
    </row>
    <row r="31" spans="1:8">
      <c r="A31" s="437" t="s">
        <v>288</v>
      </c>
      <c r="B31" s="437">
        <v>0</v>
      </c>
      <c r="C31" s="437">
        <v>0</v>
      </c>
      <c r="D31" s="437">
        <v>0</v>
      </c>
      <c r="E31" s="437">
        <v>0</v>
      </c>
      <c r="F31" s="437">
        <v>0</v>
      </c>
      <c r="G31" s="437"/>
      <c r="H31" s="437"/>
    </row>
    <row r="32" spans="1:8">
      <c r="A32" s="218" t="s">
        <v>468</v>
      </c>
      <c r="B32" s="437">
        <v>2429.5577789999998</v>
      </c>
      <c r="C32" s="437">
        <v>2789.4292639999999</v>
      </c>
      <c r="D32" s="437">
        <v>2134.13170101789</v>
      </c>
      <c r="E32" s="437">
        <v>2231.5493615839096</v>
      </c>
      <c r="F32" s="437">
        <v>2856.3917619999997</v>
      </c>
      <c r="G32" s="437"/>
      <c r="H32" s="437"/>
    </row>
    <row r="33" spans="1:8">
      <c r="A33" s="437"/>
      <c r="B33" s="437"/>
      <c r="C33" s="437"/>
      <c r="D33" s="437"/>
      <c r="E33" s="437"/>
      <c r="F33" s="437"/>
      <c r="G33" s="437"/>
      <c r="H33" s="437"/>
    </row>
    <row r="34" spans="1:8" ht="12.75" customHeight="1">
      <c r="A34" s="437"/>
      <c r="B34" s="437">
        <v>2014</v>
      </c>
      <c r="C34" s="437">
        <v>2015</v>
      </c>
      <c r="D34" s="437">
        <v>2016</v>
      </c>
      <c r="E34" s="437">
        <v>2017</v>
      </c>
      <c r="F34" s="437">
        <v>2018</v>
      </c>
      <c r="G34" s="437"/>
      <c r="H34" s="437"/>
    </row>
    <row r="35" spans="1:8">
      <c r="A35" s="437"/>
      <c r="B35" s="437">
        <v>465.48191800000075</v>
      </c>
      <c r="C35" s="437">
        <v>445.8878729999999</v>
      </c>
      <c r="D35" s="437">
        <v>482.56343499999781</v>
      </c>
      <c r="E35" s="437">
        <v>511.32626599999804</v>
      </c>
      <c r="F35" s="437">
        <v>388.62387600000051</v>
      </c>
      <c r="G35" s="437"/>
      <c r="H35" s="437"/>
    </row>
    <row r="36" spans="1:8">
      <c r="A36" s="437"/>
      <c r="B36" s="437">
        <v>546.19163700000013</v>
      </c>
      <c r="C36" s="437">
        <v>555.90920700000061</v>
      </c>
      <c r="D36" s="437">
        <v>570.53690200000017</v>
      </c>
      <c r="E36" s="437">
        <v>551.1532050000003</v>
      </c>
      <c r="F36" s="437">
        <v>486.50521300000025</v>
      </c>
      <c r="G36" s="437"/>
      <c r="H36" s="437"/>
    </row>
    <row r="37" spans="1:8" ht="12.75" customHeight="1">
      <c r="A37" s="437"/>
      <c r="B37" s="437">
        <v>897.54893600000037</v>
      </c>
      <c r="C37" s="437">
        <v>793.01001000000019</v>
      </c>
      <c r="D37" s="437">
        <v>947.38790899999992</v>
      </c>
      <c r="E37" s="437">
        <v>806.98529300000007</v>
      </c>
      <c r="F37" s="437">
        <v>753.70135299999993</v>
      </c>
      <c r="G37" s="437"/>
      <c r="H37" s="437"/>
    </row>
    <row r="38" spans="1:8">
      <c r="A38" s="437"/>
      <c r="B38" s="437">
        <v>1909.2224910000014</v>
      </c>
      <c r="C38" s="437">
        <v>1794.8070900000007</v>
      </c>
      <c r="D38" s="437">
        <v>2000.4882459999978</v>
      </c>
      <c r="E38" s="437">
        <v>1869.4647639999982</v>
      </c>
      <c r="F38" s="437">
        <v>1628.8304420000006</v>
      </c>
      <c r="G38" s="437"/>
      <c r="H38" s="437"/>
    </row>
    <row r="39" spans="1:8" ht="12.75" customHeight="1"/>
  </sheetData>
  <mergeCells count="2">
    <mergeCell ref="A3:A4"/>
    <mergeCell ref="A11:A12"/>
  </mergeCells>
  <phoneticPr fontId="31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1:K31"/>
  <sheetViews>
    <sheetView showGridLines="0" zoomScale="115" zoomScaleNormal="115" workbookViewId="0"/>
  </sheetViews>
  <sheetFormatPr defaultRowHeight="12.75"/>
  <cols>
    <col min="1" max="1" width="16.28515625" style="3" customWidth="1"/>
    <col min="2" max="2" width="12.5703125" style="3" customWidth="1"/>
    <col min="3" max="4" width="13.42578125" style="3" customWidth="1"/>
    <col min="5" max="5" width="18.5703125" style="3" customWidth="1"/>
    <col min="6" max="6" width="14.7109375" style="3" customWidth="1"/>
    <col min="7" max="7" width="15.42578125" style="3" customWidth="1"/>
    <col min="8" max="8" width="14.7109375" style="3" customWidth="1"/>
    <col min="9" max="10" width="9.140625" style="3"/>
    <col min="11" max="11" width="6.5703125" style="3" customWidth="1"/>
    <col min="12" max="25" width="9.140625" style="3"/>
    <col min="26" max="26" width="14.42578125" style="3" customWidth="1"/>
    <col min="27" max="16384" width="9.140625" style="3"/>
  </cols>
  <sheetData>
    <row r="1" spans="1:11" ht="18.75">
      <c r="A1" s="106" t="s">
        <v>471</v>
      </c>
      <c r="K1" s="107" t="str">
        <f>Obsah!A1</f>
        <v>2018</v>
      </c>
    </row>
    <row r="2" spans="1:11" ht="7.5" customHeight="1"/>
    <row r="3" spans="1:11" s="9" customFormat="1" ht="36">
      <c r="A3" s="614"/>
      <c r="B3" s="614"/>
      <c r="C3" s="129" t="s">
        <v>268</v>
      </c>
      <c r="D3" s="129" t="s">
        <v>269</v>
      </c>
      <c r="E3" s="125" t="s">
        <v>386</v>
      </c>
      <c r="F3" s="129" t="s">
        <v>270</v>
      </c>
      <c r="G3" s="129" t="s">
        <v>271</v>
      </c>
    </row>
    <row r="4" spans="1:11" s="9" customFormat="1" ht="13.5">
      <c r="A4" s="614"/>
      <c r="B4" s="614"/>
      <c r="C4" s="127" t="s">
        <v>265</v>
      </c>
      <c r="D4" s="127" t="s">
        <v>6</v>
      </c>
      <c r="E4" s="127" t="s">
        <v>6</v>
      </c>
      <c r="F4" s="127" t="s">
        <v>6</v>
      </c>
      <c r="G4" s="127" t="s">
        <v>6</v>
      </c>
    </row>
    <row r="5" spans="1:11" s="9" customFormat="1" ht="15" thickBot="1">
      <c r="A5" s="619" t="s">
        <v>537</v>
      </c>
      <c r="B5" s="619"/>
      <c r="C5" s="35">
        <f>SUM(C6:C9)</f>
        <v>316.20740000000006</v>
      </c>
      <c r="D5" s="35">
        <f>SUM(D6:D9)</f>
        <v>609329.70899999957</v>
      </c>
      <c r="E5" s="35">
        <f>SUM(E6:E9)</f>
        <v>8660.5960000000014</v>
      </c>
      <c r="F5" s="35">
        <f>SUM(F6:F9)</f>
        <v>600669.11299999966</v>
      </c>
      <c r="G5" s="35">
        <f>SUM(G6:G9)</f>
        <v>600633.49300000025</v>
      </c>
    </row>
    <row r="6" spans="1:11" s="9" customFormat="1" ht="12">
      <c r="A6" s="615" t="s">
        <v>9</v>
      </c>
      <c r="B6" s="615"/>
      <c r="C6" s="10">
        <v>2.3173999999999988</v>
      </c>
      <c r="D6" s="10">
        <v>1805.3449999999987</v>
      </c>
      <c r="E6" s="10">
        <v>42.143999999999991</v>
      </c>
      <c r="F6" s="10">
        <v>1763.2009999999987</v>
      </c>
      <c r="G6" s="10">
        <v>1721.2290000000005</v>
      </c>
    </row>
    <row r="7" spans="1:11" s="9" customFormat="1" ht="12">
      <c r="A7" s="616" t="s">
        <v>289</v>
      </c>
      <c r="B7" s="617"/>
      <c r="C7" s="21">
        <v>5.76</v>
      </c>
      <c r="D7" s="21">
        <v>9129.6790000000019</v>
      </c>
      <c r="E7" s="21">
        <v>130.23600000000005</v>
      </c>
      <c r="F7" s="21">
        <v>8999.4430000000011</v>
      </c>
      <c r="G7" s="22">
        <v>8974.7090000000007</v>
      </c>
    </row>
    <row r="8" spans="1:11" s="9" customFormat="1" ht="12">
      <c r="A8" s="616" t="s">
        <v>290</v>
      </c>
      <c r="B8" s="617"/>
      <c r="C8" s="21">
        <v>61.879999999999995</v>
      </c>
      <c r="D8" s="21">
        <v>120615.17800000003</v>
      </c>
      <c r="E8" s="21">
        <v>1080.8819999999998</v>
      </c>
      <c r="F8" s="21">
        <v>119534.29600000003</v>
      </c>
      <c r="G8" s="22">
        <v>119551.07600000002</v>
      </c>
    </row>
    <row r="9" spans="1:11" s="9" customFormat="1" thickBot="1">
      <c r="A9" s="618" t="s">
        <v>10</v>
      </c>
      <c r="B9" s="618"/>
      <c r="C9" s="40">
        <v>246.25000000000009</v>
      </c>
      <c r="D9" s="40">
        <v>477779.50699999958</v>
      </c>
      <c r="E9" s="40">
        <v>7407.3340000000007</v>
      </c>
      <c r="F9" s="40">
        <v>470372.1729999996</v>
      </c>
      <c r="G9" s="40">
        <v>470386.47900000022</v>
      </c>
    </row>
    <row r="10" spans="1:11" s="9" customFormat="1">
      <c r="A10" s="132" t="s">
        <v>539</v>
      </c>
      <c r="G10" s="18" t="s">
        <v>162</v>
      </c>
    </row>
    <row r="13" spans="1:11">
      <c r="A13" s="437"/>
      <c r="B13" s="437">
        <v>2009</v>
      </c>
      <c r="C13" s="437">
        <v>2010</v>
      </c>
      <c r="D13" s="437">
        <v>2011</v>
      </c>
      <c r="E13" s="437">
        <v>2012</v>
      </c>
      <c r="F13" s="437">
        <v>2013</v>
      </c>
      <c r="G13" s="437">
        <v>2014</v>
      </c>
      <c r="H13" s="437">
        <v>2015</v>
      </c>
      <c r="I13" s="437">
        <v>2016</v>
      </c>
      <c r="J13" s="437">
        <v>2017</v>
      </c>
      <c r="K13" s="437">
        <v>2018</v>
      </c>
    </row>
    <row r="14" spans="1:11">
      <c r="A14" s="437" t="s">
        <v>9</v>
      </c>
      <c r="B14" s="437">
        <v>0</v>
      </c>
      <c r="C14" s="437">
        <v>0</v>
      </c>
      <c r="D14" s="437">
        <v>0</v>
      </c>
      <c r="E14" s="437">
        <v>0</v>
      </c>
      <c r="F14" s="437">
        <v>0</v>
      </c>
      <c r="G14" s="437">
        <v>2.8648999999999991</v>
      </c>
      <c r="H14" s="437">
        <v>2.9598999999999993</v>
      </c>
      <c r="I14" s="437">
        <v>2.8148999999999993</v>
      </c>
      <c r="J14" s="437">
        <v>2.9148999999999985</v>
      </c>
      <c r="K14" s="437">
        <v>2.3173999999999988</v>
      </c>
    </row>
    <row r="15" spans="1:11">
      <c r="A15" s="437" t="s">
        <v>289</v>
      </c>
      <c r="B15" s="437">
        <v>0</v>
      </c>
      <c r="C15" s="437">
        <v>0</v>
      </c>
      <c r="D15" s="437">
        <v>0</v>
      </c>
      <c r="E15" s="437">
        <v>0</v>
      </c>
      <c r="F15" s="437">
        <v>0</v>
      </c>
      <c r="G15" s="437">
        <v>5.7600000000000007</v>
      </c>
      <c r="H15" s="437">
        <v>5.7600000000000007</v>
      </c>
      <c r="I15" s="437">
        <v>5.7600000000000007</v>
      </c>
      <c r="J15" s="437">
        <v>5.76</v>
      </c>
      <c r="K15" s="437">
        <v>5.76</v>
      </c>
    </row>
    <row r="16" spans="1:11">
      <c r="A16" s="437" t="s">
        <v>290</v>
      </c>
      <c r="B16" s="437">
        <v>0</v>
      </c>
      <c r="C16" s="437">
        <v>0</v>
      </c>
      <c r="D16" s="437">
        <v>0</v>
      </c>
      <c r="E16" s="437">
        <v>0</v>
      </c>
      <c r="F16" s="437">
        <v>0</v>
      </c>
      <c r="G16" s="437">
        <v>59.88</v>
      </c>
      <c r="H16" s="437">
        <v>58.38</v>
      </c>
      <c r="I16" s="437">
        <v>59.88</v>
      </c>
      <c r="J16" s="437">
        <v>59.879999999999995</v>
      </c>
      <c r="K16" s="437">
        <v>61.879999999999995</v>
      </c>
    </row>
    <row r="17" spans="1:11" ht="14.25" customHeight="1">
      <c r="A17" s="437" t="s">
        <v>10</v>
      </c>
      <c r="B17" s="437">
        <v>0</v>
      </c>
      <c r="C17" s="437">
        <v>0</v>
      </c>
      <c r="D17" s="437">
        <v>0</v>
      </c>
      <c r="E17" s="437">
        <v>0</v>
      </c>
      <c r="F17" s="437">
        <v>0</v>
      </c>
      <c r="G17" s="437">
        <v>209.54999999999998</v>
      </c>
      <c r="H17" s="437">
        <v>213.54999999999998</v>
      </c>
      <c r="I17" s="437">
        <v>213.54999999999998</v>
      </c>
      <c r="J17" s="437">
        <v>239.65000000000012</v>
      </c>
      <c r="K17" s="437">
        <v>246.25000000000009</v>
      </c>
    </row>
    <row r="18" spans="1:11">
      <c r="A18" s="218" t="s">
        <v>468</v>
      </c>
      <c r="B18" s="437">
        <v>193.2</v>
      </c>
      <c r="C18" s="437">
        <v>217.8</v>
      </c>
      <c r="D18" s="437">
        <v>218.9</v>
      </c>
      <c r="E18" s="437">
        <v>262.96019999446298</v>
      </c>
      <c r="F18" s="437">
        <v>270</v>
      </c>
      <c r="G18" s="437">
        <v>278.05489999999998</v>
      </c>
      <c r="H18" s="437">
        <v>280.6499</v>
      </c>
      <c r="I18" s="437">
        <v>282.00490000000002</v>
      </c>
      <c r="J18" s="437">
        <v>308.20490000000012</v>
      </c>
      <c r="K18" s="437">
        <v>316.20740000000006</v>
      </c>
    </row>
    <row r="19" spans="1:11">
      <c r="A19" s="437"/>
      <c r="B19" s="437"/>
      <c r="C19" s="437"/>
      <c r="D19" s="437"/>
      <c r="E19" s="437"/>
      <c r="F19" s="437"/>
      <c r="G19" s="437"/>
      <c r="H19" s="437"/>
      <c r="I19" s="437"/>
      <c r="J19" s="437"/>
      <c r="K19" s="437"/>
    </row>
    <row r="20" spans="1:11">
      <c r="A20" s="437"/>
      <c r="B20" s="437">
        <v>2009</v>
      </c>
      <c r="C20" s="437">
        <v>2010</v>
      </c>
      <c r="D20" s="437">
        <v>2011</v>
      </c>
      <c r="E20" s="437">
        <v>2012</v>
      </c>
      <c r="F20" s="437">
        <v>2013</v>
      </c>
      <c r="G20" s="437">
        <v>2014</v>
      </c>
      <c r="H20" s="437">
        <v>2015</v>
      </c>
      <c r="I20" s="437">
        <v>2016</v>
      </c>
      <c r="J20" s="437">
        <v>2017</v>
      </c>
      <c r="K20" s="437">
        <v>2018</v>
      </c>
    </row>
    <row r="21" spans="1:11">
      <c r="A21" s="437" t="s">
        <v>9</v>
      </c>
      <c r="B21" s="437">
        <v>0</v>
      </c>
      <c r="C21" s="437">
        <v>0</v>
      </c>
      <c r="D21" s="437">
        <v>0</v>
      </c>
      <c r="E21" s="437">
        <v>0</v>
      </c>
      <c r="F21" s="437">
        <v>0</v>
      </c>
      <c r="G21" s="437">
        <v>1.7144950000000008</v>
      </c>
      <c r="H21" s="437">
        <v>1.8760329999999996</v>
      </c>
      <c r="I21" s="437">
        <v>1.5234890000000008</v>
      </c>
      <c r="J21" s="437">
        <v>1.9513919999999998</v>
      </c>
      <c r="K21" s="437">
        <v>1.8053449999999986</v>
      </c>
    </row>
    <row r="22" spans="1:11">
      <c r="A22" s="437" t="s">
        <v>289</v>
      </c>
      <c r="B22" s="437">
        <v>0</v>
      </c>
      <c r="C22" s="437">
        <v>0</v>
      </c>
      <c r="D22" s="437">
        <v>0</v>
      </c>
      <c r="E22" s="437">
        <v>0</v>
      </c>
      <c r="F22" s="437">
        <v>0</v>
      </c>
      <c r="G22" s="437">
        <v>8.4198009999999961</v>
      </c>
      <c r="H22" s="437">
        <v>9.4178200000000007</v>
      </c>
      <c r="I22" s="437">
        <v>7.9727270000000008</v>
      </c>
      <c r="J22" s="437">
        <v>9.4098489999999977</v>
      </c>
      <c r="K22" s="437">
        <v>9.1296790000000012</v>
      </c>
    </row>
    <row r="23" spans="1:11">
      <c r="A23" s="437" t="s">
        <v>290</v>
      </c>
      <c r="B23" s="437">
        <v>0</v>
      </c>
      <c r="C23" s="437">
        <v>0</v>
      </c>
      <c r="D23" s="437">
        <v>0</v>
      </c>
      <c r="E23" s="437">
        <v>0</v>
      </c>
      <c r="F23" s="437">
        <v>0</v>
      </c>
      <c r="G23" s="437">
        <v>98.789523000000017</v>
      </c>
      <c r="H23" s="437">
        <v>125.41812</v>
      </c>
      <c r="I23" s="437">
        <v>107.328681</v>
      </c>
      <c r="J23" s="437">
        <v>126.99419900000002</v>
      </c>
      <c r="K23" s="437">
        <v>120.61517800000003</v>
      </c>
    </row>
    <row r="24" spans="1:11">
      <c r="A24" s="437" t="s">
        <v>10</v>
      </c>
      <c r="B24" s="437">
        <v>0</v>
      </c>
      <c r="C24" s="437">
        <v>0</v>
      </c>
      <c r="D24" s="437">
        <v>0</v>
      </c>
      <c r="E24" s="437">
        <v>0</v>
      </c>
      <c r="F24" s="437">
        <v>0</v>
      </c>
      <c r="G24" s="437">
        <v>367.62057499999958</v>
      </c>
      <c r="H24" s="437">
        <v>435.89959500000015</v>
      </c>
      <c r="I24" s="437">
        <v>380.13228399999997</v>
      </c>
      <c r="J24" s="437">
        <v>452.68290100000013</v>
      </c>
      <c r="K24" s="437">
        <v>477.77950699999957</v>
      </c>
    </row>
    <row r="25" spans="1:11">
      <c r="A25" s="218" t="s">
        <v>468</v>
      </c>
      <c r="B25" s="437">
        <v>288.10000000000002</v>
      </c>
      <c r="C25" s="437">
        <v>335.5</v>
      </c>
      <c r="D25" s="437">
        <v>396.83279189143764</v>
      </c>
      <c r="E25" s="437">
        <v>417.32282571972775</v>
      </c>
      <c r="F25" s="437">
        <v>478.3</v>
      </c>
      <c r="G25" s="437">
        <v>476.54439400000001</v>
      </c>
      <c r="H25" s="437">
        <v>572.61156800000003</v>
      </c>
      <c r="I25" s="437">
        <v>496.95718099999999</v>
      </c>
      <c r="J25" s="437">
        <v>591.03834100000017</v>
      </c>
      <c r="K25" s="437">
        <v>609.32970899999953</v>
      </c>
    </row>
    <row r="31" spans="1:11" ht="12.75" customHeight="1">
      <c r="A31" s="442"/>
    </row>
  </sheetData>
  <mergeCells count="6">
    <mergeCell ref="A3:B4"/>
    <mergeCell ref="A6:B6"/>
    <mergeCell ref="A7:B7"/>
    <mergeCell ref="A8:B8"/>
    <mergeCell ref="A9:B9"/>
    <mergeCell ref="A5:B5"/>
  </mergeCells>
  <phoneticPr fontId="31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K33"/>
  <sheetViews>
    <sheetView showGridLines="0" zoomScale="115" zoomScaleNormal="115" zoomScaleSheetLayoutView="100" workbookViewId="0"/>
  </sheetViews>
  <sheetFormatPr defaultRowHeight="12.75"/>
  <cols>
    <col min="1" max="1" width="24.28515625" style="3" customWidth="1"/>
    <col min="2" max="2" width="11.85546875" style="3" customWidth="1"/>
    <col min="3" max="3" width="14.7109375" style="3" customWidth="1"/>
    <col min="4" max="4" width="17.140625" style="3" customWidth="1"/>
    <col min="5" max="5" width="14.7109375" style="3" customWidth="1"/>
    <col min="6" max="6" width="15" style="3" customWidth="1"/>
    <col min="7" max="12" width="9.28515625" style="3" customWidth="1"/>
    <col min="13" max="16384" width="9.140625" style="3"/>
  </cols>
  <sheetData>
    <row r="1" spans="1:11" s="16" customFormat="1" ht="18.75">
      <c r="A1" s="104" t="s">
        <v>472</v>
      </c>
      <c r="K1" s="105" t="str">
        <f>Obsah!A1</f>
        <v>2018</v>
      </c>
    </row>
    <row r="2" spans="1:11" s="16" customFormat="1" ht="7.5" customHeight="1"/>
    <row r="3" spans="1:11" s="12" customFormat="1" ht="36">
      <c r="A3" s="614"/>
      <c r="B3" s="129" t="s">
        <v>82</v>
      </c>
      <c r="C3" s="129" t="s">
        <v>269</v>
      </c>
      <c r="D3" s="125" t="s">
        <v>386</v>
      </c>
      <c r="E3" s="129" t="s">
        <v>270</v>
      </c>
      <c r="F3" s="129" t="s">
        <v>292</v>
      </c>
    </row>
    <row r="4" spans="1:11" s="12" customFormat="1" ht="13.5">
      <c r="A4" s="620"/>
      <c r="B4" s="133" t="s">
        <v>265</v>
      </c>
      <c r="C4" s="133" t="s">
        <v>6</v>
      </c>
      <c r="D4" s="133" t="s">
        <v>6</v>
      </c>
      <c r="E4" s="133" t="s">
        <v>6</v>
      </c>
      <c r="F4" s="133" t="s">
        <v>6</v>
      </c>
    </row>
    <row r="5" spans="1:11" s="12" customFormat="1" ht="15" thickBot="1">
      <c r="A5" s="134" t="s">
        <v>538</v>
      </c>
      <c r="B5" s="35">
        <f>SUM(B6:B11)</f>
        <v>2056.8067800000017</v>
      </c>
      <c r="C5" s="35">
        <f>SUM(C6:C11)</f>
        <v>2339677.4350000024</v>
      </c>
      <c r="D5" s="35">
        <f>SUM(D6:D11)</f>
        <v>20939.571000000036</v>
      </c>
      <c r="E5" s="35">
        <f>SUM(E6:E11)</f>
        <v>2318737.8640000024</v>
      </c>
      <c r="F5" s="35">
        <f>SUM(F6:F11)</f>
        <v>2168981.1479999963</v>
      </c>
    </row>
    <row r="6" spans="1:11" s="12" customFormat="1" ht="12">
      <c r="A6" s="135" t="s">
        <v>8</v>
      </c>
      <c r="B6" s="36">
        <v>94.473470000001413</v>
      </c>
      <c r="C6" s="36">
        <v>99322.814000002676</v>
      </c>
      <c r="D6" s="36">
        <v>64.20400000000015</v>
      </c>
      <c r="E6" s="36">
        <v>99258.610000002678</v>
      </c>
      <c r="F6" s="36">
        <v>66074.002999997756</v>
      </c>
    </row>
    <row r="7" spans="1:11" s="12" customFormat="1" ht="12">
      <c r="A7" s="32" t="s">
        <v>284</v>
      </c>
      <c r="B7" s="21">
        <v>148.66547999999977</v>
      </c>
      <c r="C7" s="21">
        <v>151135.59300000285</v>
      </c>
      <c r="D7" s="21">
        <v>149.30400000000066</v>
      </c>
      <c r="E7" s="21">
        <v>150986.28900000284</v>
      </c>
      <c r="F7" s="22">
        <v>93770.7779999989</v>
      </c>
    </row>
    <row r="8" spans="1:11" s="12" customFormat="1" ht="12">
      <c r="A8" s="32" t="s">
        <v>285</v>
      </c>
      <c r="B8" s="21">
        <v>52.903620000000046</v>
      </c>
      <c r="C8" s="21">
        <v>54616.042000000009</v>
      </c>
      <c r="D8" s="21">
        <v>207.86900000000037</v>
      </c>
      <c r="E8" s="21">
        <v>54408.17300000001</v>
      </c>
      <c r="F8" s="22">
        <v>42562.466999999902</v>
      </c>
    </row>
    <row r="9" spans="1:11" s="12" customFormat="1" ht="12">
      <c r="A9" s="32" t="s">
        <v>287</v>
      </c>
      <c r="B9" s="21">
        <v>448.38310000000007</v>
      </c>
      <c r="C9" s="21">
        <v>506030.45600000065</v>
      </c>
      <c r="D9" s="21">
        <v>4757.4930000000186</v>
      </c>
      <c r="E9" s="21">
        <v>501272.96300000063</v>
      </c>
      <c r="F9" s="22">
        <v>468276.92400000227</v>
      </c>
    </row>
    <row r="10" spans="1:11" s="12" customFormat="1" ht="12">
      <c r="A10" s="32" t="s">
        <v>286</v>
      </c>
      <c r="B10" s="21">
        <v>986.74609000000021</v>
      </c>
      <c r="C10" s="21">
        <v>1137089.1699999957</v>
      </c>
      <c r="D10" s="21">
        <v>10079.68000000002</v>
      </c>
      <c r="E10" s="21">
        <v>1127009.4899999958</v>
      </c>
      <c r="F10" s="22">
        <v>1116831.4049999972</v>
      </c>
    </row>
    <row r="11" spans="1:11" s="12" customFormat="1" thickBot="1">
      <c r="A11" s="33" t="s">
        <v>11</v>
      </c>
      <c r="B11" s="34">
        <v>325.63501999999994</v>
      </c>
      <c r="C11" s="34">
        <v>391483.36000000051</v>
      </c>
      <c r="D11" s="34">
        <v>5681.0209999999979</v>
      </c>
      <c r="E11" s="34">
        <v>385802.3390000005</v>
      </c>
      <c r="F11" s="34">
        <v>381465.57100000023</v>
      </c>
    </row>
    <row r="12" spans="1:11" s="12" customFormat="1">
      <c r="A12" s="132" t="s">
        <v>539</v>
      </c>
      <c r="F12" s="18" t="s">
        <v>162</v>
      </c>
    </row>
    <row r="13" spans="1:11" ht="11.25" customHeight="1"/>
    <row r="15" spans="1:11">
      <c r="A15" s="437"/>
      <c r="B15" s="437">
        <v>2009</v>
      </c>
      <c r="C15" s="437">
        <v>2010</v>
      </c>
      <c r="D15" s="437">
        <v>2011</v>
      </c>
      <c r="E15" s="437">
        <v>2012</v>
      </c>
      <c r="F15" s="437">
        <v>2013</v>
      </c>
      <c r="G15" s="437">
        <v>2014</v>
      </c>
      <c r="H15" s="437">
        <v>2015</v>
      </c>
      <c r="I15" s="437">
        <v>2016</v>
      </c>
      <c r="J15" s="437">
        <v>2017</v>
      </c>
      <c r="K15" s="437">
        <v>2018</v>
      </c>
    </row>
    <row r="16" spans="1:11">
      <c r="A16" s="437" t="s">
        <v>8</v>
      </c>
      <c r="B16" s="437">
        <v>0</v>
      </c>
      <c r="C16" s="437">
        <v>0</v>
      </c>
      <c r="D16" s="437">
        <v>0</v>
      </c>
      <c r="E16" s="437">
        <v>0</v>
      </c>
      <c r="F16" s="437">
        <v>0</v>
      </c>
      <c r="G16" s="437">
        <v>93.994280000001581</v>
      </c>
      <c r="H16" s="437">
        <v>94.748120000001506</v>
      </c>
      <c r="I16" s="437">
        <v>94.214240000001467</v>
      </c>
      <c r="J16" s="437">
        <v>93.920120000001575</v>
      </c>
      <c r="K16" s="437">
        <v>94.473470000001413</v>
      </c>
    </row>
    <row r="17" spans="1:11">
      <c r="A17" s="437" t="s">
        <v>284</v>
      </c>
      <c r="B17" s="437">
        <v>0</v>
      </c>
      <c r="C17" s="437">
        <v>0</v>
      </c>
      <c r="D17" s="437">
        <v>0</v>
      </c>
      <c r="E17" s="437">
        <v>0</v>
      </c>
      <c r="F17" s="437">
        <v>0</v>
      </c>
      <c r="G17" s="437">
        <v>147.85710999999981</v>
      </c>
      <c r="H17" s="437">
        <v>148.82210999999981</v>
      </c>
      <c r="I17" s="437">
        <v>148.87716999999967</v>
      </c>
      <c r="J17" s="437">
        <v>148.50586999999967</v>
      </c>
      <c r="K17" s="437">
        <v>148.66547999999977</v>
      </c>
    </row>
    <row r="18" spans="1:11">
      <c r="A18" s="437" t="s">
        <v>285</v>
      </c>
      <c r="B18" s="437">
        <v>0</v>
      </c>
      <c r="C18" s="437">
        <v>0</v>
      </c>
      <c r="D18" s="437">
        <v>0</v>
      </c>
      <c r="E18" s="437">
        <v>0</v>
      </c>
      <c r="F18" s="437">
        <v>0</v>
      </c>
      <c r="G18" s="437">
        <v>51.800460000000022</v>
      </c>
      <c r="H18" s="437">
        <v>51.976850000000006</v>
      </c>
      <c r="I18" s="437">
        <v>52.007020000000054</v>
      </c>
      <c r="J18" s="437">
        <v>52.509030000000045</v>
      </c>
      <c r="K18" s="437">
        <v>52.903620000000046</v>
      </c>
    </row>
    <row r="19" spans="1:11">
      <c r="A19" s="437" t="s">
        <v>287</v>
      </c>
      <c r="B19" s="437">
        <v>0</v>
      </c>
      <c r="C19" s="437">
        <v>0</v>
      </c>
      <c r="D19" s="437">
        <v>0</v>
      </c>
      <c r="E19" s="437">
        <v>0</v>
      </c>
      <c r="F19" s="437">
        <v>0</v>
      </c>
      <c r="G19" s="437">
        <v>451.80544000000009</v>
      </c>
      <c r="H19" s="437">
        <v>450.29488000000003</v>
      </c>
      <c r="I19" s="437">
        <v>448.98836000000028</v>
      </c>
      <c r="J19" s="437">
        <v>448.29033000000021</v>
      </c>
      <c r="K19" s="437">
        <v>448.38310000000007</v>
      </c>
    </row>
    <row r="20" spans="1:11">
      <c r="A20" s="437" t="s">
        <v>286</v>
      </c>
      <c r="B20" s="437">
        <v>0</v>
      </c>
      <c r="C20" s="437">
        <v>0</v>
      </c>
      <c r="D20" s="437">
        <v>0</v>
      </c>
      <c r="E20" s="437">
        <v>0</v>
      </c>
      <c r="F20" s="437">
        <v>0</v>
      </c>
      <c r="G20" s="437">
        <v>988.96314000000064</v>
      </c>
      <c r="H20" s="437">
        <v>990.24354000000028</v>
      </c>
      <c r="I20" s="437">
        <v>990.76927000000046</v>
      </c>
      <c r="J20" s="437">
        <v>987.59739000000047</v>
      </c>
      <c r="K20" s="437">
        <v>986.74609000000021</v>
      </c>
    </row>
    <row r="21" spans="1:11">
      <c r="A21" s="437" t="s">
        <v>11</v>
      </c>
      <c r="B21" s="437">
        <v>0</v>
      </c>
      <c r="C21" s="437">
        <v>0</v>
      </c>
      <c r="D21" s="437">
        <v>0</v>
      </c>
      <c r="E21" s="437">
        <v>0</v>
      </c>
      <c r="F21" s="437">
        <v>0</v>
      </c>
      <c r="G21" s="437">
        <v>332.9950199999999</v>
      </c>
      <c r="H21" s="437">
        <v>338.8373499999999</v>
      </c>
      <c r="I21" s="437">
        <v>332.99501999999995</v>
      </c>
      <c r="J21" s="437">
        <v>338.63501999999994</v>
      </c>
      <c r="K21" s="437">
        <v>325.63501999999994</v>
      </c>
    </row>
    <row r="22" spans="1:11">
      <c r="A22" s="218" t="s">
        <v>468</v>
      </c>
      <c r="B22" s="437">
        <v>464.6</v>
      </c>
      <c r="C22" s="437">
        <v>1959.1</v>
      </c>
      <c r="D22" s="437">
        <v>1971</v>
      </c>
      <c r="E22" s="437">
        <v>2085.96414685531</v>
      </c>
      <c r="F22" s="437">
        <v>2132.4</v>
      </c>
      <c r="G22" s="437">
        <v>2067.4154500000959</v>
      </c>
      <c r="H22" s="437">
        <v>2074.9228500000986</v>
      </c>
      <c r="I22" s="437">
        <v>2067.8510800000017</v>
      </c>
      <c r="J22" s="437">
        <v>2069.4577600000021</v>
      </c>
      <c r="K22" s="437">
        <v>2056.8067800000017</v>
      </c>
    </row>
    <row r="23" spans="1:11">
      <c r="A23" s="437"/>
      <c r="B23" s="437"/>
      <c r="C23" s="437"/>
      <c r="D23" s="437"/>
      <c r="E23" s="437"/>
      <c r="F23" s="437"/>
      <c r="G23" s="437"/>
      <c r="H23" s="437"/>
      <c r="I23" s="437"/>
      <c r="J23" s="437"/>
      <c r="K23" s="437"/>
    </row>
    <row r="24" spans="1:11">
      <c r="A24" s="437"/>
      <c r="B24" s="437">
        <v>2009</v>
      </c>
      <c r="C24" s="437">
        <v>2010</v>
      </c>
      <c r="D24" s="437">
        <v>2011</v>
      </c>
      <c r="E24" s="437">
        <v>2012</v>
      </c>
      <c r="F24" s="437">
        <v>2013</v>
      </c>
      <c r="G24" s="437">
        <v>2014</v>
      </c>
      <c r="H24" s="437">
        <v>2015</v>
      </c>
      <c r="I24" s="437">
        <v>2016</v>
      </c>
      <c r="J24" s="437">
        <v>2017</v>
      </c>
      <c r="K24" s="437">
        <v>2018</v>
      </c>
    </row>
    <row r="25" spans="1:11">
      <c r="A25" s="437" t="s">
        <v>8</v>
      </c>
      <c r="B25" s="437">
        <v>0</v>
      </c>
      <c r="C25" s="437">
        <v>0</v>
      </c>
      <c r="D25" s="437">
        <v>0</v>
      </c>
      <c r="E25" s="437">
        <v>0</v>
      </c>
      <c r="F25" s="437">
        <v>0</v>
      </c>
      <c r="G25" s="437">
        <v>91.105666999999585</v>
      </c>
      <c r="H25" s="437">
        <v>96.328642000001054</v>
      </c>
      <c r="I25" s="437">
        <v>91.097134999999909</v>
      </c>
      <c r="J25" s="437">
        <v>92.582314999999511</v>
      </c>
      <c r="K25" s="437">
        <v>99.32281400000268</v>
      </c>
    </row>
    <row r="26" spans="1:11">
      <c r="A26" s="437" t="s">
        <v>284</v>
      </c>
      <c r="B26" s="437">
        <v>0</v>
      </c>
      <c r="C26" s="437">
        <v>0</v>
      </c>
      <c r="D26" s="437">
        <v>0</v>
      </c>
      <c r="E26" s="437">
        <v>0</v>
      </c>
      <c r="F26" s="437">
        <v>0</v>
      </c>
      <c r="G26" s="437">
        <v>141.74316300000183</v>
      </c>
      <c r="H26" s="437">
        <v>148.55039000000025</v>
      </c>
      <c r="I26" s="437">
        <v>140.65656299999981</v>
      </c>
      <c r="J26" s="437">
        <v>142.29733700000025</v>
      </c>
      <c r="K26" s="437">
        <v>151.13559300000284</v>
      </c>
    </row>
    <row r="27" spans="1:11">
      <c r="A27" s="437" t="s">
        <v>285</v>
      </c>
      <c r="B27" s="437">
        <v>0</v>
      </c>
      <c r="C27" s="437">
        <v>0</v>
      </c>
      <c r="D27" s="437">
        <v>0</v>
      </c>
      <c r="E27" s="437">
        <v>0</v>
      </c>
      <c r="F27" s="437">
        <v>0</v>
      </c>
      <c r="G27" s="437">
        <v>50.104450999999969</v>
      </c>
      <c r="H27" s="437">
        <v>52.808376000000315</v>
      </c>
      <c r="I27" s="437">
        <v>49.770147999999949</v>
      </c>
      <c r="J27" s="437">
        <v>50.97072899999992</v>
      </c>
      <c r="K27" s="437">
        <v>54.616042000000007</v>
      </c>
    </row>
    <row r="28" spans="1:11">
      <c r="A28" s="437" t="s">
        <v>287</v>
      </c>
      <c r="B28" s="437">
        <v>0</v>
      </c>
      <c r="C28" s="437">
        <v>0</v>
      </c>
      <c r="D28" s="437">
        <v>0</v>
      </c>
      <c r="E28" s="437">
        <v>0</v>
      </c>
      <c r="F28" s="437">
        <v>0</v>
      </c>
      <c r="G28" s="437">
        <v>461.35140800000056</v>
      </c>
      <c r="H28" s="437">
        <v>488.74801499999882</v>
      </c>
      <c r="I28" s="437">
        <v>461.1162920000001</v>
      </c>
      <c r="J28" s="437">
        <v>472.80740499999968</v>
      </c>
      <c r="K28" s="437">
        <v>506.03045600000064</v>
      </c>
    </row>
    <row r="29" spans="1:11">
      <c r="A29" s="437" t="s">
        <v>286</v>
      </c>
      <c r="B29" s="437">
        <v>0</v>
      </c>
      <c r="C29" s="437">
        <v>0</v>
      </c>
      <c r="D29" s="437">
        <v>0</v>
      </c>
      <c r="E29" s="437">
        <v>0</v>
      </c>
      <c r="F29" s="437">
        <v>0</v>
      </c>
      <c r="G29" s="437">
        <v>1032.0357760000006</v>
      </c>
      <c r="H29" s="437">
        <v>1102.2636200000022</v>
      </c>
      <c r="I29" s="437">
        <v>1044.1147910000011</v>
      </c>
      <c r="J29" s="437">
        <v>1067.4560060000022</v>
      </c>
      <c r="K29" s="437">
        <v>1137.0891699999956</v>
      </c>
    </row>
    <row r="30" spans="1:11">
      <c r="A30" s="437" t="s">
        <v>11</v>
      </c>
      <c r="B30" s="437">
        <v>0</v>
      </c>
      <c r="C30" s="437">
        <v>0</v>
      </c>
      <c r="D30" s="437">
        <v>0</v>
      </c>
      <c r="E30" s="437">
        <v>0</v>
      </c>
      <c r="F30" s="437">
        <v>0</v>
      </c>
      <c r="G30" s="437">
        <v>346.52833299999986</v>
      </c>
      <c r="H30" s="437">
        <v>375.14709099999993</v>
      </c>
      <c r="I30" s="437">
        <v>344.69960799999984</v>
      </c>
      <c r="J30" s="437">
        <v>367.25425799999994</v>
      </c>
      <c r="K30" s="437">
        <v>391.48336000000052</v>
      </c>
    </row>
    <row r="31" spans="1:11">
      <c r="A31" s="218" t="s">
        <v>468</v>
      </c>
      <c r="B31" s="437">
        <v>88.8</v>
      </c>
      <c r="C31" s="437">
        <v>615.70000000000005</v>
      </c>
      <c r="D31" s="437">
        <v>2117.9738562130624</v>
      </c>
      <c r="E31" s="437">
        <v>2173.1242229482714</v>
      </c>
      <c r="F31" s="437">
        <v>2070.1999999999998</v>
      </c>
      <c r="G31" s="437">
        <v>2122.8687979999963</v>
      </c>
      <c r="H31" s="437">
        <v>2263.8461340000035</v>
      </c>
      <c r="I31" s="437">
        <v>2131.454537000001</v>
      </c>
      <c r="J31" s="437">
        <v>2193.3680500000019</v>
      </c>
      <c r="K31" s="437">
        <v>2339.6774350000023</v>
      </c>
    </row>
    <row r="33" spans="1:1">
      <c r="A33" s="442"/>
    </row>
  </sheetData>
  <mergeCells count="1">
    <mergeCell ref="A3:A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fitToPage="1"/>
  </sheetPr>
  <dimension ref="A1:J21"/>
  <sheetViews>
    <sheetView showGridLines="0" zoomScaleNormal="100" workbookViewId="0"/>
  </sheetViews>
  <sheetFormatPr defaultRowHeight="12"/>
  <cols>
    <col min="1" max="1" width="33.85546875" style="9" customWidth="1"/>
    <col min="2" max="2" width="13.5703125" style="9" customWidth="1"/>
    <col min="3" max="3" width="14" style="9" customWidth="1"/>
    <col min="4" max="4" width="13.5703125" style="9" customWidth="1"/>
    <col min="5" max="5" width="14" style="9" customWidth="1"/>
    <col min="6" max="6" width="13.5703125" style="9" customWidth="1"/>
    <col min="7" max="7" width="14" style="9" customWidth="1"/>
    <col min="8" max="8" width="13.5703125" style="9" customWidth="1"/>
    <col min="9" max="9" width="14" style="9" customWidth="1"/>
    <col min="10" max="16384" width="9.140625" style="9"/>
  </cols>
  <sheetData>
    <row r="1" spans="1:10" ht="18.75">
      <c r="A1" s="412" t="s">
        <v>473</v>
      </c>
      <c r="B1" s="235"/>
      <c r="C1" s="235"/>
      <c r="D1" s="235"/>
      <c r="I1" s="105" t="str">
        <f>Obsah!A1</f>
        <v>2018</v>
      </c>
    </row>
    <row r="2" spans="1:10" ht="7.5" customHeight="1"/>
    <row r="3" spans="1:10" ht="16.5" customHeight="1">
      <c r="A3" s="176"/>
      <c r="B3" s="623" t="s">
        <v>266</v>
      </c>
      <c r="C3" s="622"/>
      <c r="D3" s="621" t="s">
        <v>293</v>
      </c>
      <c r="E3" s="622"/>
      <c r="F3" s="621" t="s">
        <v>267</v>
      </c>
      <c r="G3" s="622"/>
      <c r="H3" s="621" t="s">
        <v>242</v>
      </c>
      <c r="I3" s="623"/>
      <c r="J3" s="94"/>
    </row>
    <row r="4" spans="1:10" ht="24">
      <c r="A4" s="139"/>
      <c r="B4" s="140" t="s">
        <v>37</v>
      </c>
      <c r="C4" s="475" t="s">
        <v>524</v>
      </c>
      <c r="D4" s="129" t="s">
        <v>37</v>
      </c>
      <c r="E4" s="475" t="s">
        <v>524</v>
      </c>
      <c r="F4" s="129" t="s">
        <v>37</v>
      </c>
      <c r="G4" s="475" t="s">
        <v>524</v>
      </c>
      <c r="H4" s="129" t="s">
        <v>37</v>
      </c>
      <c r="I4" s="488" t="s">
        <v>524</v>
      </c>
      <c r="J4" s="94"/>
    </row>
    <row r="5" spans="1:10">
      <c r="A5" s="141"/>
      <c r="B5" s="142" t="s">
        <v>243</v>
      </c>
      <c r="C5" s="476" t="s">
        <v>518</v>
      </c>
      <c r="D5" s="142" t="s">
        <v>243</v>
      </c>
      <c r="E5" s="476" t="s">
        <v>518</v>
      </c>
      <c r="F5" s="142" t="s">
        <v>243</v>
      </c>
      <c r="G5" s="476" t="s">
        <v>518</v>
      </c>
      <c r="H5" s="142" t="s">
        <v>243</v>
      </c>
      <c r="I5" s="142" t="s">
        <v>518</v>
      </c>
      <c r="J5" s="94"/>
    </row>
    <row r="6" spans="1:10" ht="12.75" thickBot="1">
      <c r="A6" s="143" t="s">
        <v>438</v>
      </c>
      <c r="B6" s="35">
        <f>SUM(B7:B18)</f>
        <v>1598.6024399999997</v>
      </c>
      <c r="C6" s="35">
        <f t="shared" ref="C6:I6" si="0">SUM(C7:C18)</f>
        <v>4813.012839999994</v>
      </c>
      <c r="D6" s="35">
        <f t="shared" si="0"/>
        <v>1290.2001399999992</v>
      </c>
      <c r="E6" s="35">
        <f t="shared" si="0"/>
        <v>7080.4628484000004</v>
      </c>
      <c r="F6" s="35">
        <f>SUM(F7:F18)</f>
        <v>7144.1772419999979</v>
      </c>
      <c r="G6" s="35">
        <f t="shared" si="0"/>
        <v>90408.170593799994</v>
      </c>
      <c r="H6" s="35">
        <f t="shared" si="0"/>
        <v>10032.979821999998</v>
      </c>
      <c r="I6" s="35">
        <f t="shared" si="0"/>
        <v>102301.6462822</v>
      </c>
      <c r="J6" s="94"/>
    </row>
    <row r="7" spans="1:10">
      <c r="A7" s="144" t="s">
        <v>220</v>
      </c>
      <c r="B7" s="100">
        <v>15.867060000000011</v>
      </c>
      <c r="C7" s="100">
        <v>468.91878300000002</v>
      </c>
      <c r="D7" s="138">
        <v>89.862605000000016</v>
      </c>
      <c r="E7" s="100">
        <v>878.73462699999982</v>
      </c>
      <c r="F7" s="138">
        <v>1019.0134389999999</v>
      </c>
      <c r="G7" s="100">
        <v>10767.237487799999</v>
      </c>
      <c r="H7" s="138">
        <v>1124.7431039999999</v>
      </c>
      <c r="I7" s="100">
        <v>12114.8908978</v>
      </c>
      <c r="J7" s="94"/>
    </row>
    <row r="8" spans="1:10">
      <c r="A8" s="145" t="s">
        <v>219</v>
      </c>
      <c r="B8" s="102">
        <v>1177.6298420000005</v>
      </c>
      <c r="C8" s="102">
        <v>1330.5320400000021</v>
      </c>
      <c r="D8" s="102">
        <v>575.37816199999907</v>
      </c>
      <c r="E8" s="102">
        <v>537.40544100000022</v>
      </c>
      <c r="F8" s="102">
        <v>30.686923999999998</v>
      </c>
      <c r="G8" s="102">
        <v>128.70053200000001</v>
      </c>
      <c r="H8" s="102">
        <v>1783.6949279999997</v>
      </c>
      <c r="I8" s="102">
        <v>1996.6380130000023</v>
      </c>
      <c r="J8" s="94"/>
    </row>
    <row r="9" spans="1:10">
      <c r="A9" s="145" t="s">
        <v>218</v>
      </c>
      <c r="B9" s="102">
        <v>5.8536999999999999E-2</v>
      </c>
      <c r="C9" s="102">
        <v>1.6879700000000002</v>
      </c>
      <c r="D9" s="102">
        <v>26.836203000000005</v>
      </c>
      <c r="E9" s="102">
        <v>952.14391599999976</v>
      </c>
      <c r="F9" s="102">
        <v>899.61491600000022</v>
      </c>
      <c r="G9" s="102">
        <v>11830.4429538</v>
      </c>
      <c r="H9" s="102">
        <v>926.50965600000018</v>
      </c>
      <c r="I9" s="102">
        <v>12784.2748398</v>
      </c>
      <c r="J9" s="94"/>
    </row>
    <row r="10" spans="1:10">
      <c r="A10" s="145" t="s">
        <v>217</v>
      </c>
      <c r="B10" s="102">
        <v>9.3479259999999993</v>
      </c>
      <c r="C10" s="102">
        <v>961.22945200000004</v>
      </c>
      <c r="D10" s="102">
        <v>29.361773999999997</v>
      </c>
      <c r="E10" s="102">
        <v>983.21526599999993</v>
      </c>
      <c r="F10" s="102">
        <v>4025.253616999998</v>
      </c>
      <c r="G10" s="102">
        <v>54100.426494200008</v>
      </c>
      <c r="H10" s="102">
        <v>4063.9633169999979</v>
      </c>
      <c r="I10" s="102">
        <v>56044.871212200007</v>
      </c>
      <c r="J10" s="94"/>
    </row>
    <row r="11" spans="1:10">
      <c r="A11" s="145" t="s">
        <v>216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94"/>
    </row>
    <row r="12" spans="1:10">
      <c r="A12" s="145" t="s">
        <v>215</v>
      </c>
      <c r="B12" s="102">
        <v>0</v>
      </c>
      <c r="C12" s="102">
        <v>0</v>
      </c>
      <c r="D12" s="102">
        <v>16.328731000000001</v>
      </c>
      <c r="E12" s="102">
        <v>528.21217000000001</v>
      </c>
      <c r="F12" s="102">
        <v>17.744</v>
      </c>
      <c r="G12" s="102">
        <v>220.74100000000001</v>
      </c>
      <c r="H12" s="102">
        <v>34.072731000000005</v>
      </c>
      <c r="I12" s="102">
        <v>748.95317</v>
      </c>
      <c r="J12" s="94"/>
    </row>
    <row r="13" spans="1:10">
      <c r="A13" s="145" t="s">
        <v>214</v>
      </c>
      <c r="B13" s="102">
        <v>0</v>
      </c>
      <c r="C13" s="102">
        <v>0</v>
      </c>
      <c r="D13" s="102">
        <v>15.221</v>
      </c>
      <c r="E13" s="102">
        <v>280.26299999999998</v>
      </c>
      <c r="F13" s="102">
        <v>1.8208049999999998</v>
      </c>
      <c r="G13" s="102">
        <v>16.342182000000001</v>
      </c>
      <c r="H13" s="102">
        <v>17.041805</v>
      </c>
      <c r="I13" s="102">
        <v>296.60518199999996</v>
      </c>
      <c r="J13" s="94"/>
    </row>
    <row r="14" spans="1:10">
      <c r="A14" s="145" t="s">
        <v>213</v>
      </c>
      <c r="B14" s="102">
        <v>1.8146970000000002</v>
      </c>
      <c r="C14" s="102">
        <v>19.276</v>
      </c>
      <c r="D14" s="102">
        <v>11.3445</v>
      </c>
      <c r="E14" s="102">
        <v>504.70499999999998</v>
      </c>
      <c r="F14" s="102">
        <v>91.715675000000033</v>
      </c>
      <c r="G14" s="102">
        <v>1830.4311970000003</v>
      </c>
      <c r="H14" s="102">
        <v>104.87487200000004</v>
      </c>
      <c r="I14" s="102">
        <v>2354.4121970000006</v>
      </c>
      <c r="J14" s="94"/>
    </row>
    <row r="15" spans="1:10">
      <c r="A15" s="145" t="s">
        <v>212</v>
      </c>
      <c r="B15" s="102">
        <v>5.4366969999999961</v>
      </c>
      <c r="C15" s="102">
        <v>30.874072000000012</v>
      </c>
      <c r="D15" s="102">
        <v>59.168112000000015</v>
      </c>
      <c r="E15" s="102">
        <v>189.6829176</v>
      </c>
      <c r="F15" s="102">
        <v>291.62663199999986</v>
      </c>
      <c r="G15" s="102">
        <v>4574.5856139999996</v>
      </c>
      <c r="H15" s="102">
        <v>356.2314409999999</v>
      </c>
      <c r="I15" s="102">
        <v>4795.1426035999993</v>
      </c>
      <c r="J15" s="94"/>
    </row>
    <row r="16" spans="1:10">
      <c r="A16" s="145" t="s">
        <v>32</v>
      </c>
      <c r="B16" s="102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94"/>
    </row>
    <row r="17" spans="1:10">
      <c r="A17" s="145" t="s">
        <v>211</v>
      </c>
      <c r="B17" s="102">
        <v>6.0360179999999968</v>
      </c>
      <c r="C17" s="102">
        <v>5.4242930000000005</v>
      </c>
      <c r="D17" s="102">
        <v>2.2137239999999996</v>
      </c>
      <c r="E17" s="102">
        <v>0.78397000000000006</v>
      </c>
      <c r="F17" s="102">
        <v>2.3099590000000001</v>
      </c>
      <c r="G17" s="102">
        <v>36.897750200000011</v>
      </c>
      <c r="H17" s="102">
        <v>10.559700999999997</v>
      </c>
      <c r="I17" s="102">
        <v>43.106013200000014</v>
      </c>
      <c r="J17" s="94"/>
    </row>
    <row r="18" spans="1:10" ht="12.75" thickBot="1">
      <c r="A18" s="146" t="s">
        <v>210</v>
      </c>
      <c r="B18" s="101">
        <v>382.41166299999918</v>
      </c>
      <c r="C18" s="101">
        <v>1995.0702299999919</v>
      </c>
      <c r="D18" s="101">
        <v>464.48532900000026</v>
      </c>
      <c r="E18" s="101">
        <v>2225.3165408</v>
      </c>
      <c r="F18" s="101">
        <v>764.3912749999995</v>
      </c>
      <c r="G18" s="101">
        <v>6902.3653827999997</v>
      </c>
      <c r="H18" s="101">
        <v>1611.288266999999</v>
      </c>
      <c r="I18" s="101">
        <v>11122.752153599991</v>
      </c>
      <c r="J18" s="94"/>
    </row>
    <row r="19" spans="1:10" ht="12.75" thickBot="1">
      <c r="A19" s="477" t="s">
        <v>516</v>
      </c>
      <c r="B19" s="35">
        <v>411.89179999999982</v>
      </c>
      <c r="C19" s="35"/>
      <c r="D19" s="489">
        <v>390.745</v>
      </c>
      <c r="E19" s="489"/>
      <c r="F19" s="489">
        <v>10806.748000000003</v>
      </c>
      <c r="G19" s="489"/>
      <c r="H19" s="35">
        <v>11609.384800000003</v>
      </c>
      <c r="I19" s="35"/>
    </row>
    <row r="20" spans="1:10" ht="12.75" thickBot="1">
      <c r="A20" s="477" t="s">
        <v>517</v>
      </c>
      <c r="B20" s="35"/>
      <c r="C20" s="35">
        <v>923.60470000000203</v>
      </c>
      <c r="D20" s="35"/>
      <c r="E20" s="35">
        <v>1363.1159999999966</v>
      </c>
      <c r="F20" s="35"/>
      <c r="G20" s="35">
        <v>21846.978000000003</v>
      </c>
      <c r="H20" s="35"/>
      <c r="I20" s="35">
        <v>24133.698700000001</v>
      </c>
    </row>
    <row r="21" spans="1:10">
      <c r="I21" s="18" t="s">
        <v>508</v>
      </c>
    </row>
  </sheetData>
  <mergeCells count="4">
    <mergeCell ref="D3:E3"/>
    <mergeCell ref="B3:C3"/>
    <mergeCell ref="F3:G3"/>
    <mergeCell ref="H3:I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E38"/>
  <sheetViews>
    <sheetView showGridLines="0" zoomScaleNormal="100" zoomScaleSheetLayoutView="70" workbookViewId="0"/>
  </sheetViews>
  <sheetFormatPr defaultRowHeight="12"/>
  <cols>
    <col min="1" max="1" width="47.28515625" style="12" customWidth="1"/>
    <col min="2" max="2" width="21.7109375" style="12" customWidth="1"/>
    <col min="3" max="4" width="26.7109375" style="12" customWidth="1"/>
    <col min="5" max="5" width="21.7109375" style="12" customWidth="1"/>
    <col min="6" max="10" width="9.140625" style="12" customWidth="1"/>
    <col min="11" max="16384" width="9.140625" style="12"/>
  </cols>
  <sheetData>
    <row r="1" spans="1:5" ht="18.75">
      <c r="A1" s="104" t="s">
        <v>474</v>
      </c>
      <c r="E1" s="105" t="str">
        <f>Obsah!A1</f>
        <v>2018</v>
      </c>
    </row>
    <row r="2" spans="1:5" ht="7.5" customHeight="1"/>
    <row r="3" spans="1:5" ht="24">
      <c r="A3" s="613"/>
      <c r="B3" s="129" t="s">
        <v>37</v>
      </c>
      <c r="C3" s="125" t="s">
        <v>386</v>
      </c>
      <c r="D3" s="125" t="s">
        <v>387</v>
      </c>
      <c r="E3" s="129" t="s">
        <v>7</v>
      </c>
    </row>
    <row r="4" spans="1:5">
      <c r="A4" s="613"/>
      <c r="B4" s="127" t="s">
        <v>166</v>
      </c>
      <c r="C4" s="127" t="s">
        <v>166</v>
      </c>
      <c r="D4" s="127" t="s">
        <v>166</v>
      </c>
      <c r="E4" s="127" t="s">
        <v>166</v>
      </c>
    </row>
    <row r="5" spans="1:5" ht="12.75" thickBot="1">
      <c r="A5" s="134" t="s">
        <v>220</v>
      </c>
      <c r="B5" s="35">
        <f>SUM(B6:B12)</f>
        <v>2118724.2770000007</v>
      </c>
      <c r="C5" s="35">
        <f>SUM(C6:C12)</f>
        <v>161831.44899999999</v>
      </c>
      <c r="D5" s="35">
        <f>SUM(D6:D12)</f>
        <v>75314.718999999983</v>
      </c>
      <c r="E5" s="35">
        <f>SUM(E6:E12)</f>
        <v>1956892.8280000007</v>
      </c>
    </row>
    <row r="6" spans="1:5">
      <c r="A6" s="41" t="s">
        <v>120</v>
      </c>
      <c r="B6" s="10">
        <v>234939.448</v>
      </c>
      <c r="C6" s="10">
        <v>25868.926000000003</v>
      </c>
      <c r="D6" s="10">
        <v>8352.5030000000006</v>
      </c>
      <c r="E6" s="10">
        <v>209070.522</v>
      </c>
    </row>
    <row r="7" spans="1:5">
      <c r="A7" s="43" t="s">
        <v>272</v>
      </c>
      <c r="B7" s="21">
        <v>686937.05</v>
      </c>
      <c r="C7" s="21">
        <v>20027.469999999998</v>
      </c>
      <c r="D7" s="21">
        <v>37730.420000000006</v>
      </c>
      <c r="E7" s="22">
        <v>666909.58000000007</v>
      </c>
    </row>
    <row r="8" spans="1:5">
      <c r="A8" s="43" t="s">
        <v>121</v>
      </c>
      <c r="B8" s="21">
        <v>1333.3760000000002</v>
      </c>
      <c r="C8" s="21">
        <v>45.896000000000008</v>
      </c>
      <c r="D8" s="21">
        <v>0</v>
      </c>
      <c r="E8" s="22">
        <v>1287.4800000000002</v>
      </c>
    </row>
    <row r="9" spans="1:5">
      <c r="A9" s="43" t="s">
        <v>122</v>
      </c>
      <c r="B9" s="21">
        <v>0</v>
      </c>
      <c r="C9" s="21">
        <v>0</v>
      </c>
      <c r="D9" s="21">
        <v>0</v>
      </c>
      <c r="E9" s="22">
        <v>0</v>
      </c>
    </row>
    <row r="10" spans="1:5">
      <c r="A10" s="43" t="s">
        <v>123</v>
      </c>
      <c r="B10" s="21">
        <v>0</v>
      </c>
      <c r="C10" s="21">
        <v>0</v>
      </c>
      <c r="D10" s="21">
        <v>0</v>
      </c>
      <c r="E10" s="22">
        <v>0</v>
      </c>
    </row>
    <row r="11" spans="1:5">
      <c r="A11" s="43" t="s">
        <v>124</v>
      </c>
      <c r="B11" s="21">
        <v>1098781.3340000007</v>
      </c>
      <c r="C11" s="21">
        <v>107146.61599999998</v>
      </c>
      <c r="D11" s="21">
        <v>28304.004999999979</v>
      </c>
      <c r="E11" s="22">
        <v>991634.71800000081</v>
      </c>
    </row>
    <row r="12" spans="1:5" ht="12.75" thickBot="1">
      <c r="A12" s="42" t="s">
        <v>239</v>
      </c>
      <c r="B12" s="40">
        <v>96733.068999999974</v>
      </c>
      <c r="C12" s="40">
        <v>8742.5409999999974</v>
      </c>
      <c r="D12" s="40">
        <v>927.79100000000005</v>
      </c>
      <c r="E12" s="40">
        <v>87990.527999999977</v>
      </c>
    </row>
    <row r="13" spans="1:5">
      <c r="E13" s="18" t="s">
        <v>508</v>
      </c>
    </row>
    <row r="14" spans="1:5" ht="11.25" customHeight="1"/>
    <row r="15" spans="1:5" ht="12" customHeight="1">
      <c r="A15" s="438">
        <v>2009</v>
      </c>
      <c r="B15" s="438">
        <v>2010</v>
      </c>
      <c r="C15" s="438">
        <v>2011</v>
      </c>
      <c r="D15" s="438">
        <v>2012</v>
      </c>
      <c r="E15" s="438">
        <v>2013</v>
      </c>
    </row>
    <row r="16" spans="1:5">
      <c r="A16" s="438">
        <v>0</v>
      </c>
      <c r="B16" s="438">
        <v>0</v>
      </c>
      <c r="C16" s="438">
        <v>0</v>
      </c>
      <c r="D16" s="438">
        <v>0</v>
      </c>
      <c r="E16" s="438">
        <v>0</v>
      </c>
    </row>
    <row r="17" spans="1:5">
      <c r="A17" s="438">
        <v>0</v>
      </c>
      <c r="B17" s="438">
        <v>0</v>
      </c>
      <c r="C17" s="438">
        <v>0</v>
      </c>
      <c r="D17" s="438">
        <v>0</v>
      </c>
      <c r="E17" s="438">
        <v>0</v>
      </c>
    </row>
    <row r="18" spans="1:5">
      <c r="A18" s="438">
        <v>0</v>
      </c>
      <c r="B18" s="438">
        <v>0</v>
      </c>
      <c r="C18" s="438">
        <v>0</v>
      </c>
      <c r="D18" s="438">
        <v>0</v>
      </c>
      <c r="E18" s="438">
        <v>0</v>
      </c>
    </row>
    <row r="19" spans="1:5">
      <c r="A19" s="438">
        <v>0</v>
      </c>
      <c r="B19" s="438">
        <v>0</v>
      </c>
      <c r="C19" s="438">
        <v>0</v>
      </c>
      <c r="D19" s="438">
        <v>0</v>
      </c>
      <c r="E19" s="438">
        <v>0</v>
      </c>
    </row>
    <row r="20" spans="1:5">
      <c r="A20" s="438">
        <v>0</v>
      </c>
      <c r="B20" s="438">
        <v>0</v>
      </c>
      <c r="C20" s="438">
        <v>0</v>
      </c>
      <c r="D20" s="438">
        <v>0</v>
      </c>
      <c r="E20" s="438">
        <v>0</v>
      </c>
    </row>
    <row r="21" spans="1:5">
      <c r="A21" s="438">
        <v>0</v>
      </c>
      <c r="B21" s="438">
        <v>0</v>
      </c>
      <c r="C21" s="438">
        <v>0</v>
      </c>
      <c r="D21" s="438">
        <v>0</v>
      </c>
      <c r="E21" s="438">
        <v>0</v>
      </c>
    </row>
    <row r="22" spans="1:5">
      <c r="A22" s="438">
        <v>0</v>
      </c>
      <c r="B22" s="438">
        <v>0</v>
      </c>
      <c r="C22" s="438">
        <v>0</v>
      </c>
      <c r="D22" s="438">
        <v>0</v>
      </c>
      <c r="E22" s="438">
        <v>0</v>
      </c>
    </row>
    <row r="23" spans="1:5">
      <c r="A23" s="438">
        <v>1436.848</v>
      </c>
      <c r="B23" s="438">
        <v>1511.9110000000001</v>
      </c>
      <c r="C23" s="438">
        <v>1682.5628690016599</v>
      </c>
      <c r="D23" s="438">
        <v>1802.5909999999999</v>
      </c>
      <c r="E23" s="438">
        <v>1670.3268</v>
      </c>
    </row>
    <row r="24" spans="1:5">
      <c r="A24" s="218" t="s">
        <v>468</v>
      </c>
      <c r="B24" s="68"/>
      <c r="C24" s="68"/>
      <c r="D24" s="68"/>
      <c r="E24" s="68"/>
    </row>
    <row r="25" spans="1:5">
      <c r="A25" s="438">
        <v>2014</v>
      </c>
      <c r="B25" s="438">
        <v>2015</v>
      </c>
      <c r="C25" s="438">
        <v>2016</v>
      </c>
      <c r="D25" s="438">
        <v>2017</v>
      </c>
      <c r="E25" s="438">
        <v>2018</v>
      </c>
    </row>
    <row r="26" spans="1:5">
      <c r="A26" s="438">
        <v>207.72433999999998</v>
      </c>
      <c r="B26" s="438">
        <v>242.40487999999988</v>
      </c>
      <c r="C26" s="438">
        <v>243.6157299999999</v>
      </c>
      <c r="D26" s="438">
        <v>275.979781</v>
      </c>
      <c r="E26" s="438">
        <v>234.939448</v>
      </c>
    </row>
    <row r="27" spans="1:5">
      <c r="A27" s="438">
        <v>716.77269999999999</v>
      </c>
      <c r="B27" s="438">
        <v>687.90056999999979</v>
      </c>
      <c r="C27" s="438">
        <v>666.38020999999992</v>
      </c>
      <c r="D27" s="438">
        <v>704.59676400000001</v>
      </c>
      <c r="E27" s="438">
        <v>686.93705</v>
      </c>
    </row>
    <row r="28" spans="1:5">
      <c r="A28" s="438">
        <v>2.0938100000000004</v>
      </c>
      <c r="B28" s="438">
        <v>1.8200099999999999</v>
      </c>
      <c r="C28" s="438">
        <v>2.4660900000000008</v>
      </c>
      <c r="D28" s="438">
        <v>1.9756959999999999</v>
      </c>
      <c r="E28" s="438">
        <v>1.3333760000000001</v>
      </c>
    </row>
    <row r="29" spans="1:5">
      <c r="A29" s="438">
        <v>8.8289999999999993E-2</v>
      </c>
      <c r="B29" s="438">
        <v>1.9340000000000003E-2</v>
      </c>
      <c r="C29" s="438">
        <v>0</v>
      </c>
      <c r="D29" s="438">
        <v>0</v>
      </c>
      <c r="E29" s="438">
        <v>0</v>
      </c>
    </row>
    <row r="30" spans="1:5">
      <c r="A30" s="438">
        <v>0.59448999999999996</v>
      </c>
      <c r="B30" s="438">
        <v>0.26824999999999999</v>
      </c>
      <c r="C30" s="438">
        <v>0.15836499999999998</v>
      </c>
      <c r="D30" s="438">
        <v>5.5820999999999996E-2</v>
      </c>
      <c r="E30" s="438">
        <v>0</v>
      </c>
    </row>
    <row r="31" spans="1:5">
      <c r="A31" s="438">
        <v>968.6192899999993</v>
      </c>
      <c r="B31" s="438">
        <v>1050.7404200000008</v>
      </c>
      <c r="C31" s="438">
        <v>1049.6682199999996</v>
      </c>
      <c r="D31" s="438">
        <v>1132.9999620000008</v>
      </c>
      <c r="E31" s="438">
        <v>1098.7813340000007</v>
      </c>
    </row>
    <row r="32" spans="1:5">
      <c r="A32" s="438">
        <v>111.14606000000005</v>
      </c>
      <c r="B32" s="438">
        <v>107.70193000000005</v>
      </c>
      <c r="C32" s="438">
        <v>105.15450499999999</v>
      </c>
      <c r="D32" s="438">
        <v>95.744344999999967</v>
      </c>
      <c r="E32" s="438">
        <v>96.733068999999972</v>
      </c>
    </row>
    <row r="33" spans="1:5">
      <c r="A33" s="438">
        <v>2007.0389799999991</v>
      </c>
      <c r="B33" s="438">
        <v>2090.8553999999995</v>
      </c>
      <c r="C33" s="438">
        <v>2067.443119999999</v>
      </c>
      <c r="D33" s="438">
        <v>2211.3523690000011</v>
      </c>
      <c r="E33" s="438">
        <v>2118.7242770000007</v>
      </c>
    </row>
    <row r="38" spans="1:5">
      <c r="A38" s="442"/>
    </row>
  </sheetData>
  <mergeCells count="1">
    <mergeCell ref="A3:A4"/>
  </mergeCells>
  <phoneticPr fontId="31" type="noConversion"/>
  <pageMargins left="0.31496062992125984" right="0.31496062992125984" top="0.35433070866141736" bottom="0.35433070866141736" header="0.31496062992125984" footer="0.19685039370078741"/>
  <pageSetup paperSize="9" scale="99" orientation="landscape" r:id="rId1"/>
  <headerFooter differentFirst="1" scaleWithDoc="0">
    <oddFooter>&amp;C&amp;"-,Obyčejné"&amp;9Stránka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pageSetUpPr fitToPage="1"/>
  </sheetPr>
  <dimension ref="A1:I29"/>
  <sheetViews>
    <sheetView showGridLines="0" zoomScale="115" zoomScaleNormal="115" workbookViewId="0"/>
  </sheetViews>
  <sheetFormatPr defaultRowHeight="12"/>
  <cols>
    <col min="1" max="1" width="47.28515625" style="12" customWidth="1"/>
    <col min="2" max="2" width="21.7109375" style="12" customWidth="1"/>
    <col min="3" max="4" width="26.7109375" style="12" customWidth="1"/>
    <col min="5" max="5" width="21.7109375" style="12" customWidth="1"/>
    <col min="6" max="9" width="9.140625" style="12" customWidth="1"/>
    <col min="10" max="10" width="15.7109375" style="12" customWidth="1"/>
    <col min="11" max="16384" width="9.140625" style="12"/>
  </cols>
  <sheetData>
    <row r="1" spans="1:9" ht="18.75">
      <c r="A1" s="104" t="s">
        <v>475</v>
      </c>
      <c r="E1" s="105" t="str">
        <f>Obsah!A1</f>
        <v>2018</v>
      </c>
    </row>
    <row r="2" spans="1:9" ht="7.5" customHeight="1"/>
    <row r="3" spans="1:9" ht="24">
      <c r="A3" s="624"/>
      <c r="B3" s="424" t="s">
        <v>37</v>
      </c>
      <c r="C3" s="125" t="s">
        <v>386</v>
      </c>
      <c r="D3" s="125" t="s">
        <v>387</v>
      </c>
      <c r="E3" s="424" t="s">
        <v>7</v>
      </c>
    </row>
    <row r="4" spans="1:9" ht="12.75" customHeight="1">
      <c r="A4" s="624"/>
      <c r="B4" s="127" t="s">
        <v>166</v>
      </c>
      <c r="C4" s="127" t="s">
        <v>166</v>
      </c>
      <c r="D4" s="127" t="s">
        <v>166</v>
      </c>
      <c r="E4" s="127" t="s">
        <v>166</v>
      </c>
    </row>
    <row r="5" spans="1:9" ht="12.75" customHeight="1" thickBot="1">
      <c r="A5" s="423" t="s">
        <v>219</v>
      </c>
      <c r="B5" s="35">
        <f>SUM(B6:B8)</f>
        <v>2607245.2349999952</v>
      </c>
      <c r="C5" s="35">
        <f>SUM(C6:C8)</f>
        <v>188765.23</v>
      </c>
      <c r="D5" s="35">
        <f>SUM(D6:D8)</f>
        <v>22970.303000000007</v>
      </c>
      <c r="E5" s="35">
        <f>SUM(E6:E8)</f>
        <v>2418480.0049999952</v>
      </c>
    </row>
    <row r="6" spans="1:9" ht="12.75" customHeight="1">
      <c r="A6" s="425" t="s">
        <v>163</v>
      </c>
      <c r="B6" s="10">
        <v>80555.125000000058</v>
      </c>
      <c r="C6" s="10">
        <v>5410.3440000000055</v>
      </c>
      <c r="D6" s="10">
        <v>0</v>
      </c>
      <c r="E6" s="10">
        <v>75144.781000000046</v>
      </c>
    </row>
    <row r="7" spans="1:9" ht="12.75" customHeight="1">
      <c r="A7" s="426" t="s">
        <v>164</v>
      </c>
      <c r="B7" s="21">
        <v>105326.12699999988</v>
      </c>
      <c r="C7" s="21">
        <v>8770.4600000000046</v>
      </c>
      <c r="D7" s="21">
        <v>2826.0350000000008</v>
      </c>
      <c r="E7" s="22">
        <v>96555.66699999987</v>
      </c>
    </row>
    <row r="8" spans="1:9" ht="12.75" thickBot="1">
      <c r="A8" s="137" t="s">
        <v>165</v>
      </c>
      <c r="B8" s="34">
        <v>2421363.9829999954</v>
      </c>
      <c r="C8" s="34">
        <v>174584.42600000001</v>
      </c>
      <c r="D8" s="34">
        <v>20144.268000000007</v>
      </c>
      <c r="E8" s="34">
        <v>2246779.5569999954</v>
      </c>
    </row>
    <row r="9" spans="1:9">
      <c r="E9" s="18" t="s">
        <v>508</v>
      </c>
    </row>
    <row r="11" spans="1:9" ht="12.75">
      <c r="A11" s="437">
        <v>2009</v>
      </c>
      <c r="B11" s="437">
        <v>2010</v>
      </c>
      <c r="C11" s="437">
        <v>2011</v>
      </c>
      <c r="D11" s="437">
        <v>2012</v>
      </c>
      <c r="E11" s="437">
        <v>2013</v>
      </c>
    </row>
    <row r="12" spans="1:9" ht="12.75">
      <c r="A12" s="437">
        <v>0</v>
      </c>
      <c r="B12" s="437">
        <v>0</v>
      </c>
      <c r="C12" s="437">
        <v>0</v>
      </c>
      <c r="D12" s="437">
        <v>0</v>
      </c>
      <c r="E12" s="437">
        <v>0</v>
      </c>
    </row>
    <row r="13" spans="1:9" ht="12.75">
      <c r="A13" s="437">
        <v>0</v>
      </c>
      <c r="B13" s="437">
        <v>0</v>
      </c>
      <c r="C13" s="437">
        <v>0</v>
      </c>
      <c r="D13" s="437">
        <v>0</v>
      </c>
      <c r="E13" s="437">
        <v>0</v>
      </c>
    </row>
    <row r="14" spans="1:9" ht="12.75">
      <c r="A14" s="437">
        <v>0</v>
      </c>
      <c r="B14" s="437">
        <v>0</v>
      </c>
      <c r="C14" s="437">
        <v>0</v>
      </c>
      <c r="D14" s="437">
        <v>0</v>
      </c>
      <c r="E14" s="437">
        <v>0</v>
      </c>
    </row>
    <row r="15" spans="1:9" ht="12.75">
      <c r="A15" s="437">
        <v>414.23500000000001</v>
      </c>
      <c r="B15" s="437">
        <v>598.755</v>
      </c>
      <c r="C15" s="437">
        <v>932.57600000000002</v>
      </c>
      <c r="D15" s="437">
        <v>1472.1419447755629</v>
      </c>
      <c r="E15" s="437">
        <v>2241.3000000000002</v>
      </c>
    </row>
    <row r="16" spans="1:9" ht="12.75">
      <c r="A16" s="218" t="s">
        <v>468</v>
      </c>
      <c r="B16" s="3"/>
      <c r="C16" s="3"/>
      <c r="D16" s="3"/>
      <c r="E16" s="3"/>
      <c r="F16" s="3"/>
      <c r="G16" s="3"/>
      <c r="H16" s="3"/>
      <c r="I16" s="3"/>
    </row>
    <row r="17" spans="1:9" ht="12.75">
      <c r="A17" s="437">
        <v>2014</v>
      </c>
      <c r="B17" s="437">
        <v>2015</v>
      </c>
      <c r="C17" s="437">
        <v>2016</v>
      </c>
      <c r="D17" s="437">
        <v>2017</v>
      </c>
      <c r="E17" s="437">
        <v>2018</v>
      </c>
      <c r="F17" s="3"/>
      <c r="G17" s="3"/>
      <c r="H17" s="3"/>
      <c r="I17" s="3"/>
    </row>
    <row r="18" spans="1:9" ht="12.75">
      <c r="A18" s="437">
        <v>115.34121999999991</v>
      </c>
      <c r="B18" s="437">
        <v>104.47660000000003</v>
      </c>
      <c r="C18" s="437">
        <v>109.69783800000006</v>
      </c>
      <c r="D18" s="437">
        <v>82.337625000000017</v>
      </c>
      <c r="E18" s="437">
        <v>80.555125000000061</v>
      </c>
      <c r="F18" s="3"/>
      <c r="G18" s="3"/>
      <c r="H18" s="3"/>
      <c r="I18" s="3"/>
    </row>
    <row r="19" spans="1:9" ht="12.75">
      <c r="A19" s="437">
        <v>101.33805000000002</v>
      </c>
      <c r="B19" s="437">
        <v>93.275349999999975</v>
      </c>
      <c r="C19" s="437">
        <v>101.29326099999992</v>
      </c>
      <c r="D19" s="437">
        <v>99.700908999999982</v>
      </c>
      <c r="E19" s="437">
        <v>105.32612699999987</v>
      </c>
      <c r="F19" s="3"/>
      <c r="G19" s="3"/>
      <c r="H19" s="3"/>
      <c r="I19" s="3"/>
    </row>
    <row r="20" spans="1:9" ht="12.75">
      <c r="A20" s="437">
        <v>2350.0193230000014</v>
      </c>
      <c r="B20" s="437">
        <v>2416.4362199999914</v>
      </c>
      <c r="C20" s="437">
        <v>2389.5544439999981</v>
      </c>
      <c r="D20" s="437">
        <v>2456.9383510000066</v>
      </c>
      <c r="E20" s="437">
        <v>2421.3639829999952</v>
      </c>
      <c r="F20" s="3"/>
      <c r="G20" s="3"/>
      <c r="H20" s="3"/>
      <c r="I20" s="3"/>
    </row>
    <row r="21" spans="1:9" ht="12.75">
      <c r="A21" s="437">
        <v>2566.6985930000055</v>
      </c>
      <c r="B21" s="437">
        <v>2614.1881699999885</v>
      </c>
      <c r="C21" s="437">
        <v>2600.5455429999984</v>
      </c>
      <c r="D21" s="437">
        <v>2638.9768850000069</v>
      </c>
      <c r="E21" s="437">
        <v>2607.2452349999953</v>
      </c>
      <c r="F21" s="3"/>
      <c r="G21" s="3"/>
      <c r="H21" s="3"/>
      <c r="I21" s="3"/>
    </row>
    <row r="22" spans="1:9" ht="12.75">
      <c r="A22" s="3"/>
      <c r="B22" s="3"/>
      <c r="C22" s="3"/>
      <c r="D22" s="3"/>
      <c r="E22" s="3"/>
      <c r="F22" s="3"/>
      <c r="G22" s="3"/>
      <c r="H22" s="3"/>
      <c r="I22" s="3"/>
    </row>
    <row r="23" spans="1:9" ht="15.75" customHeight="1">
      <c r="A23" s="3"/>
      <c r="B23" s="3"/>
      <c r="C23" s="3"/>
      <c r="D23" s="3"/>
      <c r="E23" s="3"/>
      <c r="F23" s="3"/>
      <c r="G23" s="3"/>
      <c r="H23" s="3"/>
      <c r="I23" s="3"/>
    </row>
    <row r="24" spans="1:9" ht="12.75">
      <c r="A24" s="3"/>
      <c r="B24" s="3"/>
      <c r="C24" s="3"/>
      <c r="D24" s="3"/>
      <c r="E24" s="3"/>
      <c r="F24" s="3"/>
      <c r="G24" s="3"/>
      <c r="H24" s="3"/>
      <c r="I24" s="3"/>
    </row>
    <row r="25" spans="1:9" ht="12.75">
      <c r="A25" s="3"/>
      <c r="B25" s="3"/>
      <c r="C25" s="3"/>
      <c r="D25" s="3"/>
      <c r="E25" s="3"/>
      <c r="F25" s="3"/>
      <c r="G25" s="3"/>
      <c r="H25" s="3"/>
      <c r="I25" s="3"/>
    </row>
    <row r="26" spans="1:9" ht="12.75">
      <c r="A26" s="3"/>
      <c r="B26" s="3"/>
      <c r="C26" s="3"/>
      <c r="D26" s="3"/>
      <c r="E26" s="3"/>
      <c r="F26" s="3"/>
      <c r="G26" s="3"/>
      <c r="H26" s="3"/>
      <c r="I26" s="3"/>
    </row>
    <row r="27" spans="1:9" ht="12.75">
      <c r="A27" s="3"/>
      <c r="B27" s="3"/>
      <c r="C27" s="3"/>
      <c r="D27" s="3"/>
      <c r="E27" s="3"/>
      <c r="F27" s="3"/>
      <c r="G27" s="3"/>
      <c r="H27" s="3"/>
      <c r="I27" s="3"/>
    </row>
    <row r="28" spans="1:9" ht="12.75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442"/>
    </row>
  </sheetData>
  <mergeCells count="1">
    <mergeCell ref="A3:A4"/>
  </mergeCells>
  <pageMargins left="0.31496062992125984" right="0.31496062992125984" top="0.35433070866141736" bottom="0.35433070866141736" header="0.31496062992125984" footer="0.19685039370078741"/>
  <pageSetup paperSize="9" scale="99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fitToPage="1"/>
  </sheetPr>
  <dimension ref="A1:L17"/>
  <sheetViews>
    <sheetView showGridLines="0" zoomScale="115" zoomScaleNormal="115" workbookViewId="0"/>
  </sheetViews>
  <sheetFormatPr defaultRowHeight="12"/>
  <cols>
    <col min="1" max="1" width="31.28515625" style="9" customWidth="1"/>
    <col min="2" max="11" width="11.28515625" style="9" customWidth="1"/>
    <col min="12" max="16384" width="9.140625" style="9"/>
  </cols>
  <sheetData>
    <row r="1" spans="1:12" ht="18.75">
      <c r="A1" s="106" t="s">
        <v>476</v>
      </c>
      <c r="K1" s="105" t="str">
        <f>Obsah!A1</f>
        <v>2018</v>
      </c>
    </row>
    <row r="2" spans="1:12" ht="7.5" customHeight="1"/>
    <row r="3" spans="1:12">
      <c r="A3" s="222"/>
      <c r="B3" s="223">
        <v>2009</v>
      </c>
      <c r="C3" s="223">
        <v>2010</v>
      </c>
      <c r="D3" s="223">
        <v>2011</v>
      </c>
      <c r="E3" s="223">
        <v>2012</v>
      </c>
      <c r="F3" s="223">
        <v>2013</v>
      </c>
      <c r="G3" s="223">
        <v>2014</v>
      </c>
      <c r="H3" s="223">
        <v>2015</v>
      </c>
      <c r="I3" s="223">
        <v>2016</v>
      </c>
      <c r="J3" s="223">
        <v>2017</v>
      </c>
      <c r="K3" s="223">
        <v>2018</v>
      </c>
    </row>
    <row r="4" spans="1:12" ht="12.75" thickBot="1">
      <c r="A4" s="143" t="s">
        <v>299</v>
      </c>
      <c r="B4" s="191">
        <v>4668514</v>
      </c>
      <c r="C4" s="191">
        <v>5886915</v>
      </c>
      <c r="D4" s="191">
        <v>7247504.0325436611</v>
      </c>
      <c r="E4" s="191">
        <v>8055025.6447755629</v>
      </c>
      <c r="F4" s="191">
        <v>9243381.5899999999</v>
      </c>
      <c r="G4" s="191">
        <v>9169708.5960000008</v>
      </c>
      <c r="H4" s="191">
        <v>9422950.4499999918</v>
      </c>
      <c r="I4" s="191">
        <v>9395449.8007999975</v>
      </c>
      <c r="J4" s="191">
        <v>9618438.4451999906</v>
      </c>
      <c r="K4" s="191">
        <f>SUM(K5:K11)</f>
        <v>9404017.1893999893</v>
      </c>
    </row>
    <row r="5" spans="1:12">
      <c r="A5" s="316" t="s">
        <v>311</v>
      </c>
      <c r="B5" s="199">
        <v>1082683</v>
      </c>
      <c r="C5" s="199">
        <v>1238819</v>
      </c>
      <c r="D5" s="199">
        <v>1017877.582339</v>
      </c>
      <c r="E5" s="199">
        <v>1026254</v>
      </c>
      <c r="F5" s="224">
        <v>1236978</v>
      </c>
      <c r="G5" s="224">
        <v>1011673.5550000003</v>
      </c>
      <c r="H5" s="224">
        <v>1001797.0800000005</v>
      </c>
      <c r="I5" s="224">
        <v>1053100.3369999996</v>
      </c>
      <c r="J5" s="224">
        <v>1062479.4710000004</v>
      </c>
      <c r="K5" s="224">
        <v>875129.08899999945</v>
      </c>
    </row>
    <row r="6" spans="1:12">
      <c r="A6" s="317" t="s">
        <v>297</v>
      </c>
      <c r="B6" s="225">
        <v>1346937</v>
      </c>
      <c r="C6" s="225">
        <v>1550655</v>
      </c>
      <c r="D6" s="225">
        <v>945276.09699999995</v>
      </c>
      <c r="E6" s="225">
        <v>1102912</v>
      </c>
      <c r="F6" s="75">
        <v>1497762</v>
      </c>
      <c r="G6" s="75">
        <v>897548.93600000034</v>
      </c>
      <c r="H6" s="75">
        <v>793010.01000000024</v>
      </c>
      <c r="I6" s="184">
        <v>947387.90899999987</v>
      </c>
      <c r="J6" s="184">
        <v>806985.29300000006</v>
      </c>
      <c r="K6" s="184">
        <v>753701.35299999989</v>
      </c>
    </row>
    <row r="7" spans="1:12">
      <c r="A7" s="317" t="s">
        <v>312</v>
      </c>
      <c r="B7" s="225">
        <v>288067</v>
      </c>
      <c r="C7" s="225">
        <v>335493</v>
      </c>
      <c r="D7" s="225">
        <v>397003.18119999999</v>
      </c>
      <c r="E7" s="225">
        <v>415817</v>
      </c>
      <c r="F7" s="75">
        <v>480519</v>
      </c>
      <c r="G7" s="75">
        <v>476544.39400000003</v>
      </c>
      <c r="H7" s="75">
        <v>572611.56800000009</v>
      </c>
      <c r="I7" s="184">
        <v>496957.18099999998</v>
      </c>
      <c r="J7" s="184">
        <v>591038.34100000001</v>
      </c>
      <c r="K7" s="184">
        <v>609329.70900000015</v>
      </c>
    </row>
    <row r="8" spans="1:12">
      <c r="A8" s="317" t="s">
        <v>313</v>
      </c>
      <c r="B8" s="225">
        <v>88807</v>
      </c>
      <c r="C8" s="225">
        <v>615702</v>
      </c>
      <c r="D8" s="225">
        <v>2182018.3030030001</v>
      </c>
      <c r="E8" s="225">
        <v>2148624</v>
      </c>
      <c r="F8" s="75">
        <v>2032654</v>
      </c>
      <c r="G8" s="75">
        <v>2122868.7979999962</v>
      </c>
      <c r="H8" s="75">
        <v>2263846.1340000033</v>
      </c>
      <c r="I8" s="184">
        <v>2131454.5369999958</v>
      </c>
      <c r="J8" s="184">
        <v>2193368.04999999</v>
      </c>
      <c r="K8" s="184">
        <v>2339677.4349999917</v>
      </c>
    </row>
    <row r="9" spans="1:12">
      <c r="A9" s="431" t="s">
        <v>219</v>
      </c>
      <c r="B9" s="225">
        <v>414235</v>
      </c>
      <c r="C9" s="225">
        <v>598755</v>
      </c>
      <c r="D9" s="225">
        <v>932576</v>
      </c>
      <c r="E9" s="225">
        <v>1472141.944775563</v>
      </c>
      <c r="F9" s="75">
        <v>2241300</v>
      </c>
      <c r="G9" s="75">
        <v>2566698.5930000055</v>
      </c>
      <c r="H9" s="75">
        <v>2614188.1699999887</v>
      </c>
      <c r="I9" s="184">
        <v>2600545.543000001</v>
      </c>
      <c r="J9" s="184">
        <v>2638976.8850000016</v>
      </c>
      <c r="K9" s="184">
        <v>2607245.2349999971</v>
      </c>
    </row>
    <row r="10" spans="1:12">
      <c r="A10" s="317" t="s">
        <v>220</v>
      </c>
      <c r="B10" s="225">
        <v>1436848</v>
      </c>
      <c r="C10" s="225">
        <v>1511911</v>
      </c>
      <c r="D10" s="225">
        <v>1682562.86900166</v>
      </c>
      <c r="E10" s="225">
        <v>1802591</v>
      </c>
      <c r="F10" s="75">
        <v>1670326.8</v>
      </c>
      <c r="G10" s="75">
        <v>2007038.9799999991</v>
      </c>
      <c r="H10" s="75">
        <v>2090855.3999999994</v>
      </c>
      <c r="I10" s="184">
        <v>2067443.1200000024</v>
      </c>
      <c r="J10" s="184">
        <v>2211352.368999999</v>
      </c>
      <c r="K10" s="184">
        <v>2118724.2770000002</v>
      </c>
    </row>
    <row r="11" spans="1:12" ht="12.75" thickBot="1">
      <c r="A11" s="137" t="s">
        <v>298</v>
      </c>
      <c r="B11" s="226">
        <v>10937</v>
      </c>
      <c r="C11" s="226">
        <v>35580</v>
      </c>
      <c r="D11" s="226">
        <v>90190</v>
      </c>
      <c r="E11" s="226">
        <v>86685.7</v>
      </c>
      <c r="F11" s="76">
        <v>83841.789999999994</v>
      </c>
      <c r="G11" s="76">
        <v>87335.339999999982</v>
      </c>
      <c r="H11" s="76">
        <v>86642.087999999989</v>
      </c>
      <c r="I11" s="76">
        <v>98561.173799999975</v>
      </c>
      <c r="J11" s="76">
        <v>114238.03619999999</v>
      </c>
      <c r="K11" s="76">
        <v>100210.09140000002</v>
      </c>
      <c r="L11" s="235"/>
    </row>
    <row r="12" spans="1:12" s="235" customFormat="1">
      <c r="A12" s="625" t="s">
        <v>510</v>
      </c>
      <c r="B12" s="625"/>
      <c r="C12" s="625"/>
      <c r="D12" s="625"/>
      <c r="E12" s="625"/>
      <c r="F12" s="625"/>
      <c r="G12" s="625"/>
      <c r="H12" s="625"/>
      <c r="I12" s="625"/>
      <c r="J12" s="625"/>
      <c r="K12" s="625"/>
    </row>
    <row r="13" spans="1:12" s="235" customFormat="1" ht="7.5" customHeight="1" thickBo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2">
      <c r="A14" s="323" t="s">
        <v>314</v>
      </c>
      <c r="B14" s="200">
        <v>68600000</v>
      </c>
      <c r="C14" s="200">
        <v>70961700</v>
      </c>
      <c r="D14" s="200">
        <v>70516541</v>
      </c>
      <c r="E14" s="200">
        <v>70453278</v>
      </c>
      <c r="F14" s="200">
        <v>70177356</v>
      </c>
      <c r="G14" s="200">
        <v>69622095.876499996</v>
      </c>
      <c r="H14" s="200">
        <v>71014254.212699994</v>
      </c>
      <c r="I14" s="200">
        <v>72418279.280999988</v>
      </c>
      <c r="J14" s="200">
        <v>73818341.962000027</v>
      </c>
      <c r="K14" s="200">
        <f>'3.2'!N23*1000</f>
        <v>73940780.632854521</v>
      </c>
    </row>
    <row r="15" spans="1:12" ht="15" thickBot="1">
      <c r="A15" s="143" t="s">
        <v>540</v>
      </c>
      <c r="B15" s="227">
        <f t="shared" ref="B15:J15" si="0">B4/B14</f>
        <v>6.8054139941690961E-2</v>
      </c>
      <c r="C15" s="227">
        <f t="shared" si="0"/>
        <v>8.2959046922494811E-2</v>
      </c>
      <c r="D15" s="227">
        <f t="shared" si="0"/>
        <v>0.10277736159156844</v>
      </c>
      <c r="E15" s="227">
        <f t="shared" si="0"/>
        <v>0.11433145303438631</v>
      </c>
      <c r="F15" s="227">
        <f t="shared" si="0"/>
        <v>0.13171458881978967</v>
      </c>
      <c r="G15" s="227">
        <f t="shared" si="0"/>
        <v>0.13170687381008753</v>
      </c>
      <c r="H15" s="227">
        <f t="shared" si="0"/>
        <v>0.13269097245993208</v>
      </c>
      <c r="I15" s="227">
        <f t="shared" si="0"/>
        <v>0.12973865015962943</v>
      </c>
      <c r="J15" s="227">
        <f t="shared" si="0"/>
        <v>0.13029876030203089</v>
      </c>
      <c r="K15" s="227">
        <f>K4/K14</f>
        <v>0.12718309313090279</v>
      </c>
    </row>
    <row r="16" spans="1:12" s="235" customFormat="1" ht="12.75">
      <c r="A16" s="436" t="s">
        <v>541</v>
      </c>
      <c r="B16" s="436"/>
      <c r="C16" s="436"/>
      <c r="D16" s="436"/>
      <c r="E16" s="436"/>
      <c r="F16" s="436"/>
      <c r="G16" s="436"/>
      <c r="H16" s="436"/>
      <c r="I16" s="436"/>
      <c r="J16" s="436"/>
      <c r="K16" s="430" t="s">
        <v>503</v>
      </c>
    </row>
    <row r="17" s="235" customFormat="1"/>
  </sheetData>
  <mergeCells count="1">
    <mergeCell ref="A12:K1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9"/>
  <sheetViews>
    <sheetView showGridLines="0" zoomScale="115" zoomScaleNormal="115" zoomScaleSheetLayoutView="100" zoomScalePageLayoutView="70" workbookViewId="0"/>
  </sheetViews>
  <sheetFormatPr defaultRowHeight="12"/>
  <cols>
    <col min="1" max="1" width="3.28515625" style="235" customWidth="1"/>
    <col min="2" max="2" width="2.5703125" style="235" customWidth="1"/>
    <col min="3" max="9" width="11.5703125" style="235" customWidth="1"/>
    <col min="10" max="10" width="12.5703125" style="235" customWidth="1"/>
    <col min="11" max="13" width="9.140625" style="235" customWidth="1"/>
    <col min="14" max="16384" width="9.140625" style="235"/>
  </cols>
  <sheetData>
    <row r="1" spans="1:16" s="378" customFormat="1" ht="18.75">
      <c r="A1" s="377" t="s">
        <v>244</v>
      </c>
    </row>
    <row r="2" spans="1:16" ht="3" customHeight="1"/>
    <row r="3" spans="1:16" ht="12.75" customHeight="1">
      <c r="A3" s="308" t="s">
        <v>298</v>
      </c>
      <c r="B3" s="308"/>
      <c r="C3" s="309" t="s">
        <v>392</v>
      </c>
      <c r="D3" s="108"/>
      <c r="E3" s="108"/>
      <c r="F3" s="108"/>
      <c r="G3" s="108"/>
      <c r="H3" s="108"/>
      <c r="I3" s="108"/>
      <c r="J3" s="361"/>
      <c r="K3" s="361"/>
      <c r="L3" s="361"/>
    </row>
    <row r="4" spans="1:16" ht="12.75" customHeight="1">
      <c r="A4" s="308" t="s">
        <v>359</v>
      </c>
      <c r="B4" s="308"/>
      <c r="C4" s="309" t="s">
        <v>360</v>
      </c>
      <c r="D4" s="108"/>
      <c r="E4" s="108"/>
      <c r="F4" s="108"/>
      <c r="G4" s="108"/>
      <c r="H4" s="108"/>
      <c r="I4" s="108"/>
      <c r="J4" s="361"/>
      <c r="K4" s="361"/>
      <c r="L4" s="361"/>
    </row>
    <row r="5" spans="1:16" ht="12.75" customHeight="1">
      <c r="A5" s="308" t="s">
        <v>274</v>
      </c>
      <c r="B5" s="308"/>
      <c r="C5" s="309" t="s">
        <v>275</v>
      </c>
      <c r="D5" s="108"/>
      <c r="E5" s="108"/>
      <c r="F5" s="108"/>
      <c r="G5" s="108"/>
      <c r="H5" s="108"/>
      <c r="I5" s="108"/>
      <c r="J5" s="361"/>
      <c r="K5" s="361"/>
      <c r="L5" s="361"/>
    </row>
    <row r="6" spans="1:16" ht="12.75" customHeight="1">
      <c r="A6" s="308" t="s">
        <v>170</v>
      </c>
      <c r="B6" s="308"/>
      <c r="C6" s="309" t="s">
        <v>171</v>
      </c>
      <c r="D6" s="108"/>
      <c r="E6" s="108"/>
      <c r="F6" s="108"/>
      <c r="G6" s="108"/>
      <c r="H6" s="108"/>
      <c r="I6" s="108"/>
      <c r="J6" s="361"/>
      <c r="K6" s="361"/>
      <c r="L6" s="361"/>
    </row>
    <row r="7" spans="1:16" ht="12.75" customHeight="1">
      <c r="A7" s="308" t="s">
        <v>67</v>
      </c>
      <c r="B7" s="308"/>
      <c r="C7" s="309" t="s">
        <v>183</v>
      </c>
      <c r="D7" s="108"/>
      <c r="E7" s="108"/>
      <c r="F7" s="108"/>
      <c r="G7" s="108"/>
      <c r="H7" s="108"/>
      <c r="I7" s="108"/>
      <c r="J7" s="361"/>
      <c r="K7" s="361"/>
      <c r="L7" s="361"/>
      <c r="O7" s="379"/>
    </row>
    <row r="8" spans="1:16" ht="12.75" customHeight="1">
      <c r="A8" s="308" t="s">
        <v>12</v>
      </c>
      <c r="B8" s="308"/>
      <c r="C8" s="309" t="s">
        <v>180</v>
      </c>
      <c r="D8" s="108"/>
      <c r="E8" s="108"/>
      <c r="F8" s="108"/>
      <c r="G8" s="108"/>
      <c r="H8" s="108"/>
      <c r="I8" s="108"/>
      <c r="J8" s="12"/>
    </row>
    <row r="9" spans="1:16" ht="12.75" customHeight="1">
      <c r="A9" s="308" t="s">
        <v>185</v>
      </c>
      <c r="B9" s="308"/>
      <c r="C9" s="309" t="s">
        <v>186</v>
      </c>
      <c r="D9" s="108"/>
      <c r="E9" s="108"/>
      <c r="F9" s="108"/>
      <c r="G9" s="108"/>
      <c r="H9" s="108"/>
      <c r="I9" s="108"/>
    </row>
    <row r="10" spans="1:16" ht="12.75" customHeight="1">
      <c r="A10" s="308" t="s">
        <v>193</v>
      </c>
      <c r="B10" s="308"/>
      <c r="C10" s="309" t="s">
        <v>194</v>
      </c>
      <c r="D10" s="108"/>
      <c r="E10" s="108"/>
      <c r="F10" s="108"/>
      <c r="G10" s="108"/>
      <c r="H10" s="108"/>
      <c r="I10" s="108"/>
    </row>
    <row r="11" spans="1:16" ht="12.75" customHeight="1">
      <c r="A11" s="308" t="s">
        <v>197</v>
      </c>
      <c r="B11" s="308"/>
      <c r="C11" s="309" t="s">
        <v>198</v>
      </c>
      <c r="D11" s="108"/>
      <c r="E11" s="108"/>
      <c r="F11" s="108"/>
      <c r="G11" s="108"/>
      <c r="H11" s="108"/>
      <c r="I11" s="108"/>
    </row>
    <row r="12" spans="1:16" ht="12.75" customHeight="1">
      <c r="A12" s="308" t="s">
        <v>199</v>
      </c>
      <c r="B12" s="308"/>
      <c r="C12" s="309" t="s">
        <v>200</v>
      </c>
      <c r="D12" s="108"/>
      <c r="E12" s="108"/>
      <c r="F12" s="108"/>
      <c r="G12" s="108"/>
      <c r="H12" s="108"/>
      <c r="I12" s="108"/>
    </row>
    <row r="13" spans="1:16" ht="12.75" customHeight="1">
      <c r="A13" s="308" t="s">
        <v>201</v>
      </c>
      <c r="B13" s="308"/>
      <c r="C13" s="309" t="s">
        <v>202</v>
      </c>
      <c r="D13" s="108"/>
      <c r="E13" s="108"/>
      <c r="F13" s="108"/>
      <c r="G13" s="108"/>
      <c r="H13" s="108"/>
      <c r="I13" s="108"/>
    </row>
    <row r="14" spans="1:16" ht="12.75" customHeight="1">
      <c r="A14" s="308" t="s">
        <v>179</v>
      </c>
      <c r="B14" s="308"/>
      <c r="C14" s="309" t="s">
        <v>414</v>
      </c>
      <c r="D14" s="108"/>
      <c r="E14" s="108"/>
      <c r="F14" s="108"/>
      <c r="G14" s="108"/>
      <c r="H14" s="108"/>
      <c r="I14" s="108"/>
    </row>
    <row r="15" spans="1:16" ht="12.75" customHeight="1">
      <c r="A15" s="308" t="s">
        <v>205</v>
      </c>
      <c r="B15" s="308"/>
      <c r="C15" s="309" t="s">
        <v>415</v>
      </c>
      <c r="D15" s="108"/>
      <c r="E15" s="108"/>
      <c r="F15" s="108"/>
      <c r="G15" s="108"/>
      <c r="H15" s="108"/>
      <c r="I15" s="108"/>
      <c r="L15" s="12"/>
      <c r="M15" s="12"/>
      <c r="N15" s="12"/>
      <c r="O15" s="12"/>
      <c r="P15" s="12"/>
    </row>
    <row r="16" spans="1:16" ht="12.75" customHeight="1">
      <c r="A16" s="308" t="s">
        <v>409</v>
      </c>
      <c r="B16" s="308"/>
      <c r="C16" s="309" t="s">
        <v>410</v>
      </c>
      <c r="D16" s="108"/>
      <c r="E16" s="108"/>
      <c r="F16" s="108"/>
      <c r="G16" s="108"/>
      <c r="H16" s="108"/>
      <c r="I16" s="108"/>
      <c r="L16" s="12"/>
      <c r="M16" s="12"/>
      <c r="N16" s="12"/>
      <c r="O16" s="12"/>
      <c r="P16" s="12"/>
    </row>
    <row r="17" spans="1:16" ht="12.75" customHeight="1">
      <c r="A17" s="308" t="s">
        <v>411</v>
      </c>
      <c r="B17" s="308"/>
      <c r="C17" s="309" t="s">
        <v>412</v>
      </c>
      <c r="D17" s="108"/>
      <c r="E17" s="108"/>
      <c r="F17" s="108"/>
      <c r="G17" s="108"/>
      <c r="H17" s="108"/>
      <c r="I17" s="108"/>
      <c r="L17" s="12"/>
      <c r="M17" s="12"/>
      <c r="N17" s="12"/>
      <c r="O17" s="12"/>
      <c r="P17" s="12"/>
    </row>
    <row r="18" spans="1:16" ht="12.75" customHeight="1">
      <c r="A18" s="308" t="s">
        <v>233</v>
      </c>
      <c r="B18" s="308"/>
      <c r="C18" s="309" t="s">
        <v>234</v>
      </c>
      <c r="D18" s="108"/>
      <c r="E18" s="108"/>
      <c r="F18" s="108"/>
      <c r="G18" s="108"/>
      <c r="H18" s="108"/>
      <c r="I18" s="108"/>
      <c r="L18" s="12"/>
      <c r="M18" s="12"/>
      <c r="N18" s="12"/>
      <c r="O18" s="12"/>
      <c r="P18" s="12"/>
    </row>
    <row r="19" spans="1:16" ht="12.75" customHeight="1">
      <c r="A19" s="308" t="s">
        <v>172</v>
      </c>
      <c r="B19" s="308"/>
      <c r="C19" s="309" t="s">
        <v>173</v>
      </c>
      <c r="D19" s="108"/>
      <c r="E19" s="108"/>
      <c r="F19" s="108"/>
      <c r="G19" s="108"/>
      <c r="H19" s="108"/>
      <c r="I19" s="108"/>
      <c r="L19" s="12"/>
      <c r="M19" s="12"/>
      <c r="N19" s="12"/>
      <c r="O19" s="12"/>
      <c r="P19" s="12"/>
    </row>
    <row r="20" spans="1:16" ht="12.75" customHeight="1">
      <c r="A20" s="308" t="s">
        <v>174</v>
      </c>
      <c r="B20" s="308"/>
      <c r="C20" s="309" t="s">
        <v>175</v>
      </c>
      <c r="D20" s="108"/>
      <c r="E20" s="108"/>
      <c r="F20" s="108"/>
      <c r="G20" s="108"/>
      <c r="H20" s="108"/>
      <c r="I20" s="108"/>
      <c r="L20" s="12"/>
      <c r="M20" s="12"/>
      <c r="N20" s="12"/>
      <c r="O20" s="12"/>
      <c r="P20" s="12"/>
    </row>
    <row r="21" spans="1:16" ht="12.75" customHeight="1">
      <c r="A21" s="308" t="s">
        <v>189</v>
      </c>
      <c r="B21" s="308"/>
      <c r="C21" s="309" t="s">
        <v>190</v>
      </c>
      <c r="D21" s="108"/>
      <c r="E21" s="108"/>
      <c r="F21" s="108"/>
      <c r="G21" s="108"/>
      <c r="H21" s="108"/>
      <c r="I21" s="108"/>
      <c r="L21" s="12"/>
      <c r="M21" s="12"/>
      <c r="N21" s="12"/>
      <c r="O21" s="12"/>
      <c r="P21" s="12"/>
    </row>
    <row r="22" spans="1:16" ht="12.75" customHeight="1">
      <c r="A22" s="308" t="s">
        <v>187</v>
      </c>
      <c r="B22" s="308"/>
      <c r="C22" s="309" t="s">
        <v>188</v>
      </c>
      <c r="D22" s="108"/>
      <c r="E22" s="108"/>
      <c r="F22" s="108"/>
      <c r="G22" s="108"/>
      <c r="H22" s="108"/>
      <c r="I22" s="108"/>
      <c r="L22" s="12"/>
      <c r="M22" s="12"/>
      <c r="N22" s="12"/>
      <c r="O22" s="12"/>
      <c r="P22" s="12"/>
    </row>
    <row r="23" spans="1:16" ht="12.75" customHeight="1">
      <c r="A23" s="308" t="s">
        <v>43</v>
      </c>
      <c r="B23" s="308"/>
      <c r="C23" s="309" t="s">
        <v>176</v>
      </c>
      <c r="D23" s="108"/>
      <c r="E23" s="108"/>
      <c r="F23" s="108"/>
      <c r="G23" s="108"/>
      <c r="H23" s="108"/>
      <c r="I23" s="108"/>
    </row>
    <row r="24" spans="1:16" ht="12.75" customHeight="1">
      <c r="A24" s="308" t="s">
        <v>65</v>
      </c>
      <c r="B24" s="308"/>
      <c r="C24" s="309" t="s">
        <v>184</v>
      </c>
    </row>
    <row r="25" spans="1:16" ht="12.75" customHeight="1">
      <c r="A25" s="308" t="s">
        <v>191</v>
      </c>
      <c r="B25" s="308"/>
      <c r="C25" s="309" t="s">
        <v>192</v>
      </c>
    </row>
    <row r="26" spans="1:16" ht="12.75" customHeight="1">
      <c r="A26" s="308" t="s">
        <v>361</v>
      </c>
      <c r="B26" s="308"/>
      <c r="C26" s="309" t="s">
        <v>362</v>
      </c>
    </row>
    <row r="27" spans="1:16" ht="12.75" customHeight="1">
      <c r="A27" s="308" t="s">
        <v>363</v>
      </c>
      <c r="B27" s="308"/>
      <c r="C27" s="309" t="s">
        <v>364</v>
      </c>
    </row>
    <row r="28" spans="1:16" ht="12.75" customHeight="1">
      <c r="A28" s="308" t="s">
        <v>177</v>
      </c>
      <c r="B28" s="308"/>
      <c r="C28" s="309" t="s">
        <v>178</v>
      </c>
    </row>
    <row r="29" spans="1:16" ht="12.75" customHeight="1">
      <c r="A29" s="308" t="s">
        <v>206</v>
      </c>
      <c r="B29" s="308"/>
      <c r="C29" s="309" t="s">
        <v>203</v>
      </c>
    </row>
    <row r="30" spans="1:16" ht="12.75" customHeight="1">
      <c r="A30" s="308" t="s">
        <v>195</v>
      </c>
      <c r="B30" s="308"/>
      <c r="C30" s="309" t="s">
        <v>196</v>
      </c>
    </row>
    <row r="31" spans="1:16" ht="12.75" customHeight="1">
      <c r="A31" s="308" t="s">
        <v>181</v>
      </c>
      <c r="B31" s="308"/>
      <c r="C31" s="309" t="s">
        <v>182</v>
      </c>
    </row>
    <row r="32" spans="1:16" ht="12.75" customHeight="1">
      <c r="A32" s="308" t="s">
        <v>207</v>
      </c>
      <c r="B32" s="308"/>
      <c r="C32" s="309" t="s">
        <v>204</v>
      </c>
    </row>
    <row r="33" spans="1:10" s="380" customFormat="1" ht="3.75" customHeight="1">
      <c r="A33" s="235"/>
      <c r="B33" s="235"/>
      <c r="C33" s="235"/>
      <c r="D33" s="235"/>
      <c r="E33" s="235"/>
      <c r="F33" s="235"/>
      <c r="G33" s="235"/>
      <c r="H33" s="235"/>
      <c r="I33" s="235"/>
      <c r="J33" s="235"/>
    </row>
    <row r="34" spans="1:10" ht="15" customHeight="1">
      <c r="A34" s="361" t="s">
        <v>700</v>
      </c>
    </row>
    <row r="35" spans="1:10" s="385" customFormat="1" ht="12.95" customHeight="1">
      <c r="A35" s="381" t="s">
        <v>701</v>
      </c>
      <c r="B35" s="384"/>
      <c r="C35" s="384"/>
      <c r="D35" s="384"/>
      <c r="E35" s="384"/>
      <c r="F35" s="384"/>
      <c r="G35" s="384"/>
      <c r="H35" s="384"/>
      <c r="I35" s="384"/>
      <c r="J35" s="384"/>
    </row>
    <row r="36" spans="1:10" ht="15" customHeight="1">
      <c r="A36" s="361" t="s">
        <v>318</v>
      </c>
    </row>
    <row r="37" spans="1:10" s="385" customFormat="1" ht="12.95" customHeight="1">
      <c r="A37" s="381" t="s">
        <v>319</v>
      </c>
      <c r="B37" s="384"/>
      <c r="C37" s="384"/>
      <c r="D37" s="384"/>
      <c r="E37" s="384"/>
      <c r="F37" s="384"/>
      <c r="G37" s="384"/>
      <c r="H37" s="384"/>
      <c r="I37" s="384"/>
      <c r="J37" s="384"/>
    </row>
    <row r="38" spans="1:10" s="383" customFormat="1" ht="13.5" customHeight="1">
      <c r="A38" s="361" t="s">
        <v>209</v>
      </c>
      <c r="B38" s="382"/>
      <c r="C38" s="382"/>
      <c r="D38" s="382"/>
      <c r="E38" s="382"/>
      <c r="F38" s="382"/>
      <c r="G38" s="382"/>
      <c r="H38" s="382"/>
      <c r="I38" s="382"/>
      <c r="J38" s="382"/>
    </row>
    <row r="39" spans="1:10" s="385" customFormat="1" ht="12.95" customHeight="1">
      <c r="A39" s="381" t="s">
        <v>365</v>
      </c>
      <c r="B39" s="384"/>
      <c r="C39" s="384"/>
      <c r="D39" s="384"/>
      <c r="E39" s="384"/>
      <c r="F39" s="384"/>
      <c r="G39" s="384"/>
      <c r="H39" s="384"/>
      <c r="I39" s="384"/>
      <c r="J39" s="384"/>
    </row>
    <row r="40" spans="1:10" s="383" customFormat="1" ht="15" customHeight="1">
      <c r="A40" s="361" t="s">
        <v>230</v>
      </c>
      <c r="B40" s="382"/>
      <c r="C40" s="382"/>
      <c r="D40" s="382"/>
      <c r="E40" s="382"/>
      <c r="F40" s="382"/>
      <c r="G40" s="382"/>
      <c r="H40" s="382"/>
      <c r="I40" s="382"/>
      <c r="J40" s="382"/>
    </row>
    <row r="41" spans="1:10" s="385" customFormat="1" ht="12.95" customHeight="1">
      <c r="A41" s="381" t="s">
        <v>282</v>
      </c>
      <c r="B41" s="384"/>
      <c r="C41" s="384"/>
      <c r="D41" s="384"/>
      <c r="E41" s="384"/>
      <c r="F41" s="384"/>
      <c r="G41" s="384"/>
      <c r="H41" s="384"/>
      <c r="I41" s="384"/>
      <c r="J41" s="384"/>
    </row>
    <row r="42" spans="1:10" s="383" customFormat="1" ht="15" customHeight="1">
      <c r="A42" s="361" t="s">
        <v>614</v>
      </c>
      <c r="B42" s="382"/>
      <c r="C42" s="382"/>
      <c r="D42" s="382"/>
      <c r="E42" s="382"/>
      <c r="F42" s="382"/>
      <c r="G42" s="382"/>
      <c r="H42" s="382"/>
      <c r="I42" s="382"/>
      <c r="J42" s="382"/>
    </row>
    <row r="43" spans="1:10" s="385" customFormat="1" ht="25.5" customHeight="1">
      <c r="A43" s="601" t="s">
        <v>281</v>
      </c>
      <c r="B43" s="601"/>
      <c r="C43" s="601"/>
      <c r="D43" s="601"/>
      <c r="E43" s="601"/>
      <c r="F43" s="601"/>
      <c r="G43" s="601"/>
      <c r="H43" s="601"/>
      <c r="I43" s="601"/>
      <c r="J43" s="601"/>
    </row>
    <row r="44" spans="1:10" s="383" customFormat="1" ht="15" customHeight="1">
      <c r="A44" s="361" t="s">
        <v>263</v>
      </c>
      <c r="B44" s="382"/>
      <c r="C44" s="382"/>
      <c r="D44" s="382"/>
      <c r="E44" s="382"/>
      <c r="F44" s="382"/>
      <c r="G44" s="382"/>
      <c r="H44" s="382"/>
      <c r="I44" s="382"/>
      <c r="J44" s="382"/>
    </row>
    <row r="45" spans="1:10" s="385" customFormat="1" ht="12.95" customHeight="1">
      <c r="A45" s="381" t="s">
        <v>278</v>
      </c>
      <c r="B45" s="384"/>
      <c r="C45" s="384"/>
      <c r="D45" s="384"/>
      <c r="E45" s="384"/>
      <c r="F45" s="384"/>
      <c r="G45" s="384"/>
      <c r="H45" s="384"/>
      <c r="I45" s="384"/>
      <c r="J45" s="384"/>
    </row>
    <row r="46" spans="1:10" s="383" customFormat="1" ht="15" customHeight="1">
      <c r="A46" s="361" t="s">
        <v>258</v>
      </c>
      <c r="B46" s="382"/>
      <c r="C46" s="382"/>
      <c r="D46" s="382"/>
      <c r="E46" s="382"/>
      <c r="F46" s="382"/>
      <c r="G46" s="382"/>
      <c r="H46" s="382"/>
      <c r="I46" s="382"/>
      <c r="J46" s="382"/>
    </row>
    <row r="47" spans="1:10" s="380" customFormat="1" ht="38.25" customHeight="1">
      <c r="A47" s="601" t="s">
        <v>416</v>
      </c>
      <c r="B47" s="601"/>
      <c r="C47" s="601"/>
      <c r="D47" s="601"/>
      <c r="E47" s="601"/>
      <c r="F47" s="601"/>
      <c r="G47" s="601"/>
      <c r="H47" s="601"/>
      <c r="I47" s="601"/>
      <c r="J47" s="601"/>
    </row>
    <row r="48" spans="1:10" s="383" customFormat="1" ht="15" customHeight="1">
      <c r="A48" s="361" t="s">
        <v>259</v>
      </c>
      <c r="B48" s="382"/>
      <c r="C48" s="382"/>
      <c r="D48" s="382"/>
      <c r="E48" s="382"/>
      <c r="F48" s="382"/>
      <c r="G48" s="382"/>
      <c r="H48" s="382"/>
      <c r="I48" s="382"/>
      <c r="J48" s="382"/>
    </row>
    <row r="49" spans="1:10" s="385" customFormat="1" ht="12.95" customHeight="1">
      <c r="A49" s="381" t="s">
        <v>280</v>
      </c>
      <c r="B49" s="384"/>
      <c r="C49" s="384"/>
      <c r="D49" s="384"/>
      <c r="E49" s="384"/>
      <c r="F49" s="384"/>
      <c r="G49" s="384"/>
      <c r="H49" s="384"/>
      <c r="I49" s="384"/>
      <c r="J49" s="384"/>
    </row>
    <row r="50" spans="1:10" s="383" customFormat="1" ht="15" customHeight="1">
      <c r="A50" s="361" t="s">
        <v>261</v>
      </c>
      <c r="B50" s="382"/>
      <c r="C50" s="382"/>
      <c r="D50" s="382"/>
      <c r="E50" s="382"/>
      <c r="F50" s="382"/>
      <c r="G50" s="382"/>
      <c r="H50" s="382"/>
      <c r="I50" s="382"/>
      <c r="J50" s="382"/>
    </row>
    <row r="51" spans="1:10" s="385" customFormat="1" ht="12.95" customHeight="1">
      <c r="A51" s="381" t="s">
        <v>276</v>
      </c>
      <c r="B51" s="384"/>
      <c r="C51" s="384"/>
      <c r="D51" s="384"/>
      <c r="E51" s="384"/>
      <c r="F51" s="384"/>
      <c r="G51" s="384"/>
      <c r="H51" s="384"/>
      <c r="I51" s="384"/>
      <c r="J51" s="384"/>
    </row>
    <row r="52" spans="1:10" s="383" customFormat="1" ht="15" customHeight="1">
      <c r="A52" s="361" t="s">
        <v>262</v>
      </c>
      <c r="B52" s="382"/>
      <c r="C52" s="382"/>
      <c r="D52" s="382"/>
      <c r="E52" s="382"/>
      <c r="F52" s="382"/>
      <c r="G52" s="382"/>
      <c r="H52" s="382"/>
      <c r="I52" s="382"/>
      <c r="J52" s="382"/>
    </row>
    <row r="53" spans="1:10" s="385" customFormat="1" ht="13.5" customHeight="1">
      <c r="A53" s="381" t="s">
        <v>277</v>
      </c>
      <c r="B53" s="384"/>
      <c r="C53" s="384"/>
      <c r="D53" s="384"/>
      <c r="E53" s="384"/>
      <c r="F53" s="384"/>
      <c r="G53" s="384"/>
      <c r="H53" s="384"/>
      <c r="I53" s="384"/>
      <c r="J53" s="384"/>
    </row>
    <row r="54" spans="1:10" s="383" customFormat="1" ht="15" customHeight="1">
      <c r="A54" s="361" t="s">
        <v>208</v>
      </c>
      <c r="B54" s="382"/>
      <c r="C54" s="382"/>
      <c r="D54" s="382"/>
      <c r="E54" s="382"/>
      <c r="F54" s="382"/>
      <c r="G54" s="382"/>
      <c r="H54" s="382"/>
      <c r="I54" s="382"/>
      <c r="J54" s="382"/>
    </row>
    <row r="55" spans="1:10" s="385" customFormat="1" ht="13.5" customHeight="1">
      <c r="A55" s="381" t="s">
        <v>279</v>
      </c>
      <c r="B55" s="384"/>
      <c r="C55" s="384"/>
      <c r="D55" s="384"/>
      <c r="E55" s="384"/>
      <c r="F55" s="384"/>
      <c r="G55" s="384"/>
      <c r="H55" s="384"/>
      <c r="I55" s="384"/>
      <c r="J55" s="384"/>
    </row>
    <row r="56" spans="1:10" s="383" customFormat="1" ht="12.75" customHeight="1">
      <c r="A56" s="361" t="s">
        <v>260</v>
      </c>
      <c r="B56" s="382"/>
      <c r="C56" s="382"/>
      <c r="D56" s="382"/>
      <c r="E56" s="382"/>
      <c r="F56" s="382"/>
      <c r="G56" s="382"/>
      <c r="H56" s="382"/>
      <c r="I56" s="382"/>
      <c r="J56" s="382"/>
    </row>
    <row r="57" spans="1:10" s="385" customFormat="1" ht="12" customHeight="1">
      <c r="A57" s="381" t="s">
        <v>368</v>
      </c>
      <c r="B57" s="384"/>
      <c r="C57" s="384"/>
      <c r="D57" s="384"/>
      <c r="E57" s="384"/>
      <c r="F57" s="384"/>
      <c r="G57" s="384"/>
      <c r="H57" s="384"/>
      <c r="I57" s="384"/>
      <c r="J57" s="384"/>
    </row>
    <row r="58" spans="1:10" ht="13.5" customHeight="1">
      <c r="A58" s="361" t="s">
        <v>320</v>
      </c>
    </row>
    <row r="59" spans="1:10" ht="24" customHeight="1">
      <c r="A59" s="602" t="s">
        <v>376</v>
      </c>
      <c r="B59" s="602"/>
      <c r="C59" s="602"/>
      <c r="D59" s="602"/>
      <c r="E59" s="602"/>
      <c r="F59" s="602"/>
      <c r="G59" s="602"/>
      <c r="H59" s="602"/>
      <c r="I59" s="602"/>
      <c r="J59" s="602"/>
    </row>
  </sheetData>
  <sortState ref="A2:C27">
    <sortCondition ref="A2"/>
  </sortState>
  <mergeCells count="3">
    <mergeCell ref="A47:J47"/>
    <mergeCell ref="A59:J59"/>
    <mergeCell ref="A43:J4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&amp;C&amp;"-,Obyčejné"&amp;9Stránka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M31"/>
  <sheetViews>
    <sheetView showGridLines="0" zoomScale="115" zoomScaleNormal="115" zoomScaleSheetLayoutView="100" workbookViewId="0"/>
  </sheetViews>
  <sheetFormatPr defaultRowHeight="12"/>
  <cols>
    <col min="1" max="1" width="22.28515625" style="12" customWidth="1"/>
    <col min="2" max="13" width="10.140625" style="12" customWidth="1"/>
    <col min="14" max="14" width="11.7109375" style="12" customWidth="1"/>
    <col min="15" max="16384" width="9.140625" style="12"/>
  </cols>
  <sheetData>
    <row r="1" spans="1:13" ht="18.75">
      <c r="A1" s="104" t="s">
        <v>548</v>
      </c>
      <c r="M1" s="105" t="str">
        <f>Obsah!A1</f>
        <v>2018</v>
      </c>
    </row>
    <row r="2" spans="1:13" ht="7.5" customHeight="1"/>
    <row r="3" spans="1:13">
      <c r="A3" s="147"/>
      <c r="B3" s="228">
        <v>2009</v>
      </c>
      <c r="C3" s="228">
        <v>2010</v>
      </c>
      <c r="D3" s="228">
        <v>2011</v>
      </c>
      <c r="E3" s="228">
        <v>2012</v>
      </c>
      <c r="F3" s="228">
        <v>2013</v>
      </c>
      <c r="G3" s="228">
        <v>2014</v>
      </c>
      <c r="H3" s="228">
        <v>2015</v>
      </c>
      <c r="I3" s="228">
        <v>2016</v>
      </c>
      <c r="J3" s="228">
        <v>2017</v>
      </c>
      <c r="K3" s="228">
        <v>2018</v>
      </c>
    </row>
    <row r="4" spans="1:13" ht="12.75" thickBot="1">
      <c r="A4" s="150" t="s">
        <v>15</v>
      </c>
      <c r="B4" s="35">
        <v>18325.8</v>
      </c>
      <c r="C4" s="35">
        <v>20072.899999999998</v>
      </c>
      <c r="D4" s="35">
        <v>20249.990000000002</v>
      </c>
      <c r="E4" s="35">
        <v>20519.511346854484</v>
      </c>
      <c r="F4" s="35">
        <v>21079.200000000001</v>
      </c>
      <c r="G4" s="35">
        <v>21848.374550000095</v>
      </c>
      <c r="H4" s="35">
        <v>21865.660250000095</v>
      </c>
      <c r="I4" s="35">
        <v>21989.010080000113</v>
      </c>
      <c r="J4" s="35">
        <v>22266.677760000108</v>
      </c>
      <c r="K4" s="35">
        <f>SUM(K5:K12)</f>
        <v>22276.884580000104</v>
      </c>
    </row>
    <row r="5" spans="1:13">
      <c r="A5" s="151" t="s">
        <v>0</v>
      </c>
      <c r="B5" s="182">
        <v>3830</v>
      </c>
      <c r="C5" s="182">
        <v>3900</v>
      </c>
      <c r="D5" s="182">
        <v>3970</v>
      </c>
      <c r="E5" s="182">
        <v>4040</v>
      </c>
      <c r="F5" s="182">
        <v>4290</v>
      </c>
      <c r="G5" s="182">
        <v>4290</v>
      </c>
      <c r="H5" s="182">
        <v>4290</v>
      </c>
      <c r="I5" s="182">
        <v>4290</v>
      </c>
      <c r="J5" s="182">
        <v>4290</v>
      </c>
      <c r="K5" s="182">
        <v>4290</v>
      </c>
      <c r="L5" s="490"/>
      <c r="M5" s="9"/>
    </row>
    <row r="6" spans="1:13">
      <c r="A6" s="152" t="s">
        <v>33</v>
      </c>
      <c r="B6" s="21">
        <v>10720.1</v>
      </c>
      <c r="C6" s="21">
        <v>10769</v>
      </c>
      <c r="D6" s="21">
        <v>10787.49</v>
      </c>
      <c r="E6" s="21">
        <v>10644.087000004709</v>
      </c>
      <c r="F6" s="21">
        <v>10819.5</v>
      </c>
      <c r="G6" s="21">
        <v>10741.852000000003</v>
      </c>
      <c r="H6" s="21">
        <v>10741.852000000003</v>
      </c>
      <c r="I6" s="22">
        <v>10849.975000000002</v>
      </c>
      <c r="J6" s="22">
        <v>11075.392000000002</v>
      </c>
      <c r="K6" s="22">
        <v>11075.442000000001</v>
      </c>
      <c r="L6" s="490"/>
      <c r="M6" s="9"/>
    </row>
    <row r="7" spans="1:13">
      <c r="A7" s="152" t="s">
        <v>34</v>
      </c>
      <c r="B7" s="21">
        <v>560.70000000000005</v>
      </c>
      <c r="C7" s="21">
        <v>590.70000000000005</v>
      </c>
      <c r="D7" s="21">
        <v>590.70000000000005</v>
      </c>
      <c r="E7" s="21">
        <v>520.70000000000005</v>
      </c>
      <c r="F7" s="21">
        <v>518</v>
      </c>
      <c r="G7" s="21">
        <v>1363.3150000000001</v>
      </c>
      <c r="H7" s="21">
        <v>1363.3150000000001</v>
      </c>
      <c r="I7" s="22">
        <v>1363.5</v>
      </c>
      <c r="J7" s="22">
        <v>1363.5</v>
      </c>
      <c r="K7" s="22">
        <v>1363.5</v>
      </c>
      <c r="L7" s="490"/>
      <c r="M7" s="9"/>
    </row>
    <row r="8" spans="1:13">
      <c r="A8" s="152" t="s">
        <v>35</v>
      </c>
      <c r="B8" s="441">
        <v>374.2</v>
      </c>
      <c r="C8" s="21">
        <v>433.7</v>
      </c>
      <c r="D8" s="21">
        <v>510.8</v>
      </c>
      <c r="E8" s="21">
        <v>750.1</v>
      </c>
      <c r="F8" s="21">
        <v>820.1</v>
      </c>
      <c r="G8" s="21">
        <v>855.88699999999869</v>
      </c>
      <c r="H8" s="21">
        <v>855.88699999999869</v>
      </c>
      <c r="I8" s="22">
        <v>873.99199999999689</v>
      </c>
      <c r="J8" s="22">
        <v>895.90899999999738</v>
      </c>
      <c r="K8" s="22">
        <v>910.90979999999729</v>
      </c>
      <c r="L8" s="490"/>
      <c r="M8" s="9"/>
    </row>
    <row r="9" spans="1:13">
      <c r="A9" s="152" t="s">
        <v>3</v>
      </c>
      <c r="B9" s="21">
        <v>1036.5</v>
      </c>
      <c r="C9" s="21">
        <v>1056.0999999999999</v>
      </c>
      <c r="D9" s="21">
        <v>1054.5999999999999</v>
      </c>
      <c r="E9" s="21">
        <v>1069.1999999999998</v>
      </c>
      <c r="F9" s="21">
        <v>1082.6999999999998</v>
      </c>
      <c r="G9" s="21">
        <v>1080.3501999999992</v>
      </c>
      <c r="H9" s="21">
        <v>1087.5334999999984</v>
      </c>
      <c r="I9" s="22">
        <v>1090.1870999999983</v>
      </c>
      <c r="J9" s="22">
        <v>1092.714099999999</v>
      </c>
      <c r="K9" s="22">
        <v>1092.5185999999992</v>
      </c>
      <c r="L9" s="490"/>
      <c r="M9" s="9"/>
    </row>
    <row r="10" spans="1:13">
      <c r="A10" s="152" t="s">
        <v>36</v>
      </c>
      <c r="B10" s="21">
        <v>1146.5</v>
      </c>
      <c r="C10" s="21">
        <v>1146.5</v>
      </c>
      <c r="D10" s="21">
        <v>1146.5</v>
      </c>
      <c r="E10" s="21">
        <v>1146.5</v>
      </c>
      <c r="F10" s="21">
        <v>1146.5</v>
      </c>
      <c r="G10" s="21">
        <v>1171.5</v>
      </c>
      <c r="H10" s="21">
        <v>1171.5</v>
      </c>
      <c r="I10" s="22">
        <v>1171.5</v>
      </c>
      <c r="J10" s="22">
        <v>1171.5</v>
      </c>
      <c r="K10" s="22">
        <v>1171.5</v>
      </c>
      <c r="L10" s="490"/>
      <c r="M10" s="9"/>
    </row>
    <row r="11" spans="1:13">
      <c r="A11" s="152" t="s">
        <v>1</v>
      </c>
      <c r="B11" s="21">
        <v>193.2</v>
      </c>
      <c r="C11" s="21">
        <v>217.8</v>
      </c>
      <c r="D11" s="21">
        <v>218.9</v>
      </c>
      <c r="E11" s="21">
        <v>262.96019999446298</v>
      </c>
      <c r="F11" s="21">
        <v>270</v>
      </c>
      <c r="G11" s="21">
        <v>278.05489999999998</v>
      </c>
      <c r="H11" s="21">
        <v>280.6499</v>
      </c>
      <c r="I11" s="22">
        <v>282.00490000000002</v>
      </c>
      <c r="J11" s="22">
        <v>308.20490000000007</v>
      </c>
      <c r="K11" s="22">
        <v>316.20740000000006</v>
      </c>
      <c r="L11" s="490"/>
      <c r="M11" s="9"/>
    </row>
    <row r="12" spans="1:13" ht="12.75" thickBot="1">
      <c r="A12" s="153" t="s">
        <v>2</v>
      </c>
      <c r="B12" s="40">
        <v>464.6</v>
      </c>
      <c r="C12" s="40">
        <v>1959.1</v>
      </c>
      <c r="D12" s="40">
        <v>1971</v>
      </c>
      <c r="E12" s="40">
        <v>2085.96414685531</v>
      </c>
      <c r="F12" s="40">
        <v>2132.4</v>
      </c>
      <c r="G12" s="40">
        <v>2067.4154500000959</v>
      </c>
      <c r="H12" s="40">
        <v>2074.9228500000986</v>
      </c>
      <c r="I12" s="40">
        <v>2067.8510800001131</v>
      </c>
      <c r="J12" s="40">
        <v>2069.4577600001157</v>
      </c>
      <c r="K12" s="40">
        <v>2056.8067800001054</v>
      </c>
      <c r="L12" s="490"/>
      <c r="M12" s="9"/>
    </row>
    <row r="13" spans="1:13">
      <c r="K13" s="18" t="s">
        <v>504</v>
      </c>
    </row>
    <row r="14" spans="1:13" ht="3.75" customHeight="1"/>
    <row r="15" spans="1:13">
      <c r="A15" s="147"/>
      <c r="B15" s="154" t="s">
        <v>12</v>
      </c>
      <c r="C15" s="154" t="s">
        <v>41</v>
      </c>
      <c r="D15" s="154" t="s">
        <v>42</v>
      </c>
      <c r="E15" s="154" t="s">
        <v>43</v>
      </c>
      <c r="F15" s="154" t="s">
        <v>64</v>
      </c>
      <c r="G15" s="154" t="s">
        <v>65</v>
      </c>
      <c r="H15" s="154" t="s">
        <v>66</v>
      </c>
      <c r="I15" s="154" t="s">
        <v>67</v>
      </c>
      <c r="J15" s="154" t="s">
        <v>76</v>
      </c>
    </row>
    <row r="16" spans="1:13" ht="12.75" thickBot="1">
      <c r="A16" s="130" t="s">
        <v>15</v>
      </c>
      <c r="B16" s="44">
        <f t="shared" ref="B16:I16" si="0">SUM(B17:B30)</f>
        <v>4290</v>
      </c>
      <c r="C16" s="44">
        <f t="shared" si="0"/>
        <v>11075.442000000001</v>
      </c>
      <c r="D16" s="35">
        <f t="shared" si="0"/>
        <v>1363.5</v>
      </c>
      <c r="E16" s="35">
        <f t="shared" si="0"/>
        <v>910.90980000000002</v>
      </c>
      <c r="F16" s="35">
        <f t="shared" si="0"/>
        <v>1092.5185999999999</v>
      </c>
      <c r="G16" s="35">
        <f t="shared" si="0"/>
        <v>1171.5</v>
      </c>
      <c r="H16" s="35">
        <f t="shared" si="0"/>
        <v>316.20740000000001</v>
      </c>
      <c r="I16" s="35">
        <f t="shared" si="0"/>
        <v>2056.8067799999967</v>
      </c>
      <c r="J16" s="35">
        <f t="shared" ref="J16:J30" si="1">SUM(B16:I16)</f>
        <v>22276.884579999998</v>
      </c>
    </row>
    <row r="17" spans="1:10">
      <c r="A17" s="41" t="s">
        <v>18</v>
      </c>
      <c r="B17" s="112">
        <v>2250</v>
      </c>
      <c r="C17" s="112">
        <v>194.45500000000001</v>
      </c>
      <c r="D17" s="112">
        <v>0</v>
      </c>
      <c r="E17" s="112">
        <v>47.256</v>
      </c>
      <c r="F17" s="112">
        <v>156.64995000000002</v>
      </c>
      <c r="G17" s="112">
        <v>0</v>
      </c>
      <c r="H17" s="112">
        <v>0</v>
      </c>
      <c r="I17" s="112">
        <v>243.10156000000029</v>
      </c>
      <c r="J17" s="10">
        <f t="shared" si="1"/>
        <v>2891.4625100000003</v>
      </c>
    </row>
    <row r="18" spans="1:10">
      <c r="A18" s="43" t="s">
        <v>17</v>
      </c>
      <c r="B18" s="109">
        <v>0</v>
      </c>
      <c r="C18" s="109">
        <v>226.29999999999998</v>
      </c>
      <c r="D18" s="109">
        <v>118.5</v>
      </c>
      <c r="E18" s="109">
        <v>71.761000000000024</v>
      </c>
      <c r="F18" s="109">
        <v>34.217700000000001</v>
      </c>
      <c r="G18" s="109">
        <v>0</v>
      </c>
      <c r="H18" s="109">
        <v>8.4211999999999989</v>
      </c>
      <c r="I18" s="109">
        <v>446.71926999999914</v>
      </c>
      <c r="J18" s="22">
        <f t="shared" si="1"/>
        <v>905.9191699999991</v>
      </c>
    </row>
    <row r="19" spans="1:10">
      <c r="A19" s="43" t="s">
        <v>21</v>
      </c>
      <c r="B19" s="109">
        <v>0</v>
      </c>
      <c r="C19" s="109">
        <v>543.84</v>
      </c>
      <c r="D19" s="109">
        <v>400</v>
      </c>
      <c r="E19" s="109">
        <v>14.687000000000001</v>
      </c>
      <c r="F19" s="109">
        <v>7.9259999999999975</v>
      </c>
      <c r="G19" s="109">
        <v>0</v>
      </c>
      <c r="H19" s="109">
        <v>52.09</v>
      </c>
      <c r="I19" s="109">
        <v>13.057039999999986</v>
      </c>
      <c r="J19" s="22">
        <f t="shared" si="1"/>
        <v>1031.60004</v>
      </c>
    </row>
    <row r="20" spans="1:10">
      <c r="A20" s="43" t="s">
        <v>167</v>
      </c>
      <c r="B20" s="109">
        <v>0</v>
      </c>
      <c r="C20" s="109">
        <v>199.59900000000002</v>
      </c>
      <c r="D20" s="109">
        <v>0</v>
      </c>
      <c r="E20" s="109">
        <v>55.872000000000014</v>
      </c>
      <c r="F20" s="109">
        <v>30.417899999999982</v>
      </c>
      <c r="G20" s="109">
        <v>0</v>
      </c>
      <c r="H20" s="109">
        <v>10.004499999999998</v>
      </c>
      <c r="I20" s="109">
        <v>91.339659999999597</v>
      </c>
      <c r="J20" s="22">
        <f t="shared" si="1"/>
        <v>387.23305999999963</v>
      </c>
    </row>
    <row r="21" spans="1:10">
      <c r="A21" s="43" t="s">
        <v>22</v>
      </c>
      <c r="B21" s="109">
        <v>0</v>
      </c>
      <c r="C21" s="109">
        <v>9.8349999999999991</v>
      </c>
      <c r="D21" s="109">
        <v>0</v>
      </c>
      <c r="E21" s="109">
        <v>34.094000000000001</v>
      </c>
      <c r="F21" s="109">
        <v>25.886299999999977</v>
      </c>
      <c r="G21" s="109">
        <v>0</v>
      </c>
      <c r="H21" s="109">
        <v>50.098699999999987</v>
      </c>
      <c r="I21" s="109">
        <v>110.84765999999986</v>
      </c>
      <c r="J21" s="22">
        <f t="shared" si="1"/>
        <v>230.76165999999984</v>
      </c>
    </row>
    <row r="22" spans="1:10">
      <c r="A22" s="43" t="s">
        <v>26</v>
      </c>
      <c r="B22" s="109">
        <v>0</v>
      </c>
      <c r="C22" s="109">
        <v>1606.0810000000004</v>
      </c>
      <c r="D22" s="109">
        <v>0</v>
      </c>
      <c r="E22" s="109">
        <v>82.289000000000001</v>
      </c>
      <c r="F22" s="109">
        <v>17.252399999999991</v>
      </c>
      <c r="G22" s="109">
        <v>0</v>
      </c>
      <c r="H22" s="109">
        <v>26.212</v>
      </c>
      <c r="I22" s="109">
        <v>60.542980000000391</v>
      </c>
      <c r="J22" s="22">
        <f t="shared" si="1"/>
        <v>1792.3773800000008</v>
      </c>
    </row>
    <row r="23" spans="1:10">
      <c r="A23" s="43" t="s">
        <v>23</v>
      </c>
      <c r="B23" s="109">
        <v>0</v>
      </c>
      <c r="C23" s="109">
        <v>111.80600000000001</v>
      </c>
      <c r="D23" s="109">
        <v>0</v>
      </c>
      <c r="E23" s="109">
        <v>112.20999999999995</v>
      </c>
      <c r="F23" s="109">
        <v>12.818049999999991</v>
      </c>
      <c r="G23" s="109">
        <v>650</v>
      </c>
      <c r="H23" s="109">
        <v>45.391999999999996</v>
      </c>
      <c r="I23" s="109">
        <v>109.54909999999994</v>
      </c>
      <c r="J23" s="22">
        <f t="shared" si="1"/>
        <v>1041.7751499999999</v>
      </c>
    </row>
    <row r="24" spans="1:10">
      <c r="A24" s="43" t="s">
        <v>19</v>
      </c>
      <c r="B24" s="109">
        <v>0</v>
      </c>
      <c r="C24" s="109">
        <v>1273.7099999999998</v>
      </c>
      <c r="D24" s="109">
        <v>0</v>
      </c>
      <c r="E24" s="109">
        <v>55.386999999999993</v>
      </c>
      <c r="F24" s="109">
        <v>29.434000000000005</v>
      </c>
      <c r="G24" s="109">
        <v>0</v>
      </c>
      <c r="H24" s="109">
        <v>19.2</v>
      </c>
      <c r="I24" s="109">
        <v>95.848399999999785</v>
      </c>
      <c r="J24" s="22">
        <f t="shared" si="1"/>
        <v>1473.5793999999996</v>
      </c>
    </row>
    <row r="25" spans="1:10">
      <c r="A25" s="43" t="s">
        <v>24</v>
      </c>
      <c r="B25" s="109">
        <v>0</v>
      </c>
      <c r="C25" s="109">
        <v>255.23000000000002</v>
      </c>
      <c r="D25" s="109">
        <v>0</v>
      </c>
      <c r="E25" s="109">
        <v>66.654000000000011</v>
      </c>
      <c r="F25" s="109">
        <v>20.305999999999987</v>
      </c>
      <c r="G25" s="109">
        <v>1.5</v>
      </c>
      <c r="H25" s="109">
        <v>0.8</v>
      </c>
      <c r="I25" s="109">
        <v>210.27105999999827</v>
      </c>
      <c r="J25" s="22">
        <f t="shared" si="1"/>
        <v>554.76105999999822</v>
      </c>
    </row>
    <row r="26" spans="1:10">
      <c r="A26" s="43" t="s">
        <v>16</v>
      </c>
      <c r="B26" s="109">
        <v>0</v>
      </c>
      <c r="C26" s="109">
        <v>147.94</v>
      </c>
      <c r="D26" s="109">
        <v>0</v>
      </c>
      <c r="E26" s="109">
        <v>18.529000000000003</v>
      </c>
      <c r="F26" s="109">
        <v>11.936</v>
      </c>
      <c r="G26" s="109">
        <v>0</v>
      </c>
      <c r="H26" s="109">
        <v>0</v>
      </c>
      <c r="I26" s="109">
        <v>21.843530000000044</v>
      </c>
      <c r="J26" s="22">
        <f t="shared" si="1"/>
        <v>200.24853000000004</v>
      </c>
    </row>
    <row r="27" spans="1:10">
      <c r="A27" s="43" t="s">
        <v>25</v>
      </c>
      <c r="B27" s="109">
        <v>0</v>
      </c>
      <c r="C27" s="183">
        <v>1729.1759999999999</v>
      </c>
      <c r="D27" s="109">
        <v>0</v>
      </c>
      <c r="E27" s="183">
        <v>198.46779999999995</v>
      </c>
      <c r="F27" s="109">
        <v>644.06569999999999</v>
      </c>
      <c r="G27" s="109">
        <v>45</v>
      </c>
      <c r="H27" s="109">
        <v>6.0539999999999994</v>
      </c>
      <c r="I27" s="109">
        <v>245.72727999999887</v>
      </c>
      <c r="J27" s="22">
        <f t="shared" si="1"/>
        <v>2868.4907799999987</v>
      </c>
    </row>
    <row r="28" spans="1:10">
      <c r="A28" s="43" t="s">
        <v>27</v>
      </c>
      <c r="B28" s="109">
        <v>0</v>
      </c>
      <c r="C28" s="109">
        <v>4624.6000000000004</v>
      </c>
      <c r="D28" s="109">
        <v>845</v>
      </c>
      <c r="E28" s="109">
        <v>44.971000000000018</v>
      </c>
      <c r="F28" s="109">
        <v>77.500500000000002</v>
      </c>
      <c r="G28" s="109">
        <v>0</v>
      </c>
      <c r="H28" s="109">
        <v>86.8</v>
      </c>
      <c r="I28" s="109">
        <v>161.73882000000003</v>
      </c>
      <c r="J28" s="22">
        <f t="shared" si="1"/>
        <v>5840.6103200000016</v>
      </c>
    </row>
    <row r="29" spans="1:10">
      <c r="A29" s="43" t="s">
        <v>20</v>
      </c>
      <c r="B29" s="109">
        <v>2040</v>
      </c>
      <c r="C29" s="109">
        <v>15.260000000000002</v>
      </c>
      <c r="D29" s="109">
        <v>0</v>
      </c>
      <c r="E29" s="109">
        <v>77.652000000000015</v>
      </c>
      <c r="F29" s="109">
        <v>16.412599999999994</v>
      </c>
      <c r="G29" s="109">
        <v>475</v>
      </c>
      <c r="H29" s="109">
        <v>10.91</v>
      </c>
      <c r="I29" s="109">
        <v>89.324849999999813</v>
      </c>
      <c r="J29" s="22">
        <f t="shared" si="1"/>
        <v>2724.5594500000002</v>
      </c>
    </row>
    <row r="30" spans="1:10" ht="12.75" thickBot="1">
      <c r="A30" s="42" t="s">
        <v>28</v>
      </c>
      <c r="B30" s="45">
        <v>0</v>
      </c>
      <c r="C30" s="45">
        <v>137.61000000000004</v>
      </c>
      <c r="D30" s="45">
        <v>0</v>
      </c>
      <c r="E30" s="45">
        <v>31.079999999999991</v>
      </c>
      <c r="F30" s="45">
        <v>7.6955</v>
      </c>
      <c r="G30" s="45">
        <v>0</v>
      </c>
      <c r="H30" s="45">
        <v>0.22500000000000001</v>
      </c>
      <c r="I30" s="45">
        <v>156.89557000000048</v>
      </c>
      <c r="J30" s="40">
        <f t="shared" si="1"/>
        <v>333.50607000000048</v>
      </c>
    </row>
    <row r="31" spans="1:10">
      <c r="J31" s="18" t="s">
        <v>501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fitToPage="1"/>
  </sheetPr>
  <dimension ref="A1:N46"/>
  <sheetViews>
    <sheetView showGridLines="0" zoomScale="115" zoomScaleNormal="115" workbookViewId="0"/>
  </sheetViews>
  <sheetFormatPr defaultRowHeight="12"/>
  <cols>
    <col min="1" max="1" width="16" style="12" customWidth="1"/>
    <col min="2" max="14" width="9.85546875" style="12" customWidth="1"/>
    <col min="15" max="15" width="10.7109375" style="12" customWidth="1"/>
    <col min="16" max="16384" width="9.140625" style="12"/>
  </cols>
  <sheetData>
    <row r="1" spans="1:14" ht="18.75">
      <c r="A1" s="104" t="s">
        <v>477</v>
      </c>
      <c r="N1" s="105" t="str">
        <f>Obsah!A1</f>
        <v>2018</v>
      </c>
    </row>
    <row r="2" spans="1:14" ht="7.5" customHeight="1"/>
    <row r="3" spans="1:14">
      <c r="A3" s="160"/>
      <c r="B3" s="115" t="s">
        <v>93</v>
      </c>
      <c r="C3" s="115" t="s">
        <v>94</v>
      </c>
      <c r="D3" s="115" t="s">
        <v>95</v>
      </c>
      <c r="E3" s="115" t="s">
        <v>96</v>
      </c>
      <c r="F3" s="115" t="s">
        <v>97</v>
      </c>
      <c r="G3" s="115" t="s">
        <v>98</v>
      </c>
      <c r="H3" s="115" t="s">
        <v>99</v>
      </c>
      <c r="I3" s="115" t="s">
        <v>100</v>
      </c>
      <c r="J3" s="115" t="s">
        <v>101</v>
      </c>
      <c r="K3" s="115" t="s">
        <v>102</v>
      </c>
      <c r="L3" s="115" t="s">
        <v>103</v>
      </c>
      <c r="M3" s="115" t="s">
        <v>104</v>
      </c>
      <c r="N3" s="161" t="s">
        <v>76</v>
      </c>
    </row>
    <row r="4" spans="1:14" ht="12.75" thickBot="1">
      <c r="A4" s="123" t="s">
        <v>610</v>
      </c>
      <c r="B4" s="35">
        <f t="shared" ref="B4:M4" si="0">B5+B16</f>
        <v>-482.10689400000001</v>
      </c>
      <c r="C4" s="35">
        <f t="shared" si="0"/>
        <v>-468.71336099999985</v>
      </c>
      <c r="D4" s="35">
        <f t="shared" si="0"/>
        <v>-1305.1879920000003</v>
      </c>
      <c r="E4" s="35">
        <f t="shared" si="0"/>
        <v>-950.74169199999994</v>
      </c>
      <c r="F4" s="35">
        <f t="shared" si="0"/>
        <v>-1323.625207</v>
      </c>
      <c r="G4" s="35">
        <f t="shared" si="0"/>
        <v>-1098.928281</v>
      </c>
      <c r="H4" s="35">
        <f t="shared" si="0"/>
        <v>-1220.606546</v>
      </c>
      <c r="I4" s="35">
        <f t="shared" si="0"/>
        <v>-1141.1627409999996</v>
      </c>
      <c r="J4" s="35">
        <f t="shared" si="0"/>
        <v>-1599.091966</v>
      </c>
      <c r="K4" s="35">
        <f t="shared" si="0"/>
        <v>-1513.7659419999998</v>
      </c>
      <c r="L4" s="35">
        <f t="shared" si="0"/>
        <v>-1393.3205659999999</v>
      </c>
      <c r="M4" s="35">
        <f t="shared" si="0"/>
        <v>-1409.8413119999998</v>
      </c>
      <c r="N4" s="35">
        <f>SUM(B4:M4)</f>
        <v>-13907.092500000001</v>
      </c>
    </row>
    <row r="5" spans="1:14">
      <c r="A5" s="341" t="s">
        <v>117</v>
      </c>
      <c r="B5" s="90">
        <f t="shared" ref="B5:M5" si="1">B6+B11</f>
        <v>-1707.644984</v>
      </c>
      <c r="C5" s="90">
        <f t="shared" si="1"/>
        <v>-1537.628089</v>
      </c>
      <c r="D5" s="90">
        <f t="shared" si="1"/>
        <v>-2172.1046960000003</v>
      </c>
      <c r="E5" s="90">
        <f t="shared" si="1"/>
        <v>-1601.9240869999999</v>
      </c>
      <c r="F5" s="90">
        <f t="shared" si="1"/>
        <v>-2053.0261209999999</v>
      </c>
      <c r="G5" s="90">
        <f t="shared" si="1"/>
        <v>-1999.1581310000001</v>
      </c>
      <c r="H5" s="90">
        <f t="shared" si="1"/>
        <v>-2035.6128999999999</v>
      </c>
      <c r="I5" s="90">
        <f t="shared" si="1"/>
        <v>-2106.4264949999997</v>
      </c>
      <c r="J5" s="90">
        <f t="shared" si="1"/>
        <v>-2348.2549389999999</v>
      </c>
      <c r="K5" s="90">
        <f t="shared" si="1"/>
        <v>-2732.2141139999999</v>
      </c>
      <c r="L5" s="90">
        <f t="shared" si="1"/>
        <v>-2540.5995400000002</v>
      </c>
      <c r="M5" s="90">
        <f t="shared" si="1"/>
        <v>-2645.9089019999997</v>
      </c>
      <c r="N5" s="90">
        <f>SUM(B5:M5)</f>
        <v>-25480.502997999996</v>
      </c>
    </row>
    <row r="6" spans="1:14" ht="12.75" thickBot="1">
      <c r="A6" s="162" t="s">
        <v>105</v>
      </c>
      <c r="B6" s="92">
        <f t="shared" ref="B6:M6" si="2">SUM(B7:B10)</f>
        <v>-1697.739</v>
      </c>
      <c r="C6" s="92">
        <f t="shared" si="2"/>
        <v>-1515.059</v>
      </c>
      <c r="D6" s="92">
        <f t="shared" si="2"/>
        <v>-2141.0680000000002</v>
      </c>
      <c r="E6" s="92">
        <f t="shared" si="2"/>
        <v>-1556.9659999999999</v>
      </c>
      <c r="F6" s="92">
        <f t="shared" si="2"/>
        <v>-1993.0619999999999</v>
      </c>
      <c r="G6" s="92">
        <f t="shared" si="2"/>
        <v>-1940.6280000000002</v>
      </c>
      <c r="H6" s="92">
        <f t="shared" si="2"/>
        <v>-2015.194</v>
      </c>
      <c r="I6" s="92">
        <f t="shared" si="2"/>
        <v>-2067.1149999999998</v>
      </c>
      <c r="J6" s="92">
        <f t="shared" si="2"/>
        <v>-2300.4470000000001</v>
      </c>
      <c r="K6" s="92">
        <f t="shared" si="2"/>
        <v>-2682.6459999999997</v>
      </c>
      <c r="L6" s="92">
        <f t="shared" si="2"/>
        <v>-2519.723</v>
      </c>
      <c r="M6" s="92">
        <f t="shared" si="2"/>
        <v>-2638.0729999999999</v>
      </c>
      <c r="N6" s="28">
        <f>SUM(B6:M6)</f>
        <v>-25067.719999999998</v>
      </c>
    </row>
    <row r="7" spans="1:14">
      <c r="A7" s="163" t="s">
        <v>106</v>
      </c>
      <c r="B7" s="91">
        <v>-19.187999999999999</v>
      </c>
      <c r="C7" s="91">
        <v>-4.9080000000000004</v>
      </c>
      <c r="D7" s="91">
        <v>-17.428999999999998</v>
      </c>
      <c r="E7" s="91">
        <v>-20.155999999999999</v>
      </c>
      <c r="F7" s="91">
        <v>-35.883000000000003</v>
      </c>
      <c r="G7" s="91">
        <v>-32.817</v>
      </c>
      <c r="H7" s="91">
        <v>-30.766999999999999</v>
      </c>
      <c r="I7" s="91">
        <v>-4.9850000000000003</v>
      </c>
      <c r="J7" s="91">
        <v>-60.286999999999999</v>
      </c>
      <c r="K7" s="91">
        <v>-21.577000000000002</v>
      </c>
      <c r="L7" s="91">
        <v>-67.254999999999995</v>
      </c>
      <c r="M7" s="91">
        <v>-23.481000000000002</v>
      </c>
      <c r="N7" s="91">
        <f t="shared" ref="N7:N12" si="3">SUM(B7:M7)</f>
        <v>-338.733</v>
      </c>
    </row>
    <row r="8" spans="1:14">
      <c r="A8" s="152" t="s">
        <v>107</v>
      </c>
      <c r="B8" s="65">
        <v>-322.35399999999998</v>
      </c>
      <c r="C8" s="65">
        <v>-321.63</v>
      </c>
      <c r="D8" s="65">
        <v>-628.28800000000001</v>
      </c>
      <c r="E8" s="65">
        <v>-725.19899999999996</v>
      </c>
      <c r="F8" s="65">
        <v>-317.90699999999998</v>
      </c>
      <c r="G8" s="65">
        <v>-228.41900000000001</v>
      </c>
      <c r="H8" s="65">
        <v>-411.92</v>
      </c>
      <c r="I8" s="65">
        <v>-206.96799999999999</v>
      </c>
      <c r="J8" s="65">
        <v>-397.59300000000002</v>
      </c>
      <c r="K8" s="65">
        <v>-375.78199999999998</v>
      </c>
      <c r="L8" s="65">
        <v>-475.52699999999999</v>
      </c>
      <c r="M8" s="65">
        <v>-491.25799999999998</v>
      </c>
      <c r="N8" s="159">
        <f t="shared" si="3"/>
        <v>-4902.8449999999993</v>
      </c>
    </row>
    <row r="9" spans="1:14">
      <c r="A9" s="152" t="s">
        <v>108</v>
      </c>
      <c r="B9" s="65">
        <v>-729.27599999999995</v>
      </c>
      <c r="C9" s="65">
        <v>-751.18100000000004</v>
      </c>
      <c r="D9" s="65">
        <v>-907.149</v>
      </c>
      <c r="E9" s="65">
        <v>-489.20699999999999</v>
      </c>
      <c r="F9" s="65">
        <v>-747.75900000000001</v>
      </c>
      <c r="G9" s="65">
        <v>-739.66300000000001</v>
      </c>
      <c r="H9" s="65">
        <v>-934.85299999999995</v>
      </c>
      <c r="I9" s="65">
        <v>-1172.8140000000001</v>
      </c>
      <c r="J9" s="65">
        <v>-1075.5129999999999</v>
      </c>
      <c r="K9" s="65">
        <v>-1225.06</v>
      </c>
      <c r="L9" s="65">
        <v>-1089.896</v>
      </c>
      <c r="M9" s="65">
        <v>-1001.754</v>
      </c>
      <c r="N9" s="159">
        <f t="shared" si="3"/>
        <v>-10864.125000000002</v>
      </c>
    </row>
    <row r="10" spans="1:14">
      <c r="A10" s="151" t="s">
        <v>109</v>
      </c>
      <c r="B10" s="60">
        <v>-626.92100000000005</v>
      </c>
      <c r="C10" s="60">
        <v>-437.34</v>
      </c>
      <c r="D10" s="60">
        <v>-588.202</v>
      </c>
      <c r="E10" s="60">
        <v>-322.404</v>
      </c>
      <c r="F10" s="60">
        <v>-891.51300000000003</v>
      </c>
      <c r="G10" s="60">
        <v>-939.72900000000004</v>
      </c>
      <c r="H10" s="60">
        <v>-637.654</v>
      </c>
      <c r="I10" s="60">
        <v>-682.34799999999996</v>
      </c>
      <c r="J10" s="60">
        <v>-767.05399999999997</v>
      </c>
      <c r="K10" s="60">
        <v>-1060.2270000000001</v>
      </c>
      <c r="L10" s="60">
        <v>-887.04499999999996</v>
      </c>
      <c r="M10" s="60">
        <v>-1121.58</v>
      </c>
      <c r="N10" s="60">
        <f t="shared" si="3"/>
        <v>-8962.0169999999998</v>
      </c>
    </row>
    <row r="11" spans="1:14" ht="12.75" thickBot="1">
      <c r="A11" s="342" t="s">
        <v>110</v>
      </c>
      <c r="B11" s="66">
        <f t="shared" ref="B11:M11" si="4">SUM(B12:B15)</f>
        <v>-9.9059840000000001</v>
      </c>
      <c r="C11" s="66">
        <f t="shared" si="4"/>
        <v>-22.569089000000002</v>
      </c>
      <c r="D11" s="66">
        <f t="shared" si="4"/>
        <v>-31.036696000000003</v>
      </c>
      <c r="E11" s="66">
        <f t="shared" si="4"/>
        <v>-44.958086999999999</v>
      </c>
      <c r="F11" s="66">
        <f t="shared" si="4"/>
        <v>-59.964120999999999</v>
      </c>
      <c r="G11" s="66">
        <f t="shared" si="4"/>
        <v>-58.530130999999997</v>
      </c>
      <c r="H11" s="66">
        <f t="shared" si="4"/>
        <v>-20.418900000000001</v>
      </c>
      <c r="I11" s="66">
        <f t="shared" si="4"/>
        <v>-39.311495000000001</v>
      </c>
      <c r="J11" s="66">
        <f t="shared" si="4"/>
        <v>-47.80793899999999</v>
      </c>
      <c r="K11" s="66">
        <f t="shared" si="4"/>
        <v>-49.568114000000001</v>
      </c>
      <c r="L11" s="66">
        <f t="shared" si="4"/>
        <v>-20.876539999999999</v>
      </c>
      <c r="M11" s="66">
        <f t="shared" si="4"/>
        <v>-7.8359019999999999</v>
      </c>
      <c r="N11" s="35">
        <f>SUM(B11:M11)</f>
        <v>-412.78299799999991</v>
      </c>
    </row>
    <row r="12" spans="1:14">
      <c r="A12" s="151" t="s">
        <v>106</v>
      </c>
      <c r="B12" s="55">
        <v>-9.7505570000000006</v>
      </c>
      <c r="C12" s="180">
        <v>-22.419400000000003</v>
      </c>
      <c r="D12" s="180">
        <v>-30.931955000000002</v>
      </c>
      <c r="E12" s="180">
        <v>-31.310948</v>
      </c>
      <c r="F12" s="180">
        <v>-44.848497999999999</v>
      </c>
      <c r="G12" s="180">
        <v>-44.902296</v>
      </c>
      <c r="H12" s="180">
        <v>-6.3652169999999995</v>
      </c>
      <c r="I12" s="180">
        <v>-25.323610000000002</v>
      </c>
      <c r="J12" s="180">
        <v>-34.104769999999995</v>
      </c>
      <c r="K12" s="180">
        <v>-33.321922000000001</v>
      </c>
      <c r="L12" s="180">
        <v>-5.5845229999999999</v>
      </c>
      <c r="M12" s="10">
        <v>-7.7167409999999999</v>
      </c>
      <c r="N12" s="60">
        <f t="shared" si="3"/>
        <v>-296.58043700000002</v>
      </c>
    </row>
    <row r="13" spans="1:14">
      <c r="A13" s="152" t="s">
        <v>107</v>
      </c>
      <c r="B13" s="58">
        <v>0</v>
      </c>
      <c r="C13" s="181">
        <v>0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  <c r="M13" s="21">
        <v>0</v>
      </c>
      <c r="N13" s="159">
        <f t="shared" ref="N13:N26" si="5">SUM(B13:M13)</f>
        <v>0</v>
      </c>
    </row>
    <row r="14" spans="1:14">
      <c r="A14" s="152" t="s">
        <v>108</v>
      </c>
      <c r="B14" s="58">
        <v>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0</v>
      </c>
      <c r="K14" s="181">
        <v>0</v>
      </c>
      <c r="L14" s="181">
        <v>0</v>
      </c>
      <c r="M14" s="21">
        <v>0</v>
      </c>
      <c r="N14" s="159">
        <f t="shared" si="5"/>
        <v>0</v>
      </c>
    </row>
    <row r="15" spans="1:14" ht="12.75" thickBot="1">
      <c r="A15" s="151" t="s">
        <v>109</v>
      </c>
      <c r="B15" s="55">
        <v>-0.15542699999999998</v>
      </c>
      <c r="C15" s="180">
        <v>-0.14968899999999999</v>
      </c>
      <c r="D15" s="180">
        <v>-0.104741</v>
      </c>
      <c r="E15" s="180">
        <v>-13.647138999999999</v>
      </c>
      <c r="F15" s="180">
        <v>-15.115623000000001</v>
      </c>
      <c r="G15" s="180">
        <v>-13.627834999999999</v>
      </c>
      <c r="H15" s="180">
        <v>-14.053683000000001</v>
      </c>
      <c r="I15" s="180">
        <v>-13.987885</v>
      </c>
      <c r="J15" s="180">
        <v>-13.703168999999999</v>
      </c>
      <c r="K15" s="180">
        <v>-16.246192000000001</v>
      </c>
      <c r="L15" s="180">
        <v>-15.292017</v>
      </c>
      <c r="M15" s="10">
        <v>-0.119161</v>
      </c>
      <c r="N15" s="60">
        <f t="shared" si="5"/>
        <v>-116.202561</v>
      </c>
    </row>
    <row r="16" spans="1:14">
      <c r="A16" s="343" t="s">
        <v>118</v>
      </c>
      <c r="B16" s="165">
        <f t="shared" ref="B16:M16" si="6">B17+B22</f>
        <v>1225.53809</v>
      </c>
      <c r="C16" s="165">
        <f t="shared" si="6"/>
        <v>1068.9147280000002</v>
      </c>
      <c r="D16" s="165">
        <f t="shared" si="6"/>
        <v>866.91670399999998</v>
      </c>
      <c r="E16" s="165">
        <f t="shared" si="6"/>
        <v>651.18239499999993</v>
      </c>
      <c r="F16" s="165">
        <f t="shared" si="6"/>
        <v>729.40091399999994</v>
      </c>
      <c r="G16" s="165">
        <f t="shared" si="6"/>
        <v>900.22985000000006</v>
      </c>
      <c r="H16" s="165">
        <f t="shared" si="6"/>
        <v>815.00635399999987</v>
      </c>
      <c r="I16" s="165">
        <f t="shared" si="6"/>
        <v>965.26375399999995</v>
      </c>
      <c r="J16" s="165">
        <f t="shared" si="6"/>
        <v>749.16297300000008</v>
      </c>
      <c r="K16" s="165">
        <f t="shared" si="6"/>
        <v>1218.4481720000001</v>
      </c>
      <c r="L16" s="165">
        <f t="shared" si="6"/>
        <v>1147.2789740000003</v>
      </c>
      <c r="M16" s="165">
        <f t="shared" si="6"/>
        <v>1236.0675899999999</v>
      </c>
      <c r="N16" s="165">
        <f>SUM(B16:M16)</f>
        <v>11573.410498000001</v>
      </c>
    </row>
    <row r="17" spans="1:14" ht="12.75" thickBot="1">
      <c r="A17" s="342" t="s">
        <v>111</v>
      </c>
      <c r="B17" s="66">
        <f t="shared" ref="B17:M17" si="7">SUM(B18:B21)</f>
        <v>1206.1569999999999</v>
      </c>
      <c r="C17" s="66">
        <f t="shared" si="7"/>
        <v>1040.8100000000002</v>
      </c>
      <c r="D17" s="66">
        <f t="shared" si="7"/>
        <v>846.41700000000003</v>
      </c>
      <c r="E17" s="66">
        <f t="shared" si="7"/>
        <v>632.69499999999994</v>
      </c>
      <c r="F17" s="66">
        <f t="shared" si="7"/>
        <v>722.12099999999998</v>
      </c>
      <c r="G17" s="66">
        <f t="shared" si="7"/>
        <v>892.28000000000009</v>
      </c>
      <c r="H17" s="66">
        <f t="shared" si="7"/>
        <v>807.14799999999991</v>
      </c>
      <c r="I17" s="66">
        <f t="shared" si="7"/>
        <v>944.2349999999999</v>
      </c>
      <c r="J17" s="66">
        <f t="shared" si="7"/>
        <v>743.04500000000007</v>
      </c>
      <c r="K17" s="66">
        <f t="shared" si="7"/>
        <v>1212.306</v>
      </c>
      <c r="L17" s="66">
        <f t="shared" si="7"/>
        <v>1138.3650000000002</v>
      </c>
      <c r="M17" s="66">
        <f t="shared" si="7"/>
        <v>1227.7249999999999</v>
      </c>
      <c r="N17" s="35">
        <f>SUM(B17:M17)</f>
        <v>11413.304</v>
      </c>
    </row>
    <row r="18" spans="1:14">
      <c r="A18" s="163" t="s">
        <v>113</v>
      </c>
      <c r="B18" s="36">
        <v>338.80900000000003</v>
      </c>
      <c r="C18" s="36">
        <v>279.44</v>
      </c>
      <c r="D18" s="36">
        <v>272.31</v>
      </c>
      <c r="E18" s="36">
        <v>195.81299999999999</v>
      </c>
      <c r="F18" s="36">
        <v>251.42099999999999</v>
      </c>
      <c r="G18" s="36">
        <v>237.7</v>
      </c>
      <c r="H18" s="36">
        <v>305.61799999999999</v>
      </c>
      <c r="I18" s="36">
        <v>402.93599999999998</v>
      </c>
      <c r="J18" s="36">
        <v>223.17699999999999</v>
      </c>
      <c r="K18" s="36">
        <v>362.61399999999998</v>
      </c>
      <c r="L18" s="36">
        <v>344.76400000000001</v>
      </c>
      <c r="M18" s="36">
        <v>397.79199999999997</v>
      </c>
      <c r="N18" s="36">
        <f t="shared" si="5"/>
        <v>3612.3940000000002</v>
      </c>
    </row>
    <row r="19" spans="1:14">
      <c r="A19" s="152" t="s">
        <v>114</v>
      </c>
      <c r="B19" s="21">
        <v>845.47299999999996</v>
      </c>
      <c r="C19" s="21">
        <v>736.79</v>
      </c>
      <c r="D19" s="21">
        <v>550.46400000000006</v>
      </c>
      <c r="E19" s="21">
        <v>326.78399999999999</v>
      </c>
      <c r="F19" s="21">
        <v>453.54700000000003</v>
      </c>
      <c r="G19" s="21">
        <v>642.452</v>
      </c>
      <c r="H19" s="21">
        <v>499.59399999999999</v>
      </c>
      <c r="I19" s="21">
        <v>541.24099999999999</v>
      </c>
      <c r="J19" s="21">
        <v>519.21699999999998</v>
      </c>
      <c r="K19" s="21">
        <v>847.15700000000004</v>
      </c>
      <c r="L19" s="21">
        <v>791.70500000000004</v>
      </c>
      <c r="M19" s="21">
        <v>826.32600000000002</v>
      </c>
      <c r="N19" s="22">
        <f t="shared" si="5"/>
        <v>7580.75</v>
      </c>
    </row>
    <row r="20" spans="1:14">
      <c r="A20" s="152" t="s">
        <v>115</v>
      </c>
      <c r="B20" s="21">
        <v>14.997</v>
      </c>
      <c r="C20" s="21">
        <v>9.0250000000000004</v>
      </c>
      <c r="D20" s="21">
        <v>4.843</v>
      </c>
      <c r="E20" s="21">
        <v>54.832000000000001</v>
      </c>
      <c r="F20" s="21">
        <v>15.545</v>
      </c>
      <c r="G20" s="21">
        <v>7.157</v>
      </c>
      <c r="H20" s="21">
        <v>1.3</v>
      </c>
      <c r="I20" s="21">
        <v>5.7000000000000002E-2</v>
      </c>
      <c r="J20" s="21">
        <v>0.499</v>
      </c>
      <c r="K20" s="21">
        <v>1.643</v>
      </c>
      <c r="L20" s="21">
        <v>0.47599999999999998</v>
      </c>
      <c r="M20" s="21">
        <v>2.1869999999999998</v>
      </c>
      <c r="N20" s="22">
        <f t="shared" si="5"/>
        <v>112.56099999999999</v>
      </c>
    </row>
    <row r="21" spans="1:14">
      <c r="A21" s="151" t="s">
        <v>116</v>
      </c>
      <c r="B21" s="10">
        <v>6.8780000000000001</v>
      </c>
      <c r="C21" s="10">
        <v>15.555</v>
      </c>
      <c r="D21" s="10">
        <v>18.8</v>
      </c>
      <c r="E21" s="10">
        <v>55.265999999999998</v>
      </c>
      <c r="F21" s="10">
        <v>1.6080000000000001</v>
      </c>
      <c r="G21" s="10">
        <v>4.9710000000000001</v>
      </c>
      <c r="H21" s="10">
        <v>0.63600000000000001</v>
      </c>
      <c r="I21" s="10">
        <v>1E-3</v>
      </c>
      <c r="J21" s="10">
        <v>0.152</v>
      </c>
      <c r="K21" s="10">
        <v>0.89200000000000002</v>
      </c>
      <c r="L21" s="10">
        <v>1.42</v>
      </c>
      <c r="M21" s="10">
        <v>1.42</v>
      </c>
      <c r="N21" s="10">
        <f t="shared" si="5"/>
        <v>107.599</v>
      </c>
    </row>
    <row r="22" spans="1:14" ht="12.75" thickBot="1">
      <c r="A22" s="342" t="s">
        <v>112</v>
      </c>
      <c r="B22" s="66">
        <f t="shared" ref="B22:M22" si="8">SUM(B23:B26)</f>
        <v>19.38109</v>
      </c>
      <c r="C22" s="66">
        <f t="shared" si="8"/>
        <v>28.104727999999998</v>
      </c>
      <c r="D22" s="66">
        <f t="shared" si="8"/>
        <v>20.499704000000001</v>
      </c>
      <c r="E22" s="66">
        <f t="shared" si="8"/>
        <v>18.487394999999999</v>
      </c>
      <c r="F22" s="66">
        <f t="shared" si="8"/>
        <v>7.2799140000000007</v>
      </c>
      <c r="G22" s="66">
        <f t="shared" si="8"/>
        <v>7.9498500000000014</v>
      </c>
      <c r="H22" s="66">
        <f t="shared" si="8"/>
        <v>7.8583540000000003</v>
      </c>
      <c r="I22" s="66">
        <f t="shared" si="8"/>
        <v>21.028753999999999</v>
      </c>
      <c r="J22" s="66">
        <f t="shared" si="8"/>
        <v>6.1179730000000001</v>
      </c>
      <c r="K22" s="66">
        <f t="shared" si="8"/>
        <v>6.1421720000000004</v>
      </c>
      <c r="L22" s="66">
        <f t="shared" si="8"/>
        <v>8.9139739999999996</v>
      </c>
      <c r="M22" s="66">
        <f t="shared" si="8"/>
        <v>8.3425899999999995</v>
      </c>
      <c r="N22" s="35">
        <f>SUM(B22:M22)</f>
        <v>160.10649799999999</v>
      </c>
    </row>
    <row r="23" spans="1:14">
      <c r="A23" s="151" t="s">
        <v>113</v>
      </c>
      <c r="B23" s="10">
        <v>19.315125999999999</v>
      </c>
      <c r="C23" s="10">
        <v>27.990959999999998</v>
      </c>
      <c r="D23" s="10">
        <v>20.415915000000002</v>
      </c>
      <c r="E23" s="10">
        <v>18.426731</v>
      </c>
      <c r="F23" s="10">
        <v>7.1352340000000005</v>
      </c>
      <c r="G23" s="10">
        <v>7.690945000000001</v>
      </c>
      <c r="H23" s="10">
        <v>7.8567600000000004</v>
      </c>
      <c r="I23" s="10">
        <v>20.843032000000001</v>
      </c>
      <c r="J23" s="10">
        <v>6.0611610000000002</v>
      </c>
      <c r="K23" s="10">
        <v>6.0566450000000005</v>
      </c>
      <c r="L23" s="10">
        <v>8.8134639999999997</v>
      </c>
      <c r="M23" s="10">
        <v>8.2483599999999999</v>
      </c>
      <c r="N23" s="10">
        <f t="shared" si="5"/>
        <v>158.854333</v>
      </c>
    </row>
    <row r="24" spans="1:14">
      <c r="A24" s="152" t="s">
        <v>114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2">
        <f t="shared" si="5"/>
        <v>0</v>
      </c>
    </row>
    <row r="25" spans="1:14">
      <c r="A25" s="152" t="s">
        <v>115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2">
        <f t="shared" si="5"/>
        <v>0</v>
      </c>
    </row>
    <row r="26" spans="1:14" ht="12.75" thickBot="1">
      <c r="A26" s="164" t="s">
        <v>116</v>
      </c>
      <c r="B26" s="34">
        <v>6.5963999999999995E-2</v>
      </c>
      <c r="C26" s="34">
        <v>0.11376799999999999</v>
      </c>
      <c r="D26" s="34">
        <v>8.3789000000000002E-2</v>
      </c>
      <c r="E26" s="34">
        <v>6.0664000000000003E-2</v>
      </c>
      <c r="F26" s="34">
        <v>0.14468</v>
      </c>
      <c r="G26" s="34">
        <v>0.258905</v>
      </c>
      <c r="H26" s="34">
        <v>1.5940000000000001E-3</v>
      </c>
      <c r="I26" s="34">
        <v>0.185722</v>
      </c>
      <c r="J26" s="34">
        <v>5.6811999999999994E-2</v>
      </c>
      <c r="K26" s="34">
        <v>8.5526999999999992E-2</v>
      </c>
      <c r="L26" s="34">
        <v>0.10051</v>
      </c>
      <c r="M26" s="34">
        <v>9.4230000000000008E-2</v>
      </c>
      <c r="N26" s="34">
        <f t="shared" si="5"/>
        <v>1.2521650000000002</v>
      </c>
    </row>
    <row r="27" spans="1:14">
      <c r="A27" s="59"/>
      <c r="N27" s="18" t="s">
        <v>511</v>
      </c>
    </row>
    <row r="28" spans="1:14">
      <c r="K28" s="103">
        <f>N7+N12</f>
        <v>-635.31343700000002</v>
      </c>
    </row>
    <row r="29" spans="1:14" ht="10.5" customHeight="1"/>
    <row r="30" spans="1:14" ht="10.5" customHeight="1"/>
    <row r="31" spans="1:14" ht="10.5" customHeight="1"/>
    <row r="32" spans="1:14" ht="10.5" customHeight="1"/>
    <row r="33" spans="7:14">
      <c r="J33" s="626">
        <f>N18+N23</f>
        <v>3771.2483330000005</v>
      </c>
      <c r="K33" s="626"/>
    </row>
    <row r="34" spans="7:14" ht="10.5" customHeight="1"/>
    <row r="35" spans="7:14" ht="10.5" customHeight="1"/>
    <row r="36" spans="7:14" ht="10.5" customHeight="1"/>
    <row r="37" spans="7:14" ht="12.75" customHeight="1">
      <c r="H37" s="630">
        <f>N19+N24</f>
        <v>7580.75</v>
      </c>
      <c r="I37" s="630"/>
    </row>
    <row r="38" spans="7:14">
      <c r="J38" s="62" t="s">
        <v>231</v>
      </c>
      <c r="K38" s="629">
        <f>N4</f>
        <v>-13907.092500000001</v>
      </c>
      <c r="L38" s="629"/>
    </row>
    <row r="39" spans="7:14" ht="10.5" customHeight="1"/>
    <row r="40" spans="7:14" ht="10.5" customHeight="1"/>
    <row r="41" spans="7:14">
      <c r="G41" s="627">
        <f>N8+N13</f>
        <v>-4902.8449999999993</v>
      </c>
      <c r="H41" s="627"/>
    </row>
    <row r="42" spans="7:14">
      <c r="K42" s="63">
        <f>N20+N25</f>
        <v>112.56099999999999</v>
      </c>
      <c r="L42" s="64">
        <f>N21+N26</f>
        <v>108.85116500000001</v>
      </c>
    </row>
    <row r="43" spans="7:14">
      <c r="M43" s="628">
        <f>N10+N15</f>
        <v>-9078.2195609999999</v>
      </c>
      <c r="N43" s="628"/>
    </row>
    <row r="44" spans="7:14" ht="10.5" customHeight="1"/>
    <row r="45" spans="7:14" ht="10.5" customHeight="1"/>
    <row r="46" spans="7:14">
      <c r="J46" s="627">
        <f>N9+N14</f>
        <v>-10864.125000000002</v>
      </c>
      <c r="K46" s="627"/>
      <c r="L46" s="627"/>
    </row>
  </sheetData>
  <mergeCells count="6">
    <mergeCell ref="J33:K33"/>
    <mergeCell ref="J46:L46"/>
    <mergeCell ref="M43:N43"/>
    <mergeCell ref="G41:H41"/>
    <mergeCell ref="K38:L38"/>
    <mergeCell ref="H37:I3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zoomScaleNormal="100" zoomScaleSheetLayoutView="115" workbookViewId="0"/>
  </sheetViews>
  <sheetFormatPr defaultRowHeight="12"/>
  <cols>
    <col min="1" max="1" width="22.7109375" style="12" customWidth="1"/>
    <col min="2" max="13" width="9.140625" style="12" customWidth="1"/>
    <col min="14" max="14" width="10" style="12" customWidth="1"/>
    <col min="15" max="15" width="10.7109375" style="12" customWidth="1"/>
    <col min="16" max="16384" width="9.140625" style="12"/>
  </cols>
  <sheetData>
    <row r="1" spans="1:14" ht="18.75">
      <c r="A1" s="104" t="s">
        <v>692</v>
      </c>
      <c r="N1" s="105" t="str">
        <f>Obsah!A1</f>
        <v>2018</v>
      </c>
    </row>
    <row r="2" spans="1:14" ht="7.5" customHeight="1"/>
    <row r="3" spans="1:14">
      <c r="A3" s="160"/>
      <c r="B3" s="115" t="s">
        <v>93</v>
      </c>
      <c r="C3" s="115" t="s">
        <v>94</v>
      </c>
      <c r="D3" s="115" t="s">
        <v>95</v>
      </c>
      <c r="E3" s="115" t="s">
        <v>96</v>
      </c>
      <c r="F3" s="115" t="s">
        <v>97</v>
      </c>
      <c r="G3" s="115" t="s">
        <v>98</v>
      </c>
      <c r="H3" s="115" t="s">
        <v>99</v>
      </c>
      <c r="I3" s="115" t="s">
        <v>100</v>
      </c>
      <c r="J3" s="115" t="s">
        <v>101</v>
      </c>
      <c r="K3" s="115" t="s">
        <v>102</v>
      </c>
      <c r="L3" s="115" t="s">
        <v>103</v>
      </c>
      <c r="M3" s="115" t="s">
        <v>104</v>
      </c>
      <c r="N3" s="161" t="s">
        <v>76</v>
      </c>
    </row>
    <row r="4" spans="1:14" ht="12.75" thickBot="1">
      <c r="A4" s="589" t="s">
        <v>612</v>
      </c>
      <c r="B4" s="35">
        <v>-1102.3304500000004</v>
      </c>
      <c r="C4" s="35">
        <v>-987.36600099999987</v>
      </c>
      <c r="D4" s="35">
        <v>-1349.231411</v>
      </c>
      <c r="E4" s="35">
        <v>-1830.0972530000001</v>
      </c>
      <c r="F4" s="35">
        <v>-971.85460499999976</v>
      </c>
      <c r="G4" s="35">
        <v>-359.71835099999998</v>
      </c>
      <c r="H4" s="35">
        <v>-242.22165300000006</v>
      </c>
      <c r="I4" s="35">
        <v>-972.99234799999999</v>
      </c>
      <c r="J4" s="35">
        <v>-1494.4301620000001</v>
      </c>
      <c r="K4" s="35">
        <v>-1413.2749740000004</v>
      </c>
      <c r="L4" s="35">
        <v>-1503.3818069999993</v>
      </c>
      <c r="M4" s="35">
        <v>-810.03883600000017</v>
      </c>
      <c r="N4" s="35">
        <v>-13036.937851000001</v>
      </c>
    </row>
    <row r="5" spans="1:14">
      <c r="A5" s="163" t="s">
        <v>595</v>
      </c>
      <c r="B5" s="91">
        <v>-2939.0091780000002</v>
      </c>
      <c r="C5" s="91">
        <v>-2661.4098859999999</v>
      </c>
      <c r="D5" s="91">
        <v>-2492.9477849999998</v>
      </c>
      <c r="E5" s="91">
        <v>-2883.808145</v>
      </c>
      <c r="F5" s="91">
        <v>-2191.4570309999999</v>
      </c>
      <c r="G5" s="91">
        <v>-1983.614562</v>
      </c>
      <c r="H5" s="91">
        <v>-1667.7642790000002</v>
      </c>
      <c r="I5" s="91">
        <v>-1778.6023519999999</v>
      </c>
      <c r="J5" s="91">
        <v>-2095.8143540000001</v>
      </c>
      <c r="K5" s="91">
        <v>-2550.6601170000004</v>
      </c>
      <c r="L5" s="91">
        <v>-2632.6643639999993</v>
      </c>
      <c r="M5" s="91">
        <v>-2231.185007</v>
      </c>
      <c r="N5" s="91">
        <v>-28108.93706</v>
      </c>
    </row>
    <row r="6" spans="1:14">
      <c r="A6" s="401" t="s">
        <v>596</v>
      </c>
      <c r="B6" s="402">
        <v>1836.6787279999999</v>
      </c>
      <c r="C6" s="402">
        <v>1674.043885</v>
      </c>
      <c r="D6" s="402">
        <v>1143.7163739999999</v>
      </c>
      <c r="E6" s="402">
        <v>1053.7108919999998</v>
      </c>
      <c r="F6" s="402">
        <v>1219.6024260000002</v>
      </c>
      <c r="G6" s="402">
        <v>1623.896211</v>
      </c>
      <c r="H6" s="402">
        <v>1425.5426260000002</v>
      </c>
      <c r="I6" s="402">
        <v>805.61000399999989</v>
      </c>
      <c r="J6" s="402">
        <v>601.38419199999998</v>
      </c>
      <c r="K6" s="402">
        <v>1137.385143</v>
      </c>
      <c r="L6" s="402">
        <v>1129.282557</v>
      </c>
      <c r="M6" s="402">
        <v>1421.1461709999999</v>
      </c>
      <c r="N6" s="402">
        <v>15071.999209</v>
      </c>
    </row>
    <row r="7" spans="1:14" ht="12.75" thickBot="1">
      <c r="A7" s="590" t="s">
        <v>613</v>
      </c>
      <c r="B7" s="591">
        <f>'16.1'!B4</f>
        <v>-482.10689400000001</v>
      </c>
      <c r="C7" s="591">
        <f>'16.1'!C4</f>
        <v>-468.71336099999985</v>
      </c>
      <c r="D7" s="591">
        <f>'16.1'!D4</f>
        <v>-1305.1879920000003</v>
      </c>
      <c r="E7" s="591">
        <f>'16.1'!E4</f>
        <v>-950.74169199999994</v>
      </c>
      <c r="F7" s="591">
        <f>'16.1'!F4</f>
        <v>-1323.625207</v>
      </c>
      <c r="G7" s="591">
        <f>'16.1'!G4</f>
        <v>-1098.928281</v>
      </c>
      <c r="H7" s="591">
        <f>'16.1'!H4</f>
        <v>-1220.606546</v>
      </c>
      <c r="I7" s="591">
        <f>'16.1'!I4</f>
        <v>-1141.1627409999996</v>
      </c>
      <c r="J7" s="591">
        <f>'16.1'!J4</f>
        <v>-1599.091966</v>
      </c>
      <c r="K7" s="591">
        <f>'16.1'!K4</f>
        <v>-1513.7659419999998</v>
      </c>
      <c r="L7" s="591">
        <f>'16.1'!L4</f>
        <v>-1393.3205659999999</v>
      </c>
      <c r="M7" s="591">
        <f>'16.1'!M4</f>
        <v>-1409.8413119999998</v>
      </c>
      <c r="N7" s="591">
        <f>'16.1'!N4</f>
        <v>-13907.092500000001</v>
      </c>
    </row>
    <row r="8" spans="1:14">
      <c r="A8" s="163" t="s">
        <v>597</v>
      </c>
      <c r="B8" s="91">
        <f>'16.1'!B5</f>
        <v>-1707.644984</v>
      </c>
      <c r="C8" s="91">
        <f>'16.1'!C5</f>
        <v>-1537.628089</v>
      </c>
      <c r="D8" s="91">
        <f>'16.1'!D5</f>
        <v>-2172.1046960000003</v>
      </c>
      <c r="E8" s="91">
        <f>'16.1'!E5</f>
        <v>-1601.9240869999999</v>
      </c>
      <c r="F8" s="91">
        <f>'16.1'!F5</f>
        <v>-2053.0261209999999</v>
      </c>
      <c r="G8" s="91">
        <f>'16.1'!G5</f>
        <v>-1999.1581310000001</v>
      </c>
      <c r="H8" s="91">
        <f>'16.1'!H5</f>
        <v>-2035.6128999999999</v>
      </c>
      <c r="I8" s="91">
        <f>'16.1'!I5</f>
        <v>-2106.4264949999997</v>
      </c>
      <c r="J8" s="91">
        <f>'16.1'!J5</f>
        <v>-2348.2549389999999</v>
      </c>
      <c r="K8" s="91">
        <f>'16.1'!K5</f>
        <v>-2732.2141139999999</v>
      </c>
      <c r="L8" s="91">
        <f>'16.1'!L5</f>
        <v>-2540.5995400000002</v>
      </c>
      <c r="M8" s="91">
        <f>'16.1'!M5</f>
        <v>-2645.9089019999997</v>
      </c>
      <c r="N8" s="91">
        <f>'16.1'!N5</f>
        <v>-25480.502997999996</v>
      </c>
    </row>
    <row r="9" spans="1:14">
      <c r="A9" s="401" t="s">
        <v>598</v>
      </c>
      <c r="B9" s="402">
        <f>'16.1'!B16</f>
        <v>1225.53809</v>
      </c>
      <c r="C9" s="402">
        <f>'16.1'!C16</f>
        <v>1068.9147280000002</v>
      </c>
      <c r="D9" s="402">
        <f>'16.1'!D16</f>
        <v>866.91670399999998</v>
      </c>
      <c r="E9" s="402">
        <f>'16.1'!E16</f>
        <v>651.18239499999993</v>
      </c>
      <c r="F9" s="402">
        <f>'16.1'!F16</f>
        <v>729.40091399999994</v>
      </c>
      <c r="G9" s="402">
        <f>'16.1'!G16</f>
        <v>900.22985000000006</v>
      </c>
      <c r="H9" s="402">
        <f>'16.1'!H16</f>
        <v>815.00635399999987</v>
      </c>
      <c r="I9" s="402">
        <f>'16.1'!I16</f>
        <v>965.26375399999995</v>
      </c>
      <c r="J9" s="402">
        <f>'16.1'!J16</f>
        <v>749.16297300000008</v>
      </c>
      <c r="K9" s="402">
        <f>'16.1'!K16</f>
        <v>1218.4481720000001</v>
      </c>
      <c r="L9" s="402">
        <f>'16.1'!L16</f>
        <v>1147.2789740000003</v>
      </c>
      <c r="M9" s="402">
        <f>'16.1'!M16</f>
        <v>1236.0675899999999</v>
      </c>
      <c r="N9" s="402">
        <f>'16.1'!N16</f>
        <v>11573.410498000001</v>
      </c>
    </row>
    <row r="10" spans="1:14" ht="13.5" customHeight="1">
      <c r="A10" s="631" t="s">
        <v>611</v>
      </c>
      <c r="B10" s="592">
        <f t="shared" ref="B10:N10" si="0">B7-B4</f>
        <v>620.22355600000037</v>
      </c>
      <c r="C10" s="592">
        <f t="shared" si="0"/>
        <v>518.65264000000002</v>
      </c>
      <c r="D10" s="592">
        <f t="shared" si="0"/>
        <v>44.043418999999631</v>
      </c>
      <c r="E10" s="592">
        <f t="shared" si="0"/>
        <v>879.35556100000019</v>
      </c>
      <c r="F10" s="592">
        <f t="shared" si="0"/>
        <v>-351.77060200000028</v>
      </c>
      <c r="G10" s="592">
        <f t="shared" si="0"/>
        <v>-739.20992999999999</v>
      </c>
      <c r="H10" s="592">
        <f t="shared" si="0"/>
        <v>-978.38489299999992</v>
      </c>
      <c r="I10" s="592">
        <f t="shared" si="0"/>
        <v>-168.17039299999965</v>
      </c>
      <c r="J10" s="592">
        <f t="shared" si="0"/>
        <v>-104.66180399999985</v>
      </c>
      <c r="K10" s="592">
        <f t="shared" si="0"/>
        <v>-100.49096799999938</v>
      </c>
      <c r="L10" s="592">
        <f t="shared" si="0"/>
        <v>110.06124099999943</v>
      </c>
      <c r="M10" s="592">
        <f t="shared" si="0"/>
        <v>-599.80247599999961</v>
      </c>
      <c r="N10" s="592">
        <f t="shared" si="0"/>
        <v>-870.15464900000006</v>
      </c>
    </row>
    <row r="11" spans="1:14" ht="12.75" customHeight="1" thickBot="1">
      <c r="A11" s="632"/>
      <c r="B11" s="527">
        <f t="shared" ref="B11:N11" si="1">B10/B4</f>
        <v>-0.56264757632341567</v>
      </c>
      <c r="C11" s="527">
        <f t="shared" si="1"/>
        <v>-0.52528914250106951</v>
      </c>
      <c r="D11" s="527">
        <f t="shared" si="1"/>
        <v>-3.2643339490114817E-2</v>
      </c>
      <c r="E11" s="527">
        <f t="shared" si="1"/>
        <v>-0.48049662910455182</v>
      </c>
      <c r="F11" s="527">
        <f t="shared" si="1"/>
        <v>0.36195805441494033</v>
      </c>
      <c r="G11" s="527">
        <f t="shared" si="1"/>
        <v>2.0549686385057404</v>
      </c>
      <c r="H11" s="527">
        <f t="shared" si="1"/>
        <v>4.0392131788482164</v>
      </c>
      <c r="I11" s="527">
        <f t="shared" si="1"/>
        <v>0.17283835103706247</v>
      </c>
      <c r="J11" s="527">
        <f t="shared" si="1"/>
        <v>7.003459021459435E-2</v>
      </c>
      <c r="K11" s="527">
        <f t="shared" si="1"/>
        <v>7.1105036067807256E-2</v>
      </c>
      <c r="L11" s="527">
        <f t="shared" si="1"/>
        <v>-7.3209107950845037E-2</v>
      </c>
      <c r="M11" s="527">
        <f t="shared" si="1"/>
        <v>0.74046138202687295</v>
      </c>
      <c r="N11" s="527">
        <f t="shared" si="1"/>
        <v>6.6745324626461627E-2</v>
      </c>
    </row>
    <row r="12" spans="1:14">
      <c r="A12" s="59"/>
      <c r="N12" s="18" t="s">
        <v>511</v>
      </c>
    </row>
    <row r="13" spans="1:14">
      <c r="A13" s="59"/>
      <c r="N13" s="18"/>
    </row>
    <row r="14" spans="1:14" ht="18.75">
      <c r="A14" s="106" t="s">
        <v>693</v>
      </c>
      <c r="B14" s="9"/>
      <c r="C14" s="235"/>
      <c r="D14" s="235"/>
      <c r="E14" s="235"/>
      <c r="F14" s="235"/>
      <c r="G14" s="235"/>
      <c r="H14" s="9"/>
      <c r="I14" s="9"/>
      <c r="J14" s="9"/>
      <c r="K14" s="105"/>
    </row>
    <row r="15" spans="1:14" ht="7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4" ht="12" customHeight="1">
      <c r="A16" s="228"/>
      <c r="B16" s="228">
        <v>2009</v>
      </c>
      <c r="C16" s="228">
        <v>2010</v>
      </c>
      <c r="D16" s="228">
        <v>2011</v>
      </c>
      <c r="E16" s="228">
        <v>2012</v>
      </c>
      <c r="F16" s="228">
        <v>2013</v>
      </c>
      <c r="G16" s="228">
        <v>2014</v>
      </c>
      <c r="H16" s="228">
        <v>2015</v>
      </c>
      <c r="I16" s="228">
        <v>2016</v>
      </c>
      <c r="J16" s="228">
        <v>2017</v>
      </c>
      <c r="K16" s="228">
        <v>2018</v>
      </c>
    </row>
    <row r="17" spans="1:14" ht="12.75" thickBot="1">
      <c r="A17" s="594" t="s">
        <v>610</v>
      </c>
      <c r="B17" s="319">
        <v>-13.6</v>
      </c>
      <c r="C17" s="319">
        <v>-14.9</v>
      </c>
      <c r="D17" s="319">
        <v>-17.045000000000002</v>
      </c>
      <c r="E17" s="319">
        <v>-17.1205</v>
      </c>
      <c r="F17" s="319">
        <v>-16.872599999999998</v>
      </c>
      <c r="G17" s="319">
        <v>-16.300064602999999</v>
      </c>
      <c r="H17" s="319">
        <v>-12.515503262000003</v>
      </c>
      <c r="I17" s="319">
        <v>-10.974436111000001</v>
      </c>
      <c r="J17" s="319">
        <v>-13.036937850999999</v>
      </c>
      <c r="K17" s="319">
        <f>SUM(K18:K20)</f>
        <v>-13.907092499999996</v>
      </c>
    </row>
    <row r="18" spans="1:14" ht="12" customHeight="1">
      <c r="A18" s="320" t="s">
        <v>300</v>
      </c>
      <c r="B18" s="239">
        <v>-24.2</v>
      </c>
      <c r="C18" s="239">
        <v>-26</v>
      </c>
      <c r="D18" s="229">
        <v>-31.068000000000001</v>
      </c>
      <c r="E18" s="239">
        <v>-27.447399999999998</v>
      </c>
      <c r="F18" s="239">
        <v>-27.694199999999999</v>
      </c>
      <c r="G18" s="239">
        <v>-28.141830536999997</v>
      </c>
      <c r="H18" s="239">
        <v>-28.661353127999998</v>
      </c>
      <c r="I18" s="239">
        <v>-24.791009029000001</v>
      </c>
      <c r="J18" s="239">
        <v>-28.108937059999999</v>
      </c>
      <c r="K18" s="239">
        <f>'16.1'!N5/1000</f>
        <v>-25.480502997999995</v>
      </c>
    </row>
    <row r="19" spans="1:14" ht="12" customHeight="1">
      <c r="A19" s="321" t="s">
        <v>301</v>
      </c>
      <c r="B19" s="238">
        <v>9.3000000000000007</v>
      </c>
      <c r="C19" s="238">
        <v>10.6</v>
      </c>
      <c r="D19" s="238">
        <v>13.255000000000001</v>
      </c>
      <c r="E19" s="238">
        <v>9.3308999999999997</v>
      </c>
      <c r="F19" s="238">
        <v>9.8519000000000005</v>
      </c>
      <c r="G19" s="238">
        <v>11.187258999999999</v>
      </c>
      <c r="H19" s="238">
        <v>15.488839999999996</v>
      </c>
      <c r="I19" s="237">
        <v>13.439601</v>
      </c>
      <c r="J19" s="237">
        <v>14.643177</v>
      </c>
      <c r="K19" s="237">
        <f>'16.1'!N17/1000</f>
        <v>11.413304</v>
      </c>
      <c r="L19" s="593"/>
    </row>
    <row r="20" spans="1:14" ht="12.75" thickBot="1">
      <c r="A20" s="322" t="s">
        <v>302</v>
      </c>
      <c r="B20" s="236">
        <v>1.2</v>
      </c>
      <c r="C20" s="236">
        <v>0.5</v>
      </c>
      <c r="D20" s="236">
        <v>0.76800000000000002</v>
      </c>
      <c r="E20" s="236">
        <v>0.996</v>
      </c>
      <c r="F20" s="236">
        <v>0.96970000000000001</v>
      </c>
      <c r="G20" s="236">
        <v>0.65450693400000004</v>
      </c>
      <c r="H20" s="236">
        <v>0.65700986599999989</v>
      </c>
      <c r="I20" s="236">
        <v>0.37697191799999996</v>
      </c>
      <c r="J20" s="236">
        <v>0.42882220900000007</v>
      </c>
      <c r="K20" s="236">
        <f>'16.1'!N22/1000</f>
        <v>0.16010649799999999</v>
      </c>
    </row>
    <row r="21" spans="1:14">
      <c r="A21" s="442"/>
      <c r="B21" s="9"/>
      <c r="C21" s="9"/>
      <c r="D21" s="9"/>
      <c r="E21" s="9"/>
      <c r="F21" s="9"/>
      <c r="G21" s="9"/>
      <c r="H21" s="9"/>
      <c r="I21" s="9"/>
      <c r="J21" s="9"/>
      <c r="K21" s="18" t="s">
        <v>512</v>
      </c>
    </row>
    <row r="22" spans="1:14" ht="12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513"/>
      <c r="L22" s="68"/>
      <c r="M22" s="68"/>
      <c r="N22" s="68"/>
    </row>
    <row r="23" spans="1:14" ht="12" customHeight="1"/>
    <row r="24" spans="1:14" ht="12" customHeight="1"/>
    <row r="25" spans="1:14" ht="12" customHeight="1">
      <c r="A25" s="68"/>
      <c r="B25" s="68" t="s">
        <v>93</v>
      </c>
      <c r="C25" s="68" t="s">
        <v>94</v>
      </c>
      <c r="D25" s="68" t="s">
        <v>95</v>
      </c>
      <c r="E25" s="68" t="s">
        <v>96</v>
      </c>
      <c r="F25" s="68" t="s">
        <v>97</v>
      </c>
      <c r="G25" s="68" t="s">
        <v>98</v>
      </c>
      <c r="H25" s="68" t="s">
        <v>99</v>
      </c>
      <c r="I25" s="68" t="s">
        <v>100</v>
      </c>
      <c r="J25" s="68" t="s">
        <v>101</v>
      </c>
      <c r="K25" s="68" t="s">
        <v>102</v>
      </c>
      <c r="L25" s="68" t="s">
        <v>103</v>
      </c>
      <c r="M25" s="68" t="s">
        <v>104</v>
      </c>
    </row>
    <row r="26" spans="1:14" ht="12" customHeight="1">
      <c r="A26" s="68" t="s">
        <v>595</v>
      </c>
      <c r="B26" s="68">
        <f>B5</f>
        <v>-2939.0091780000002</v>
      </c>
      <c r="C26" s="68">
        <f t="shared" ref="C26:M27" si="2">C5</f>
        <v>-2661.4098859999999</v>
      </c>
      <c r="D26" s="68">
        <f t="shared" si="2"/>
        <v>-2492.9477849999998</v>
      </c>
      <c r="E26" s="68">
        <f t="shared" si="2"/>
        <v>-2883.808145</v>
      </c>
      <c r="F26" s="68">
        <f t="shared" si="2"/>
        <v>-2191.4570309999999</v>
      </c>
      <c r="G26" s="68">
        <f t="shared" si="2"/>
        <v>-1983.614562</v>
      </c>
      <c r="H26" s="68">
        <f t="shared" si="2"/>
        <v>-1667.7642790000002</v>
      </c>
      <c r="I26" s="68">
        <f t="shared" si="2"/>
        <v>-1778.6023519999999</v>
      </c>
      <c r="J26" s="68">
        <f t="shared" si="2"/>
        <v>-2095.8143540000001</v>
      </c>
      <c r="K26" s="68">
        <f t="shared" si="2"/>
        <v>-2550.6601170000004</v>
      </c>
      <c r="L26" s="68">
        <f t="shared" si="2"/>
        <v>-2632.6643639999993</v>
      </c>
      <c r="M26" s="68">
        <f t="shared" si="2"/>
        <v>-2231.185007</v>
      </c>
    </row>
    <row r="27" spans="1:14" ht="12" customHeight="1">
      <c r="A27" s="68" t="s">
        <v>596</v>
      </c>
      <c r="B27" s="68">
        <f>B6</f>
        <v>1836.6787279999999</v>
      </c>
      <c r="C27" s="68">
        <f t="shared" si="2"/>
        <v>1674.043885</v>
      </c>
      <c r="D27" s="68">
        <f t="shared" si="2"/>
        <v>1143.7163739999999</v>
      </c>
      <c r="E27" s="68">
        <f t="shared" si="2"/>
        <v>1053.7108919999998</v>
      </c>
      <c r="F27" s="68">
        <f t="shared" si="2"/>
        <v>1219.6024260000002</v>
      </c>
      <c r="G27" s="68">
        <f t="shared" si="2"/>
        <v>1623.896211</v>
      </c>
      <c r="H27" s="68">
        <f t="shared" si="2"/>
        <v>1425.5426260000002</v>
      </c>
      <c r="I27" s="68">
        <f t="shared" si="2"/>
        <v>805.61000399999989</v>
      </c>
      <c r="J27" s="68">
        <f t="shared" si="2"/>
        <v>601.38419199999998</v>
      </c>
      <c r="K27" s="68">
        <f t="shared" si="2"/>
        <v>1137.385143</v>
      </c>
      <c r="L27" s="68">
        <f t="shared" si="2"/>
        <v>1129.282557</v>
      </c>
      <c r="M27" s="68">
        <f t="shared" si="2"/>
        <v>1421.1461709999999</v>
      </c>
    </row>
    <row r="28" spans="1:14" ht="12" customHeight="1">
      <c r="A28" s="68" t="s">
        <v>597</v>
      </c>
      <c r="B28" s="68">
        <f>B8</f>
        <v>-1707.644984</v>
      </c>
      <c r="C28" s="68">
        <f t="shared" ref="C28:M29" si="3">C8</f>
        <v>-1537.628089</v>
      </c>
      <c r="D28" s="68">
        <f t="shared" si="3"/>
        <v>-2172.1046960000003</v>
      </c>
      <c r="E28" s="68">
        <f t="shared" si="3"/>
        <v>-1601.9240869999999</v>
      </c>
      <c r="F28" s="68">
        <f t="shared" si="3"/>
        <v>-2053.0261209999999</v>
      </c>
      <c r="G28" s="68">
        <f t="shared" si="3"/>
        <v>-1999.1581310000001</v>
      </c>
      <c r="H28" s="68">
        <f t="shared" si="3"/>
        <v>-2035.6128999999999</v>
      </c>
      <c r="I28" s="68">
        <f t="shared" si="3"/>
        <v>-2106.4264949999997</v>
      </c>
      <c r="J28" s="68">
        <f t="shared" si="3"/>
        <v>-2348.2549389999999</v>
      </c>
      <c r="K28" s="68">
        <f t="shared" si="3"/>
        <v>-2732.2141139999999</v>
      </c>
      <c r="L28" s="68">
        <f t="shared" si="3"/>
        <v>-2540.5995400000002</v>
      </c>
      <c r="M28" s="68">
        <f t="shared" si="3"/>
        <v>-2645.9089019999997</v>
      </c>
    </row>
    <row r="29" spans="1:14" ht="12" customHeight="1">
      <c r="A29" s="68" t="s">
        <v>598</v>
      </c>
      <c r="B29" s="68">
        <f>B9</f>
        <v>1225.53809</v>
      </c>
      <c r="C29" s="68">
        <f t="shared" si="3"/>
        <v>1068.9147280000002</v>
      </c>
      <c r="D29" s="68">
        <f t="shared" si="3"/>
        <v>866.91670399999998</v>
      </c>
      <c r="E29" s="68">
        <f t="shared" si="3"/>
        <v>651.18239499999993</v>
      </c>
      <c r="F29" s="68">
        <f t="shared" si="3"/>
        <v>729.40091399999994</v>
      </c>
      <c r="G29" s="68">
        <f t="shared" si="3"/>
        <v>900.22985000000006</v>
      </c>
      <c r="H29" s="68">
        <f t="shared" si="3"/>
        <v>815.00635399999987</v>
      </c>
      <c r="I29" s="68">
        <f t="shared" si="3"/>
        <v>965.26375399999995</v>
      </c>
      <c r="J29" s="68">
        <f t="shared" si="3"/>
        <v>749.16297300000008</v>
      </c>
      <c r="K29" s="68">
        <f t="shared" si="3"/>
        <v>1218.4481720000001</v>
      </c>
      <c r="L29" s="68">
        <f t="shared" si="3"/>
        <v>1147.2789740000003</v>
      </c>
      <c r="M29" s="68">
        <f t="shared" si="3"/>
        <v>1236.0675899999999</v>
      </c>
    </row>
    <row r="30" spans="1:14" ht="12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14" ht="12" customHeight="1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1:14" ht="12" customHeight="1">
      <c r="A32" s="68"/>
      <c r="B32" s="68" t="s">
        <v>93</v>
      </c>
      <c r="C32" s="68" t="s">
        <v>94</v>
      </c>
      <c r="D32" s="68" t="s">
        <v>95</v>
      </c>
      <c r="E32" s="68" t="s">
        <v>96</v>
      </c>
      <c r="F32" s="68" t="s">
        <v>97</v>
      </c>
      <c r="G32" s="68" t="s">
        <v>98</v>
      </c>
      <c r="H32" s="68" t="s">
        <v>99</v>
      </c>
      <c r="I32" s="68" t="s">
        <v>100</v>
      </c>
      <c r="J32" s="68" t="s">
        <v>101</v>
      </c>
      <c r="K32" s="68" t="s">
        <v>102</v>
      </c>
      <c r="L32" s="68" t="s">
        <v>103</v>
      </c>
      <c r="M32" s="68" t="s">
        <v>104</v>
      </c>
    </row>
    <row r="33" spans="1:13" ht="12" customHeight="1">
      <c r="A33" s="68" t="s">
        <v>594</v>
      </c>
      <c r="B33" s="514">
        <f t="shared" ref="B33:M33" si="4">B11</f>
        <v>-0.56264757632341567</v>
      </c>
      <c r="C33" s="514">
        <f t="shared" si="4"/>
        <v>-0.52528914250106951</v>
      </c>
      <c r="D33" s="514">
        <f t="shared" si="4"/>
        <v>-3.2643339490114817E-2</v>
      </c>
      <c r="E33" s="514">
        <f t="shared" si="4"/>
        <v>-0.48049662910455182</v>
      </c>
      <c r="F33" s="514">
        <f t="shared" si="4"/>
        <v>0.36195805441494033</v>
      </c>
      <c r="G33" s="514">
        <f t="shared" si="4"/>
        <v>2.0549686385057404</v>
      </c>
      <c r="H33" s="514">
        <f t="shared" si="4"/>
        <v>4.0392131788482164</v>
      </c>
      <c r="I33" s="514">
        <f t="shared" si="4"/>
        <v>0.17283835103706247</v>
      </c>
      <c r="J33" s="514">
        <f t="shared" si="4"/>
        <v>7.003459021459435E-2</v>
      </c>
      <c r="K33" s="514">
        <f t="shared" si="4"/>
        <v>7.1105036067807256E-2</v>
      </c>
      <c r="L33" s="514">
        <f t="shared" si="4"/>
        <v>-7.3209107950845037E-2</v>
      </c>
      <c r="M33" s="514">
        <f t="shared" si="4"/>
        <v>0.74046138202687295</v>
      </c>
    </row>
    <row r="34" spans="1:13" ht="12" customHeight="1"/>
    <row r="35" spans="1:13" ht="12" customHeight="1"/>
    <row r="36" spans="1:13" ht="12" customHeight="1"/>
    <row r="37" spans="1:13" ht="12" customHeight="1"/>
    <row r="38" spans="1:13" ht="12" customHeight="1"/>
    <row r="39" spans="1:13" ht="12" customHeight="1"/>
    <row r="40" spans="1:13" ht="12" customHeight="1"/>
    <row r="41" spans="1:13" ht="12" customHeight="1"/>
    <row r="42" spans="1:13" ht="12" customHeight="1"/>
    <row r="43" spans="1:13" ht="12" customHeight="1"/>
    <row r="44" spans="1:13" ht="12" customHeight="1"/>
    <row r="45" spans="1:13" ht="12" customHeight="1"/>
  </sheetData>
  <mergeCells count="1">
    <mergeCell ref="A10:A11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fitToPage="1"/>
  </sheetPr>
  <dimension ref="A1:O44"/>
  <sheetViews>
    <sheetView showGridLines="0" zoomScale="115" zoomScaleNormal="115" zoomScaleSheetLayoutView="145" workbookViewId="0"/>
  </sheetViews>
  <sheetFormatPr defaultRowHeight="12"/>
  <cols>
    <col min="1" max="10" width="10.42578125" style="12" customWidth="1"/>
    <col min="11" max="13" width="13.140625" style="12" customWidth="1"/>
    <col min="14" max="15" width="0.140625" style="12" customWidth="1"/>
    <col min="16" max="16384" width="9.140625" style="12"/>
  </cols>
  <sheetData>
    <row r="1" spans="1:15" ht="18.75">
      <c r="A1" s="104" t="str">
        <f>"17.1  Den maxima zatížení ES ČR v roce "&amp;M1&amp;" ("&amp;INDEX('17.3'!$C$5:$N$5,,MATCH(MAX('17.3'!C4:N4),'17.3'!C4:N4,0))&amp;" "&amp;YEAR("1."&amp;$M$1)&amp;" "&amp;INDEX('17.3'!$C$6:$N$6,,MATCH(MAX('17.3'!C4:N4),'17.3'!C4:N4,0))&amp;")"</f>
        <v>17.1  Den maxima zatížení ES ČR v roce 2018 (28. 2. 2018 9:00)</v>
      </c>
      <c r="M1" s="105" t="str">
        <f>Obsah!A1</f>
        <v>2018</v>
      </c>
    </row>
    <row r="2" spans="1:15" ht="7.5" customHeight="1">
      <c r="A2" s="72"/>
    </row>
    <row r="3" spans="1:15" s="38" customFormat="1" ht="24">
      <c r="A3" s="635" t="s">
        <v>542</v>
      </c>
      <c r="B3" s="129" t="s">
        <v>12</v>
      </c>
      <c r="C3" s="129" t="s">
        <v>41</v>
      </c>
      <c r="D3" s="129" t="s">
        <v>125</v>
      </c>
      <c r="E3" s="129" t="s">
        <v>64</v>
      </c>
      <c r="F3" s="129" t="s">
        <v>65</v>
      </c>
      <c r="G3" s="129" t="s">
        <v>67</v>
      </c>
      <c r="H3" s="129" t="s">
        <v>66</v>
      </c>
      <c r="I3" s="129" t="s">
        <v>63</v>
      </c>
      <c r="J3" s="129" t="s">
        <v>126</v>
      </c>
      <c r="K3" s="129" t="s">
        <v>237</v>
      </c>
      <c r="L3" s="129" t="s">
        <v>367</v>
      </c>
      <c r="M3" s="129" t="s">
        <v>350</v>
      </c>
    </row>
    <row r="4" spans="1:15" s="38" customFormat="1">
      <c r="A4" s="635"/>
      <c r="B4" s="136" t="s">
        <v>5</v>
      </c>
      <c r="C4" s="136" t="s">
        <v>5</v>
      </c>
      <c r="D4" s="136" t="s">
        <v>5</v>
      </c>
      <c r="E4" s="136" t="s">
        <v>5</v>
      </c>
      <c r="F4" s="136" t="s">
        <v>5</v>
      </c>
      <c r="G4" s="136" t="s">
        <v>5</v>
      </c>
      <c r="H4" s="136" t="s">
        <v>5</v>
      </c>
      <c r="I4" s="136" t="s">
        <v>5</v>
      </c>
      <c r="J4" s="136" t="s">
        <v>5</v>
      </c>
      <c r="K4" s="136" t="s">
        <v>5</v>
      </c>
      <c r="L4" s="136" t="s">
        <v>5</v>
      </c>
      <c r="M4" s="127" t="s">
        <v>6</v>
      </c>
      <c r="N4" s="67" t="s">
        <v>235</v>
      </c>
      <c r="O4" s="82" t="s">
        <v>80</v>
      </c>
    </row>
    <row r="5" spans="1:15" ht="12.6" customHeight="1">
      <c r="A5" s="166">
        <v>0</v>
      </c>
      <c r="B5" s="79">
        <v>3086</v>
      </c>
      <c r="C5" s="79">
        <v>6416</v>
      </c>
      <c r="D5" s="79">
        <v>698</v>
      </c>
      <c r="E5" s="79">
        <v>129</v>
      </c>
      <c r="F5" s="79">
        <v>0</v>
      </c>
      <c r="G5" s="79">
        <v>0</v>
      </c>
      <c r="H5" s="79">
        <v>92</v>
      </c>
      <c r="I5" s="79">
        <v>-11</v>
      </c>
      <c r="J5" s="79">
        <v>-744</v>
      </c>
      <c r="K5" s="79">
        <f t="shared" ref="K5:K28" si="0">SUM(B5:J5)</f>
        <v>9666</v>
      </c>
      <c r="L5" s="79">
        <f t="shared" ref="L5:L28" si="1">SUM(B5:I5)</f>
        <v>10410</v>
      </c>
      <c r="M5" s="79">
        <f>K5</f>
        <v>9666</v>
      </c>
      <c r="N5" s="68">
        <f t="shared" ref="N5:N28" si="2">IF(I5&lt;0,0,I5)</f>
        <v>0</v>
      </c>
      <c r="O5" s="68">
        <f t="shared" ref="O5:O28" si="3">IF(I5&lt;0,I5,0)</f>
        <v>-11</v>
      </c>
    </row>
    <row r="6" spans="1:15" ht="12.6" customHeight="1">
      <c r="A6" s="167">
        <v>4.1666666666666699E-2</v>
      </c>
      <c r="B6" s="21">
        <v>3087</v>
      </c>
      <c r="C6" s="21">
        <v>6405</v>
      </c>
      <c r="D6" s="21">
        <v>712</v>
      </c>
      <c r="E6" s="21">
        <v>128</v>
      </c>
      <c r="F6" s="21">
        <v>0</v>
      </c>
      <c r="G6" s="21">
        <v>0</v>
      </c>
      <c r="H6" s="21">
        <v>83</v>
      </c>
      <c r="I6" s="21">
        <v>174</v>
      </c>
      <c r="J6" s="21">
        <v>-804</v>
      </c>
      <c r="K6" s="21">
        <f t="shared" si="0"/>
        <v>9785</v>
      </c>
      <c r="L6" s="21">
        <f t="shared" si="1"/>
        <v>10589</v>
      </c>
      <c r="M6" s="22">
        <f t="shared" ref="M6:M28" si="4">K6</f>
        <v>9785</v>
      </c>
      <c r="N6" s="68">
        <f t="shared" si="2"/>
        <v>174</v>
      </c>
      <c r="O6" s="68">
        <f t="shared" si="3"/>
        <v>0</v>
      </c>
    </row>
    <row r="7" spans="1:15" ht="12.6" customHeight="1">
      <c r="A7" s="167">
        <v>8.3333333333333301E-2</v>
      </c>
      <c r="B7" s="21">
        <v>3088</v>
      </c>
      <c r="C7" s="21">
        <v>6486</v>
      </c>
      <c r="D7" s="21">
        <v>713</v>
      </c>
      <c r="E7" s="21">
        <v>128</v>
      </c>
      <c r="F7" s="21">
        <v>0</v>
      </c>
      <c r="G7" s="21">
        <v>0</v>
      </c>
      <c r="H7" s="21">
        <v>79</v>
      </c>
      <c r="I7" s="21">
        <v>190</v>
      </c>
      <c r="J7" s="21">
        <v>-891</v>
      </c>
      <c r="K7" s="21">
        <f t="shared" si="0"/>
        <v>9793</v>
      </c>
      <c r="L7" s="21">
        <f t="shared" si="1"/>
        <v>10684</v>
      </c>
      <c r="M7" s="22">
        <f t="shared" si="4"/>
        <v>9793</v>
      </c>
      <c r="N7" s="68">
        <f t="shared" si="2"/>
        <v>190</v>
      </c>
      <c r="O7" s="68">
        <f t="shared" si="3"/>
        <v>0</v>
      </c>
    </row>
    <row r="8" spans="1:15" ht="12.6" customHeight="1">
      <c r="A8" s="167">
        <v>0.125</v>
      </c>
      <c r="B8" s="21">
        <v>3090</v>
      </c>
      <c r="C8" s="21">
        <v>6677</v>
      </c>
      <c r="D8" s="21">
        <v>708</v>
      </c>
      <c r="E8" s="21">
        <v>128</v>
      </c>
      <c r="F8" s="21">
        <v>0</v>
      </c>
      <c r="G8" s="21">
        <v>0</v>
      </c>
      <c r="H8" s="21">
        <v>79</v>
      </c>
      <c r="I8" s="21">
        <v>134</v>
      </c>
      <c r="J8" s="21">
        <v>-1058</v>
      </c>
      <c r="K8" s="21">
        <f t="shared" si="0"/>
        <v>9758</v>
      </c>
      <c r="L8" s="21">
        <f t="shared" si="1"/>
        <v>10816</v>
      </c>
      <c r="M8" s="22">
        <f t="shared" si="4"/>
        <v>9758</v>
      </c>
      <c r="N8" s="68">
        <f t="shared" si="2"/>
        <v>134</v>
      </c>
      <c r="O8" s="68">
        <f t="shared" si="3"/>
        <v>0</v>
      </c>
    </row>
    <row r="9" spans="1:15" ht="12.6" customHeight="1">
      <c r="A9" s="167">
        <v>0.16666666666666699</v>
      </c>
      <c r="B9" s="21">
        <v>3089</v>
      </c>
      <c r="C9" s="21">
        <v>6690</v>
      </c>
      <c r="D9" s="21">
        <v>705</v>
      </c>
      <c r="E9" s="21">
        <v>128</v>
      </c>
      <c r="F9" s="21">
        <v>0</v>
      </c>
      <c r="G9" s="21">
        <v>0</v>
      </c>
      <c r="H9" s="21">
        <v>81</v>
      </c>
      <c r="I9" s="21">
        <v>51</v>
      </c>
      <c r="J9" s="21">
        <v>-858</v>
      </c>
      <c r="K9" s="21">
        <f t="shared" si="0"/>
        <v>9886</v>
      </c>
      <c r="L9" s="21">
        <f t="shared" si="1"/>
        <v>10744</v>
      </c>
      <c r="M9" s="22">
        <f t="shared" si="4"/>
        <v>9886</v>
      </c>
      <c r="N9" s="68">
        <f t="shared" si="2"/>
        <v>51</v>
      </c>
      <c r="O9" s="68">
        <f t="shared" si="3"/>
        <v>0</v>
      </c>
    </row>
    <row r="10" spans="1:15" ht="12.6" customHeight="1">
      <c r="A10" s="167">
        <v>0.20833333333333301</v>
      </c>
      <c r="B10" s="21">
        <v>3089</v>
      </c>
      <c r="C10" s="21">
        <v>6535</v>
      </c>
      <c r="D10" s="21">
        <v>704</v>
      </c>
      <c r="E10" s="21">
        <v>132</v>
      </c>
      <c r="F10" s="21">
        <v>0</v>
      </c>
      <c r="G10" s="21">
        <v>0</v>
      </c>
      <c r="H10" s="21">
        <v>82</v>
      </c>
      <c r="I10" s="21">
        <v>393</v>
      </c>
      <c r="J10" s="21">
        <v>-582</v>
      </c>
      <c r="K10" s="21">
        <f t="shared" si="0"/>
        <v>10353</v>
      </c>
      <c r="L10" s="21">
        <f t="shared" si="1"/>
        <v>10935</v>
      </c>
      <c r="M10" s="22">
        <f t="shared" si="4"/>
        <v>10353</v>
      </c>
      <c r="N10" s="68">
        <f t="shared" si="2"/>
        <v>393</v>
      </c>
      <c r="O10" s="68">
        <f t="shared" si="3"/>
        <v>0</v>
      </c>
    </row>
    <row r="11" spans="1:15" ht="12.6" customHeight="1">
      <c r="A11" s="167">
        <v>0.25</v>
      </c>
      <c r="B11" s="21">
        <v>3091</v>
      </c>
      <c r="C11" s="21">
        <v>6512</v>
      </c>
      <c r="D11" s="21">
        <v>761</v>
      </c>
      <c r="E11" s="21">
        <v>246</v>
      </c>
      <c r="F11" s="21">
        <v>213</v>
      </c>
      <c r="G11" s="21">
        <v>1</v>
      </c>
      <c r="H11" s="21">
        <v>78</v>
      </c>
      <c r="I11" s="21">
        <v>327</v>
      </c>
      <c r="J11" s="21">
        <v>-5</v>
      </c>
      <c r="K11" s="21">
        <f t="shared" si="0"/>
        <v>11224</v>
      </c>
      <c r="L11" s="21">
        <f t="shared" si="1"/>
        <v>11229</v>
      </c>
      <c r="M11" s="22">
        <f t="shared" si="4"/>
        <v>11224</v>
      </c>
      <c r="N11" s="68">
        <f t="shared" si="2"/>
        <v>327</v>
      </c>
      <c r="O11" s="68">
        <f t="shared" si="3"/>
        <v>0</v>
      </c>
    </row>
    <row r="12" spans="1:15" ht="12.6" customHeight="1">
      <c r="A12" s="167">
        <v>0.29166666666666702</v>
      </c>
      <c r="B12" s="21">
        <v>3092</v>
      </c>
      <c r="C12" s="21">
        <v>6526</v>
      </c>
      <c r="D12" s="21">
        <v>765</v>
      </c>
      <c r="E12" s="21">
        <v>678</v>
      </c>
      <c r="F12" s="21">
        <v>761</v>
      </c>
      <c r="G12" s="21">
        <v>83</v>
      </c>
      <c r="H12" s="21">
        <v>77</v>
      </c>
      <c r="I12" s="21">
        <v>-313</v>
      </c>
      <c r="J12" s="21">
        <v>0</v>
      </c>
      <c r="K12" s="21">
        <f t="shared" si="0"/>
        <v>11669</v>
      </c>
      <c r="L12" s="21">
        <f t="shared" si="1"/>
        <v>11669</v>
      </c>
      <c r="M12" s="22">
        <f t="shared" si="4"/>
        <v>11669</v>
      </c>
      <c r="N12" s="68">
        <f t="shared" si="2"/>
        <v>0</v>
      </c>
      <c r="O12" s="68">
        <f t="shared" si="3"/>
        <v>-313</v>
      </c>
    </row>
    <row r="13" spans="1:15" ht="12.6" customHeight="1">
      <c r="A13" s="167">
        <v>0.33333333333333298</v>
      </c>
      <c r="B13" s="21">
        <v>3089</v>
      </c>
      <c r="C13" s="21">
        <v>6504</v>
      </c>
      <c r="D13" s="21">
        <v>764</v>
      </c>
      <c r="E13" s="21">
        <v>816</v>
      </c>
      <c r="F13" s="21">
        <v>350</v>
      </c>
      <c r="G13" s="21">
        <v>398</v>
      </c>
      <c r="H13" s="21">
        <v>77</v>
      </c>
      <c r="I13" s="21">
        <v>-155</v>
      </c>
      <c r="J13" s="21">
        <v>0</v>
      </c>
      <c r="K13" s="21">
        <f t="shared" si="0"/>
        <v>11843</v>
      </c>
      <c r="L13" s="21">
        <f t="shared" si="1"/>
        <v>11843</v>
      </c>
      <c r="M13" s="22">
        <f t="shared" si="4"/>
        <v>11843</v>
      </c>
      <c r="N13" s="68">
        <f t="shared" si="2"/>
        <v>0</v>
      </c>
      <c r="O13" s="68">
        <f t="shared" si="3"/>
        <v>-155</v>
      </c>
    </row>
    <row r="14" spans="1:15" ht="12.6" customHeight="1">
      <c r="A14" s="167">
        <v>0.375</v>
      </c>
      <c r="B14" s="21">
        <v>3093</v>
      </c>
      <c r="C14" s="21">
        <v>6551</v>
      </c>
      <c r="D14" s="21">
        <v>741</v>
      </c>
      <c r="E14" s="21">
        <v>580</v>
      </c>
      <c r="F14" s="21">
        <v>229</v>
      </c>
      <c r="G14" s="21">
        <v>760</v>
      </c>
      <c r="H14" s="21">
        <v>74</v>
      </c>
      <c r="I14" s="21">
        <v>-59</v>
      </c>
      <c r="J14" s="21">
        <v>0</v>
      </c>
      <c r="K14" s="21">
        <f t="shared" si="0"/>
        <v>11969</v>
      </c>
      <c r="L14" s="21">
        <f t="shared" si="1"/>
        <v>11969</v>
      </c>
      <c r="M14" s="22">
        <f t="shared" si="4"/>
        <v>11969</v>
      </c>
      <c r="N14" s="68">
        <f t="shared" si="2"/>
        <v>0</v>
      </c>
      <c r="O14" s="68">
        <f t="shared" si="3"/>
        <v>-59</v>
      </c>
    </row>
    <row r="15" spans="1:15" ht="12.6" customHeight="1">
      <c r="A15" s="167">
        <v>0.41666666666666702</v>
      </c>
      <c r="B15" s="21">
        <v>3095</v>
      </c>
      <c r="C15" s="21">
        <v>6685</v>
      </c>
      <c r="D15" s="21">
        <v>737</v>
      </c>
      <c r="E15" s="21">
        <v>285</v>
      </c>
      <c r="F15" s="21">
        <v>97</v>
      </c>
      <c r="G15" s="21">
        <v>1014</v>
      </c>
      <c r="H15" s="21">
        <v>81</v>
      </c>
      <c r="I15" s="21">
        <v>-82</v>
      </c>
      <c r="J15" s="21">
        <v>0</v>
      </c>
      <c r="K15" s="21">
        <f t="shared" si="0"/>
        <v>11912</v>
      </c>
      <c r="L15" s="21">
        <f t="shared" si="1"/>
        <v>11912</v>
      </c>
      <c r="M15" s="22">
        <f t="shared" si="4"/>
        <v>11912</v>
      </c>
      <c r="N15" s="68">
        <f t="shared" si="2"/>
        <v>0</v>
      </c>
      <c r="O15" s="68">
        <f t="shared" si="3"/>
        <v>-82</v>
      </c>
    </row>
    <row r="16" spans="1:15" ht="12.6" customHeight="1">
      <c r="A16" s="167">
        <v>0.45833333333333298</v>
      </c>
      <c r="B16" s="21">
        <v>3094</v>
      </c>
      <c r="C16" s="21">
        <v>6720</v>
      </c>
      <c r="D16" s="21">
        <v>740</v>
      </c>
      <c r="E16" s="21">
        <v>250</v>
      </c>
      <c r="F16" s="21">
        <v>0</v>
      </c>
      <c r="G16" s="21">
        <v>1079</v>
      </c>
      <c r="H16" s="21">
        <v>95</v>
      </c>
      <c r="I16" s="21">
        <v>-240</v>
      </c>
      <c r="J16" s="21">
        <v>0</v>
      </c>
      <c r="K16" s="21">
        <f t="shared" si="0"/>
        <v>11738</v>
      </c>
      <c r="L16" s="21">
        <f t="shared" si="1"/>
        <v>11738</v>
      </c>
      <c r="M16" s="22">
        <f t="shared" si="4"/>
        <v>11738</v>
      </c>
      <c r="N16" s="68">
        <f t="shared" si="2"/>
        <v>0</v>
      </c>
      <c r="O16" s="68">
        <f t="shared" si="3"/>
        <v>-240</v>
      </c>
    </row>
    <row r="17" spans="1:15" ht="12.6" customHeight="1">
      <c r="A17" s="167">
        <v>0.5</v>
      </c>
      <c r="B17" s="21">
        <v>3089</v>
      </c>
      <c r="C17" s="21">
        <v>6800</v>
      </c>
      <c r="D17" s="21">
        <v>743</v>
      </c>
      <c r="E17" s="21">
        <v>153</v>
      </c>
      <c r="F17" s="21">
        <v>280</v>
      </c>
      <c r="G17" s="21">
        <v>1094</v>
      </c>
      <c r="H17" s="21">
        <v>99</v>
      </c>
      <c r="I17" s="21">
        <v>-395</v>
      </c>
      <c r="J17" s="21">
        <v>0</v>
      </c>
      <c r="K17" s="21">
        <f t="shared" si="0"/>
        <v>11863</v>
      </c>
      <c r="L17" s="21">
        <f t="shared" si="1"/>
        <v>11863</v>
      </c>
      <c r="M17" s="22">
        <f t="shared" si="4"/>
        <v>11863</v>
      </c>
      <c r="N17" s="68">
        <f t="shared" si="2"/>
        <v>0</v>
      </c>
      <c r="O17" s="68">
        <f t="shared" si="3"/>
        <v>-395</v>
      </c>
    </row>
    <row r="18" spans="1:15" ht="12.6" customHeight="1">
      <c r="A18" s="167">
        <v>0.54166666666666696</v>
      </c>
      <c r="B18" s="21">
        <v>3088</v>
      </c>
      <c r="C18" s="21">
        <v>6807</v>
      </c>
      <c r="D18" s="21">
        <v>747</v>
      </c>
      <c r="E18" s="21">
        <v>158</v>
      </c>
      <c r="F18" s="21">
        <v>4</v>
      </c>
      <c r="G18" s="21">
        <v>1029</v>
      </c>
      <c r="H18" s="21">
        <v>102</v>
      </c>
      <c r="I18" s="21">
        <v>-40</v>
      </c>
      <c r="J18" s="21">
        <v>0</v>
      </c>
      <c r="K18" s="21">
        <f t="shared" si="0"/>
        <v>11895</v>
      </c>
      <c r="L18" s="21">
        <f t="shared" si="1"/>
        <v>11895</v>
      </c>
      <c r="M18" s="22">
        <f t="shared" si="4"/>
        <v>11895</v>
      </c>
      <c r="N18" s="68">
        <f t="shared" si="2"/>
        <v>0</v>
      </c>
      <c r="O18" s="68">
        <f t="shared" si="3"/>
        <v>-40</v>
      </c>
    </row>
    <row r="19" spans="1:15" ht="12.6" customHeight="1">
      <c r="A19" s="167">
        <v>0.58333333333333304</v>
      </c>
      <c r="B19" s="21">
        <v>3086</v>
      </c>
      <c r="C19" s="21">
        <v>6662</v>
      </c>
      <c r="D19" s="21">
        <v>749</v>
      </c>
      <c r="E19" s="21">
        <v>158</v>
      </c>
      <c r="F19" s="21">
        <v>55</v>
      </c>
      <c r="G19" s="21">
        <v>901</v>
      </c>
      <c r="H19" s="21">
        <v>103</v>
      </c>
      <c r="I19" s="21">
        <v>74</v>
      </c>
      <c r="J19" s="21">
        <v>-23</v>
      </c>
      <c r="K19" s="21">
        <f t="shared" si="0"/>
        <v>11765</v>
      </c>
      <c r="L19" s="21">
        <f t="shared" si="1"/>
        <v>11788</v>
      </c>
      <c r="M19" s="22">
        <f t="shared" si="4"/>
        <v>11765</v>
      </c>
      <c r="N19" s="68">
        <f t="shared" si="2"/>
        <v>74</v>
      </c>
      <c r="O19" s="68">
        <f t="shared" si="3"/>
        <v>0</v>
      </c>
    </row>
    <row r="20" spans="1:15" ht="12.6" customHeight="1">
      <c r="A20" s="167">
        <v>0.625</v>
      </c>
      <c r="B20" s="21">
        <v>3084</v>
      </c>
      <c r="C20" s="21">
        <v>6634</v>
      </c>
      <c r="D20" s="21">
        <v>743</v>
      </c>
      <c r="E20" s="21">
        <v>162</v>
      </c>
      <c r="F20" s="21">
        <v>96</v>
      </c>
      <c r="G20" s="21">
        <v>629</v>
      </c>
      <c r="H20" s="21">
        <v>103</v>
      </c>
      <c r="I20" s="21">
        <v>167</v>
      </c>
      <c r="J20" s="21">
        <v>0</v>
      </c>
      <c r="K20" s="21">
        <f t="shared" si="0"/>
        <v>11618</v>
      </c>
      <c r="L20" s="21">
        <f t="shared" si="1"/>
        <v>11618</v>
      </c>
      <c r="M20" s="22">
        <f t="shared" si="4"/>
        <v>11618</v>
      </c>
      <c r="N20" s="68">
        <f t="shared" si="2"/>
        <v>167</v>
      </c>
      <c r="O20" s="68">
        <f t="shared" si="3"/>
        <v>0</v>
      </c>
    </row>
    <row r="21" spans="1:15" ht="12.6" customHeight="1">
      <c r="A21" s="167">
        <v>0.66666666666666696</v>
      </c>
      <c r="B21" s="21">
        <v>3083</v>
      </c>
      <c r="C21" s="21">
        <v>6831</v>
      </c>
      <c r="D21" s="21">
        <v>756</v>
      </c>
      <c r="E21" s="21">
        <v>313</v>
      </c>
      <c r="F21" s="21">
        <v>173</v>
      </c>
      <c r="G21" s="21">
        <v>264</v>
      </c>
      <c r="H21" s="21">
        <v>103</v>
      </c>
      <c r="I21" s="21">
        <v>-63</v>
      </c>
      <c r="J21" s="21">
        <v>0</v>
      </c>
      <c r="K21" s="21">
        <f t="shared" si="0"/>
        <v>11460</v>
      </c>
      <c r="L21" s="21">
        <f t="shared" si="1"/>
        <v>11460</v>
      </c>
      <c r="M21" s="22">
        <f t="shared" si="4"/>
        <v>11460</v>
      </c>
      <c r="N21" s="68">
        <f t="shared" si="2"/>
        <v>0</v>
      </c>
      <c r="O21" s="68">
        <f t="shared" si="3"/>
        <v>-63</v>
      </c>
    </row>
    <row r="22" spans="1:15" ht="12.6" customHeight="1">
      <c r="A22" s="167">
        <v>0.70833333333333304</v>
      </c>
      <c r="B22" s="21">
        <v>3084</v>
      </c>
      <c r="C22" s="21">
        <v>6917</v>
      </c>
      <c r="D22" s="21">
        <v>771</v>
      </c>
      <c r="E22" s="21">
        <v>297</v>
      </c>
      <c r="F22" s="21">
        <v>674</v>
      </c>
      <c r="G22" s="21">
        <v>22</v>
      </c>
      <c r="H22" s="21">
        <v>106</v>
      </c>
      <c r="I22" s="21">
        <v>-302</v>
      </c>
      <c r="J22" s="21">
        <v>0</v>
      </c>
      <c r="K22" s="21">
        <f t="shared" si="0"/>
        <v>11569</v>
      </c>
      <c r="L22" s="21">
        <f t="shared" si="1"/>
        <v>11569</v>
      </c>
      <c r="M22" s="22">
        <f t="shared" si="4"/>
        <v>11569</v>
      </c>
      <c r="N22" s="68">
        <f t="shared" si="2"/>
        <v>0</v>
      </c>
      <c r="O22" s="68">
        <f t="shared" si="3"/>
        <v>-302</v>
      </c>
    </row>
    <row r="23" spans="1:15" ht="12.6" customHeight="1">
      <c r="A23" s="167">
        <v>0.75</v>
      </c>
      <c r="B23" s="21">
        <v>3086</v>
      </c>
      <c r="C23" s="21">
        <v>6984</v>
      </c>
      <c r="D23" s="21">
        <v>788</v>
      </c>
      <c r="E23" s="21">
        <v>418</v>
      </c>
      <c r="F23" s="21">
        <v>444</v>
      </c>
      <c r="G23" s="21">
        <v>1</v>
      </c>
      <c r="H23" s="21">
        <v>121</v>
      </c>
      <c r="I23" s="21">
        <v>-92</v>
      </c>
      <c r="J23" s="21">
        <v>0</v>
      </c>
      <c r="K23" s="21">
        <f t="shared" si="0"/>
        <v>11750</v>
      </c>
      <c r="L23" s="21">
        <f t="shared" si="1"/>
        <v>11750</v>
      </c>
      <c r="M23" s="22">
        <f t="shared" si="4"/>
        <v>11750</v>
      </c>
      <c r="N23" s="68">
        <f t="shared" si="2"/>
        <v>0</v>
      </c>
      <c r="O23" s="68">
        <f t="shared" si="3"/>
        <v>-92</v>
      </c>
    </row>
    <row r="24" spans="1:15" ht="12.6" customHeight="1">
      <c r="A24" s="167">
        <v>0.79166666666666696</v>
      </c>
      <c r="B24" s="21">
        <v>3088</v>
      </c>
      <c r="C24" s="21">
        <v>7043</v>
      </c>
      <c r="D24" s="21">
        <v>792</v>
      </c>
      <c r="E24" s="21">
        <v>408</v>
      </c>
      <c r="F24" s="21">
        <v>108</v>
      </c>
      <c r="G24" s="21">
        <v>0</v>
      </c>
      <c r="H24" s="21">
        <v>139</v>
      </c>
      <c r="I24" s="21">
        <v>149</v>
      </c>
      <c r="J24" s="21">
        <v>0</v>
      </c>
      <c r="K24" s="21">
        <f t="shared" si="0"/>
        <v>11727</v>
      </c>
      <c r="L24" s="21">
        <f t="shared" si="1"/>
        <v>11727</v>
      </c>
      <c r="M24" s="22">
        <f t="shared" si="4"/>
        <v>11727</v>
      </c>
      <c r="N24" s="68">
        <f t="shared" si="2"/>
        <v>149</v>
      </c>
      <c r="O24" s="68">
        <f t="shared" si="3"/>
        <v>0</v>
      </c>
    </row>
    <row r="25" spans="1:15" ht="12.6" customHeight="1">
      <c r="A25" s="167">
        <v>0.83333333333333304</v>
      </c>
      <c r="B25" s="21">
        <v>3089</v>
      </c>
      <c r="C25" s="21">
        <v>7067</v>
      </c>
      <c r="D25" s="21">
        <v>785</v>
      </c>
      <c r="E25" s="21">
        <v>264</v>
      </c>
      <c r="F25" s="21">
        <v>332</v>
      </c>
      <c r="G25" s="21">
        <v>0</v>
      </c>
      <c r="H25" s="21">
        <v>167</v>
      </c>
      <c r="I25" s="21">
        <v>-203</v>
      </c>
      <c r="J25" s="21">
        <v>0</v>
      </c>
      <c r="K25" s="21">
        <f t="shared" si="0"/>
        <v>11501</v>
      </c>
      <c r="L25" s="21">
        <f t="shared" si="1"/>
        <v>11501</v>
      </c>
      <c r="M25" s="22">
        <f t="shared" si="4"/>
        <v>11501</v>
      </c>
      <c r="N25" s="68">
        <f t="shared" si="2"/>
        <v>0</v>
      </c>
      <c r="O25" s="68">
        <f t="shared" si="3"/>
        <v>-203</v>
      </c>
    </row>
    <row r="26" spans="1:15" ht="12.6" customHeight="1">
      <c r="A26" s="167">
        <v>0.875</v>
      </c>
      <c r="B26" s="21">
        <v>3090</v>
      </c>
      <c r="C26" s="21">
        <v>7100</v>
      </c>
      <c r="D26" s="21">
        <v>784</v>
      </c>
      <c r="E26" s="21">
        <v>152</v>
      </c>
      <c r="F26" s="21">
        <v>35</v>
      </c>
      <c r="G26" s="21">
        <v>0</v>
      </c>
      <c r="H26" s="21">
        <v>197</v>
      </c>
      <c r="I26" s="21">
        <v>-353</v>
      </c>
      <c r="J26" s="21">
        <v>0</v>
      </c>
      <c r="K26" s="21">
        <f t="shared" si="0"/>
        <v>11005</v>
      </c>
      <c r="L26" s="21">
        <f t="shared" si="1"/>
        <v>11005</v>
      </c>
      <c r="M26" s="22">
        <f t="shared" si="4"/>
        <v>11005</v>
      </c>
      <c r="N26" s="68">
        <f t="shared" si="2"/>
        <v>0</v>
      </c>
      <c r="O26" s="68">
        <f t="shared" si="3"/>
        <v>-353</v>
      </c>
    </row>
    <row r="27" spans="1:15" ht="12.6" customHeight="1">
      <c r="A27" s="167">
        <v>0.91666666666666696</v>
      </c>
      <c r="B27" s="21">
        <v>3091</v>
      </c>
      <c r="C27" s="21">
        <v>6988</v>
      </c>
      <c r="D27" s="21">
        <v>740</v>
      </c>
      <c r="E27" s="21">
        <v>136</v>
      </c>
      <c r="F27" s="21">
        <v>0</v>
      </c>
      <c r="G27" s="21">
        <v>0</v>
      </c>
      <c r="H27" s="21">
        <v>199</v>
      </c>
      <c r="I27" s="21">
        <v>-624</v>
      </c>
      <c r="J27" s="21">
        <v>0</v>
      </c>
      <c r="K27" s="21">
        <f t="shared" si="0"/>
        <v>10530</v>
      </c>
      <c r="L27" s="21">
        <f t="shared" si="1"/>
        <v>10530</v>
      </c>
      <c r="M27" s="22">
        <f t="shared" si="4"/>
        <v>10530</v>
      </c>
      <c r="N27" s="68">
        <f t="shared" si="2"/>
        <v>0</v>
      </c>
      <c r="O27" s="68">
        <f t="shared" si="3"/>
        <v>-624</v>
      </c>
    </row>
    <row r="28" spans="1:15" ht="12.6" customHeight="1" thickBot="1">
      <c r="A28" s="168">
        <v>0.95833333333333304</v>
      </c>
      <c r="B28" s="34">
        <v>3095</v>
      </c>
      <c r="C28" s="34">
        <v>6917</v>
      </c>
      <c r="D28" s="34">
        <v>723</v>
      </c>
      <c r="E28" s="34">
        <v>129</v>
      </c>
      <c r="F28" s="34">
        <v>0</v>
      </c>
      <c r="G28" s="34">
        <v>0</v>
      </c>
      <c r="H28" s="34">
        <v>195</v>
      </c>
      <c r="I28" s="34">
        <v>-862</v>
      </c>
      <c r="J28" s="34">
        <v>-22</v>
      </c>
      <c r="K28" s="34">
        <f t="shared" si="0"/>
        <v>10175</v>
      </c>
      <c r="L28" s="34">
        <f t="shared" si="1"/>
        <v>10197</v>
      </c>
      <c r="M28" s="34">
        <f t="shared" si="4"/>
        <v>10175</v>
      </c>
      <c r="N28" s="68">
        <f t="shared" si="2"/>
        <v>0</v>
      </c>
      <c r="O28" s="68">
        <f t="shared" si="3"/>
        <v>-862</v>
      </c>
    </row>
    <row r="29" spans="1:15" s="19" customFormat="1" ht="12.75">
      <c r="A29" s="132" t="s">
        <v>543</v>
      </c>
      <c r="M29" s="18" t="s">
        <v>513</v>
      </c>
    </row>
    <row r="30" spans="1:15" s="19" customFormat="1" ht="11.25">
      <c r="M30" s="18"/>
    </row>
    <row r="31" spans="1:15">
      <c r="A31" s="318"/>
    </row>
    <row r="32" spans="1:15">
      <c r="A32" s="169" t="s">
        <v>85</v>
      </c>
      <c r="B32" s="170"/>
      <c r="C32" s="170"/>
      <c r="D32" s="170"/>
      <c r="E32" s="154" t="s">
        <v>5</v>
      </c>
      <c r="F32" s="154" t="s">
        <v>232</v>
      </c>
    </row>
    <row r="33" spans="1:6" ht="12.75" thickBot="1">
      <c r="A33" s="633" t="s">
        <v>351</v>
      </c>
      <c r="B33" s="633"/>
      <c r="C33" s="633"/>
      <c r="D33" s="633"/>
      <c r="E33" s="35">
        <v>11969</v>
      </c>
      <c r="F33" s="171">
        <f t="shared" ref="F33:F42" si="5">E33/$E$33</f>
        <v>1</v>
      </c>
    </row>
    <row r="34" spans="1:6" ht="12.75" customHeight="1">
      <c r="A34" s="636" t="s">
        <v>38</v>
      </c>
      <c r="B34" s="636"/>
      <c r="C34" s="636"/>
      <c r="D34" s="636"/>
      <c r="E34" s="10">
        <v>3093</v>
      </c>
      <c r="F34" s="73">
        <f t="shared" si="5"/>
        <v>0.25841757874509147</v>
      </c>
    </row>
    <row r="35" spans="1:6" ht="12.75" customHeight="1">
      <c r="A35" s="637" t="s">
        <v>39</v>
      </c>
      <c r="B35" s="638"/>
      <c r="C35" s="638"/>
      <c r="D35" s="638"/>
      <c r="E35" s="21">
        <v>6551</v>
      </c>
      <c r="F35" s="81">
        <f t="shared" si="5"/>
        <v>0.54733060406048961</v>
      </c>
    </row>
    <row r="36" spans="1:6" ht="12.75" customHeight="1">
      <c r="A36" s="637" t="s">
        <v>128</v>
      </c>
      <c r="B36" s="638"/>
      <c r="C36" s="638"/>
      <c r="D36" s="638"/>
      <c r="E36" s="21">
        <v>741</v>
      </c>
      <c r="F36" s="81">
        <f t="shared" si="5"/>
        <v>6.1909933996156741E-2</v>
      </c>
    </row>
    <row r="37" spans="1:6" ht="12.75" customHeight="1">
      <c r="A37" s="637" t="s">
        <v>77</v>
      </c>
      <c r="B37" s="638"/>
      <c r="C37" s="638"/>
      <c r="D37" s="638"/>
      <c r="E37" s="21">
        <v>580</v>
      </c>
      <c r="F37" s="81">
        <f t="shared" si="5"/>
        <v>4.8458517837747517E-2</v>
      </c>
    </row>
    <row r="38" spans="1:6" ht="12.75" customHeight="1">
      <c r="A38" s="637" t="s">
        <v>78</v>
      </c>
      <c r="B38" s="638"/>
      <c r="C38" s="638"/>
      <c r="D38" s="638"/>
      <c r="E38" s="21">
        <v>229</v>
      </c>
      <c r="F38" s="81">
        <f t="shared" si="5"/>
        <v>1.9132759629041689E-2</v>
      </c>
    </row>
    <row r="39" spans="1:6" ht="12.75" customHeight="1">
      <c r="A39" s="637" t="s">
        <v>129</v>
      </c>
      <c r="B39" s="638"/>
      <c r="C39" s="638"/>
      <c r="D39" s="638"/>
      <c r="E39" s="21">
        <v>760</v>
      </c>
      <c r="F39" s="81">
        <f t="shared" si="5"/>
        <v>6.3497368201186399E-2</v>
      </c>
    </row>
    <row r="40" spans="1:6" ht="12.75" customHeight="1">
      <c r="A40" s="637" t="s">
        <v>130</v>
      </c>
      <c r="B40" s="638"/>
      <c r="C40" s="638"/>
      <c r="D40" s="638"/>
      <c r="E40" s="21">
        <v>74</v>
      </c>
      <c r="F40" s="81">
        <f t="shared" si="5"/>
        <v>6.1826384827470965E-3</v>
      </c>
    </row>
    <row r="41" spans="1:6" ht="12.75" customHeight="1">
      <c r="A41" s="637" t="s">
        <v>63</v>
      </c>
      <c r="B41" s="638"/>
      <c r="C41" s="638"/>
      <c r="D41" s="638"/>
      <c r="E41" s="21">
        <v>-59</v>
      </c>
      <c r="F41" s="81">
        <f t="shared" si="5"/>
        <v>-4.9294009524605232E-3</v>
      </c>
    </row>
    <row r="42" spans="1:6" ht="12.75" customHeight="1" thickBot="1">
      <c r="A42" s="634" t="s">
        <v>126</v>
      </c>
      <c r="B42" s="634"/>
      <c r="C42" s="634"/>
      <c r="D42" s="634"/>
      <c r="E42" s="40">
        <v>0</v>
      </c>
      <c r="F42" s="80">
        <f t="shared" si="5"/>
        <v>0</v>
      </c>
    </row>
    <row r="43" spans="1:6" s="19" customFormat="1" ht="11.25">
      <c r="F43" s="18" t="s">
        <v>513</v>
      </c>
    </row>
    <row r="44" spans="1:6" ht="11.25" customHeight="1"/>
  </sheetData>
  <mergeCells count="11">
    <mergeCell ref="A33:D33"/>
    <mergeCell ref="A42:D42"/>
    <mergeCell ref="A3:A4"/>
    <mergeCell ref="A34:D34"/>
    <mergeCell ref="A35:D35"/>
    <mergeCell ref="A36:D36"/>
    <mergeCell ref="A37:D37"/>
    <mergeCell ref="A38:D38"/>
    <mergeCell ref="A39:D39"/>
    <mergeCell ref="A40:D40"/>
    <mergeCell ref="A41:D41"/>
  </mergeCells>
  <conditionalFormatting sqref="A5:M28">
    <cfRule type="expression" dxfId="3" priority="1">
      <formula>$K5=MAX($K$5:$K$28)</formula>
    </cfRule>
  </conditionalFormatting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fitToPage="1"/>
  </sheetPr>
  <dimension ref="A1:O44"/>
  <sheetViews>
    <sheetView showGridLines="0" zoomScale="115" zoomScaleNormal="115" zoomScaleSheetLayoutView="145" workbookViewId="0"/>
  </sheetViews>
  <sheetFormatPr defaultRowHeight="12"/>
  <cols>
    <col min="1" max="10" width="10.42578125" style="12" customWidth="1"/>
    <col min="11" max="13" width="13.140625" style="12" customWidth="1"/>
    <col min="14" max="15" width="0.140625" style="12" customWidth="1"/>
    <col min="16" max="21" width="8.7109375" style="12" customWidth="1"/>
    <col min="22" max="22" width="9.5703125" style="12" customWidth="1"/>
    <col min="23" max="24" width="8.7109375" style="12" customWidth="1"/>
    <col min="25" max="25" width="9.42578125" style="12" customWidth="1"/>
    <col min="26" max="16384" width="9.140625" style="12"/>
  </cols>
  <sheetData>
    <row r="1" spans="1:15" ht="18.75">
      <c r="A1" s="104" t="str">
        <f>"17.2  Den minima zatížení ES ČR v roce "&amp;M1&amp;" ("&amp;INDEX('17.3'!$C$8:$N$8,,MATCH(MIN('17.3'!C7:N7),'17.3'!C7:N7,0))&amp;" "&amp;YEAR("1."&amp;$M$1)&amp;" "&amp;INDEX('17.3'!$C$9:$N$9,,MATCH(MIN('17.3'!C7:N7),'17.3'!C7:N7,0))&amp;")"</f>
        <v>17.2  Den minima zatížení ES ČR v roce 2018 (8. 7. 2018 5:00)</v>
      </c>
      <c r="M1" s="105" t="str">
        <f>Obsah!A1</f>
        <v>2018</v>
      </c>
    </row>
    <row r="2" spans="1:15" ht="7.5" customHeight="1">
      <c r="A2" s="72"/>
    </row>
    <row r="3" spans="1:15" s="38" customFormat="1" ht="24">
      <c r="A3" s="635" t="s">
        <v>542</v>
      </c>
      <c r="B3" s="129" t="s">
        <v>12</v>
      </c>
      <c r="C3" s="129" t="s">
        <v>41</v>
      </c>
      <c r="D3" s="129" t="s">
        <v>125</v>
      </c>
      <c r="E3" s="129" t="s">
        <v>64</v>
      </c>
      <c r="F3" s="129" t="s">
        <v>65</v>
      </c>
      <c r="G3" s="129" t="s">
        <v>67</v>
      </c>
      <c r="H3" s="129" t="s">
        <v>66</v>
      </c>
      <c r="I3" s="129" t="s">
        <v>63</v>
      </c>
      <c r="J3" s="129" t="s">
        <v>126</v>
      </c>
      <c r="K3" s="129" t="s">
        <v>237</v>
      </c>
      <c r="L3" s="129" t="s">
        <v>238</v>
      </c>
      <c r="M3" s="129" t="s">
        <v>350</v>
      </c>
    </row>
    <row r="4" spans="1:15" s="38" customFormat="1">
      <c r="A4" s="635"/>
      <c r="B4" s="136" t="s">
        <v>5</v>
      </c>
      <c r="C4" s="136" t="s">
        <v>5</v>
      </c>
      <c r="D4" s="136" t="s">
        <v>5</v>
      </c>
      <c r="E4" s="136" t="s">
        <v>5</v>
      </c>
      <c r="F4" s="136" t="s">
        <v>5</v>
      </c>
      <c r="G4" s="136" t="s">
        <v>5</v>
      </c>
      <c r="H4" s="136" t="s">
        <v>5</v>
      </c>
      <c r="I4" s="136" t="s">
        <v>5</v>
      </c>
      <c r="J4" s="136" t="s">
        <v>5</v>
      </c>
      <c r="K4" s="136" t="s">
        <v>5</v>
      </c>
      <c r="L4" s="136" t="s">
        <v>5</v>
      </c>
      <c r="M4" s="127" t="s">
        <v>6</v>
      </c>
      <c r="N4" s="67" t="s">
        <v>235</v>
      </c>
      <c r="O4" s="82" t="s">
        <v>80</v>
      </c>
    </row>
    <row r="5" spans="1:15" ht="12.6" customHeight="1">
      <c r="A5" s="172">
        <v>0</v>
      </c>
      <c r="B5" s="79">
        <v>2552</v>
      </c>
      <c r="C5" s="79">
        <v>4183</v>
      </c>
      <c r="D5" s="79">
        <v>465</v>
      </c>
      <c r="E5" s="79">
        <v>240</v>
      </c>
      <c r="F5" s="79">
        <v>0</v>
      </c>
      <c r="G5" s="79">
        <v>0</v>
      </c>
      <c r="H5" s="79">
        <v>71</v>
      </c>
      <c r="I5" s="79">
        <v>-1810</v>
      </c>
      <c r="J5" s="79">
        <v>0</v>
      </c>
      <c r="K5" s="79">
        <f t="shared" ref="K5:K28" si="0">SUM(B5:J5)</f>
        <v>5701</v>
      </c>
      <c r="L5" s="79">
        <f t="shared" ref="L5:L28" si="1">SUM(B5:I5)</f>
        <v>5701</v>
      </c>
      <c r="M5" s="79">
        <f>K5</f>
        <v>5701</v>
      </c>
      <c r="N5" s="68">
        <f>IF(I5&lt;0,0,I5)</f>
        <v>0</v>
      </c>
      <c r="O5" s="68">
        <f>IF(I5&lt;0,I5,0)</f>
        <v>-1810</v>
      </c>
    </row>
    <row r="6" spans="1:15" ht="12.6" customHeight="1">
      <c r="A6" s="173">
        <v>4.1666666666666699E-2</v>
      </c>
      <c r="B6" s="21">
        <v>2557</v>
      </c>
      <c r="C6" s="21">
        <v>4122</v>
      </c>
      <c r="D6" s="21">
        <v>463</v>
      </c>
      <c r="E6" s="21">
        <v>138</v>
      </c>
      <c r="F6" s="21">
        <v>0</v>
      </c>
      <c r="G6" s="21">
        <v>0</v>
      </c>
      <c r="H6" s="21">
        <v>61</v>
      </c>
      <c r="I6" s="21">
        <v>-1811</v>
      </c>
      <c r="J6" s="21">
        <v>0</v>
      </c>
      <c r="K6" s="21">
        <f t="shared" si="0"/>
        <v>5530</v>
      </c>
      <c r="L6" s="21">
        <f t="shared" si="1"/>
        <v>5530</v>
      </c>
      <c r="M6" s="22">
        <f t="shared" ref="M6:M28" si="2">K6</f>
        <v>5530</v>
      </c>
      <c r="N6" s="68">
        <f t="shared" ref="N6:N28" si="3">IF(I6&lt;0,0,I6)</f>
        <v>0</v>
      </c>
      <c r="O6" s="68">
        <f t="shared" ref="O6:O28" si="4">IF(I6&lt;0,I6,0)</f>
        <v>-1811</v>
      </c>
    </row>
    <row r="7" spans="1:15" ht="12.6" customHeight="1">
      <c r="A7" s="173">
        <v>8.3333333333333301E-2</v>
      </c>
      <c r="B7" s="21">
        <v>2560</v>
      </c>
      <c r="C7" s="21">
        <v>4056</v>
      </c>
      <c r="D7" s="21">
        <v>461</v>
      </c>
      <c r="E7" s="21">
        <v>135</v>
      </c>
      <c r="F7" s="21">
        <v>0</v>
      </c>
      <c r="G7" s="21">
        <v>0</v>
      </c>
      <c r="H7" s="21">
        <v>55</v>
      </c>
      <c r="I7" s="21">
        <v>-1737</v>
      </c>
      <c r="J7" s="21">
        <v>0</v>
      </c>
      <c r="K7" s="21">
        <f t="shared" si="0"/>
        <v>5530</v>
      </c>
      <c r="L7" s="21">
        <f t="shared" si="1"/>
        <v>5530</v>
      </c>
      <c r="M7" s="22">
        <f t="shared" si="2"/>
        <v>5530</v>
      </c>
      <c r="N7" s="68">
        <f t="shared" si="3"/>
        <v>0</v>
      </c>
      <c r="O7" s="68">
        <f t="shared" si="4"/>
        <v>-1737</v>
      </c>
    </row>
    <row r="8" spans="1:15" ht="12.6" customHeight="1">
      <c r="A8" s="173">
        <v>0.125</v>
      </c>
      <c r="B8" s="21">
        <v>2564</v>
      </c>
      <c r="C8" s="21">
        <v>4086</v>
      </c>
      <c r="D8" s="21">
        <v>463</v>
      </c>
      <c r="E8" s="21">
        <v>135</v>
      </c>
      <c r="F8" s="21">
        <v>0</v>
      </c>
      <c r="G8" s="21">
        <v>0</v>
      </c>
      <c r="H8" s="21">
        <v>39</v>
      </c>
      <c r="I8" s="21">
        <v>-1825</v>
      </c>
      <c r="J8" s="21">
        <v>0</v>
      </c>
      <c r="K8" s="21">
        <f t="shared" si="0"/>
        <v>5462</v>
      </c>
      <c r="L8" s="21">
        <f t="shared" si="1"/>
        <v>5462</v>
      </c>
      <c r="M8" s="22">
        <f t="shared" si="2"/>
        <v>5462</v>
      </c>
      <c r="N8" s="68">
        <f t="shared" si="3"/>
        <v>0</v>
      </c>
      <c r="O8" s="68">
        <f t="shared" si="4"/>
        <v>-1825</v>
      </c>
    </row>
    <row r="9" spans="1:15" ht="12.6" customHeight="1">
      <c r="A9" s="173">
        <v>0.16666666666666699</v>
      </c>
      <c r="B9" s="21">
        <v>2565</v>
      </c>
      <c r="C9" s="21">
        <v>4118</v>
      </c>
      <c r="D9" s="21">
        <v>462</v>
      </c>
      <c r="E9" s="21">
        <v>135</v>
      </c>
      <c r="F9" s="21">
        <v>0</v>
      </c>
      <c r="G9" s="21">
        <v>2</v>
      </c>
      <c r="H9" s="21">
        <v>40</v>
      </c>
      <c r="I9" s="21">
        <v>-1957</v>
      </c>
      <c r="J9" s="21">
        <v>0</v>
      </c>
      <c r="K9" s="21">
        <f t="shared" si="0"/>
        <v>5365</v>
      </c>
      <c r="L9" s="21">
        <f t="shared" si="1"/>
        <v>5365</v>
      </c>
      <c r="M9" s="22">
        <f t="shared" si="2"/>
        <v>5365</v>
      </c>
      <c r="N9" s="68">
        <f t="shared" si="3"/>
        <v>0</v>
      </c>
      <c r="O9" s="68">
        <f t="shared" si="4"/>
        <v>-1957</v>
      </c>
    </row>
    <row r="10" spans="1:15" ht="12.6" customHeight="1">
      <c r="A10" s="173">
        <v>0.20833333333333301</v>
      </c>
      <c r="B10" s="21">
        <v>2563</v>
      </c>
      <c r="C10" s="21">
        <v>3996</v>
      </c>
      <c r="D10" s="21">
        <v>461</v>
      </c>
      <c r="E10" s="21">
        <v>135</v>
      </c>
      <c r="F10" s="21">
        <v>0</v>
      </c>
      <c r="G10" s="21">
        <v>14</v>
      </c>
      <c r="H10" s="21">
        <v>45</v>
      </c>
      <c r="I10" s="21">
        <v>-2015</v>
      </c>
      <c r="J10" s="21">
        <v>-28</v>
      </c>
      <c r="K10" s="21">
        <f t="shared" si="0"/>
        <v>5171</v>
      </c>
      <c r="L10" s="21">
        <f t="shared" si="1"/>
        <v>5199</v>
      </c>
      <c r="M10" s="22">
        <f t="shared" si="2"/>
        <v>5171</v>
      </c>
      <c r="N10" s="68">
        <f t="shared" si="3"/>
        <v>0</v>
      </c>
      <c r="O10" s="68">
        <f t="shared" si="4"/>
        <v>-2015</v>
      </c>
    </row>
    <row r="11" spans="1:15" ht="12.6" customHeight="1">
      <c r="A11" s="173">
        <v>0.25</v>
      </c>
      <c r="B11" s="21">
        <v>2561</v>
      </c>
      <c r="C11" s="21">
        <v>3986</v>
      </c>
      <c r="D11" s="21">
        <v>468</v>
      </c>
      <c r="E11" s="21">
        <v>145</v>
      </c>
      <c r="F11" s="21">
        <v>0</v>
      </c>
      <c r="G11" s="21">
        <v>100</v>
      </c>
      <c r="H11" s="21">
        <v>39</v>
      </c>
      <c r="I11" s="21">
        <v>-1917</v>
      </c>
      <c r="J11" s="21">
        <v>-1</v>
      </c>
      <c r="K11" s="21">
        <f t="shared" si="0"/>
        <v>5381</v>
      </c>
      <c r="L11" s="21">
        <f t="shared" si="1"/>
        <v>5382</v>
      </c>
      <c r="M11" s="22">
        <f t="shared" si="2"/>
        <v>5381</v>
      </c>
      <c r="N11" s="68">
        <f t="shared" si="3"/>
        <v>0</v>
      </c>
      <c r="O11" s="68">
        <f t="shared" si="4"/>
        <v>-1917</v>
      </c>
    </row>
    <row r="12" spans="1:15" ht="12.6" customHeight="1">
      <c r="A12" s="173">
        <v>0.29166666666666702</v>
      </c>
      <c r="B12" s="21">
        <v>2561</v>
      </c>
      <c r="C12" s="21">
        <v>4053</v>
      </c>
      <c r="D12" s="21">
        <v>481</v>
      </c>
      <c r="E12" s="21">
        <v>157</v>
      </c>
      <c r="F12" s="21">
        <v>0</v>
      </c>
      <c r="G12" s="21">
        <v>297</v>
      </c>
      <c r="H12" s="21">
        <v>29</v>
      </c>
      <c r="I12" s="21">
        <v>-1821</v>
      </c>
      <c r="J12" s="21">
        <v>0</v>
      </c>
      <c r="K12" s="21">
        <f t="shared" si="0"/>
        <v>5757</v>
      </c>
      <c r="L12" s="21">
        <f t="shared" si="1"/>
        <v>5757</v>
      </c>
      <c r="M12" s="22">
        <f t="shared" si="2"/>
        <v>5757</v>
      </c>
      <c r="N12" s="68">
        <f t="shared" si="3"/>
        <v>0</v>
      </c>
      <c r="O12" s="68">
        <f t="shared" si="4"/>
        <v>-1821</v>
      </c>
    </row>
    <row r="13" spans="1:15" ht="12.6" customHeight="1">
      <c r="A13" s="173">
        <v>0.33333333333333298</v>
      </c>
      <c r="B13" s="21">
        <v>2557</v>
      </c>
      <c r="C13" s="21">
        <v>4066</v>
      </c>
      <c r="D13" s="21">
        <v>490</v>
      </c>
      <c r="E13" s="21">
        <v>149</v>
      </c>
      <c r="F13" s="21">
        <v>0</v>
      </c>
      <c r="G13" s="21">
        <v>583</v>
      </c>
      <c r="H13" s="21">
        <v>30</v>
      </c>
      <c r="I13" s="21">
        <v>-1663</v>
      </c>
      <c r="J13" s="21">
        <v>0</v>
      </c>
      <c r="K13" s="21">
        <f t="shared" si="0"/>
        <v>6212</v>
      </c>
      <c r="L13" s="21">
        <f t="shared" si="1"/>
        <v>6212</v>
      </c>
      <c r="M13" s="22">
        <f t="shared" si="2"/>
        <v>6212</v>
      </c>
      <c r="N13" s="68">
        <f t="shared" si="3"/>
        <v>0</v>
      </c>
      <c r="O13" s="68">
        <f t="shared" si="4"/>
        <v>-1663</v>
      </c>
    </row>
    <row r="14" spans="1:15" ht="12.6" customHeight="1">
      <c r="A14" s="173">
        <v>0.375</v>
      </c>
      <c r="B14" s="21">
        <v>2554</v>
      </c>
      <c r="C14" s="21">
        <v>4128</v>
      </c>
      <c r="D14" s="21">
        <v>488</v>
      </c>
      <c r="E14" s="21">
        <v>138</v>
      </c>
      <c r="F14" s="21">
        <v>0</v>
      </c>
      <c r="G14" s="21">
        <v>873</v>
      </c>
      <c r="H14" s="21">
        <v>37</v>
      </c>
      <c r="I14" s="21">
        <v>-1264</v>
      </c>
      <c r="J14" s="21">
        <v>-240</v>
      </c>
      <c r="K14" s="21">
        <f t="shared" si="0"/>
        <v>6714</v>
      </c>
      <c r="L14" s="21">
        <f t="shared" si="1"/>
        <v>6954</v>
      </c>
      <c r="M14" s="22">
        <f t="shared" si="2"/>
        <v>6714</v>
      </c>
      <c r="N14" s="68">
        <f t="shared" si="3"/>
        <v>0</v>
      </c>
      <c r="O14" s="68">
        <f t="shared" si="4"/>
        <v>-1264</v>
      </c>
    </row>
    <row r="15" spans="1:15" ht="12.6" customHeight="1">
      <c r="A15" s="173">
        <v>0.41666666666666702</v>
      </c>
      <c r="B15" s="21">
        <v>2550</v>
      </c>
      <c r="C15" s="21">
        <v>4012</v>
      </c>
      <c r="D15" s="21">
        <v>477</v>
      </c>
      <c r="E15" s="21">
        <v>134</v>
      </c>
      <c r="F15" s="21">
        <v>0</v>
      </c>
      <c r="G15" s="21">
        <v>1194</v>
      </c>
      <c r="H15" s="21">
        <v>44</v>
      </c>
      <c r="I15" s="21">
        <v>-1050</v>
      </c>
      <c r="J15" s="21">
        <v>-310</v>
      </c>
      <c r="K15" s="21">
        <f t="shared" si="0"/>
        <v>7051</v>
      </c>
      <c r="L15" s="21">
        <f t="shared" si="1"/>
        <v>7361</v>
      </c>
      <c r="M15" s="22">
        <f t="shared" si="2"/>
        <v>7051</v>
      </c>
      <c r="N15" s="68">
        <f t="shared" si="3"/>
        <v>0</v>
      </c>
      <c r="O15" s="68">
        <f t="shared" si="4"/>
        <v>-1050</v>
      </c>
    </row>
    <row r="16" spans="1:15" ht="12.6" customHeight="1">
      <c r="A16" s="173">
        <v>0.45833333333333298</v>
      </c>
      <c r="B16" s="21">
        <v>2544</v>
      </c>
      <c r="C16" s="21">
        <v>3955</v>
      </c>
      <c r="D16" s="21">
        <v>467</v>
      </c>
      <c r="E16" s="21">
        <v>135</v>
      </c>
      <c r="F16" s="21">
        <v>0</v>
      </c>
      <c r="G16" s="21">
        <v>1272</v>
      </c>
      <c r="H16" s="21">
        <v>34</v>
      </c>
      <c r="I16" s="21">
        <v>-828</v>
      </c>
      <c r="J16" s="21">
        <v>-309</v>
      </c>
      <c r="K16" s="21">
        <f t="shared" si="0"/>
        <v>7270</v>
      </c>
      <c r="L16" s="21">
        <f t="shared" si="1"/>
        <v>7579</v>
      </c>
      <c r="M16" s="22">
        <f t="shared" si="2"/>
        <v>7270</v>
      </c>
      <c r="N16" s="68">
        <f t="shared" si="3"/>
        <v>0</v>
      </c>
      <c r="O16" s="68">
        <f t="shared" si="4"/>
        <v>-828</v>
      </c>
    </row>
    <row r="17" spans="1:15" ht="12.6" customHeight="1">
      <c r="A17" s="173">
        <v>0.5</v>
      </c>
      <c r="B17" s="21">
        <v>2538</v>
      </c>
      <c r="C17" s="21">
        <v>3974</v>
      </c>
      <c r="D17" s="21">
        <v>462</v>
      </c>
      <c r="E17" s="21">
        <v>134</v>
      </c>
      <c r="F17" s="21">
        <v>0</v>
      </c>
      <c r="G17" s="21">
        <v>1256</v>
      </c>
      <c r="H17" s="21">
        <v>35</v>
      </c>
      <c r="I17" s="21">
        <v>-962</v>
      </c>
      <c r="J17" s="21">
        <v>-307</v>
      </c>
      <c r="K17" s="21">
        <f t="shared" si="0"/>
        <v>7130</v>
      </c>
      <c r="L17" s="21">
        <f t="shared" si="1"/>
        <v>7437</v>
      </c>
      <c r="M17" s="22">
        <f t="shared" si="2"/>
        <v>7130</v>
      </c>
      <c r="N17" s="68">
        <f t="shared" si="3"/>
        <v>0</v>
      </c>
      <c r="O17" s="68">
        <f t="shared" si="4"/>
        <v>-962</v>
      </c>
    </row>
    <row r="18" spans="1:15" ht="12.6" customHeight="1">
      <c r="A18" s="173">
        <v>0.54166666666666696</v>
      </c>
      <c r="B18" s="21">
        <v>2537</v>
      </c>
      <c r="C18" s="21">
        <v>3814</v>
      </c>
      <c r="D18" s="21">
        <v>463</v>
      </c>
      <c r="E18" s="21">
        <v>132</v>
      </c>
      <c r="F18" s="21">
        <v>0</v>
      </c>
      <c r="G18" s="21">
        <v>1179</v>
      </c>
      <c r="H18" s="21">
        <v>43</v>
      </c>
      <c r="I18" s="21">
        <v>-311</v>
      </c>
      <c r="J18" s="21">
        <v>-778</v>
      </c>
      <c r="K18" s="21">
        <f t="shared" si="0"/>
        <v>7079</v>
      </c>
      <c r="L18" s="21">
        <f t="shared" si="1"/>
        <v>7857</v>
      </c>
      <c r="M18" s="22">
        <f t="shared" si="2"/>
        <v>7079</v>
      </c>
      <c r="N18" s="68">
        <f t="shared" si="3"/>
        <v>0</v>
      </c>
      <c r="O18" s="68">
        <f t="shared" si="4"/>
        <v>-311</v>
      </c>
    </row>
    <row r="19" spans="1:15" ht="12.6" customHeight="1">
      <c r="A19" s="173">
        <v>0.58333333333333304</v>
      </c>
      <c r="B19" s="21">
        <v>2534</v>
      </c>
      <c r="C19" s="21">
        <v>3842</v>
      </c>
      <c r="D19" s="21">
        <v>482</v>
      </c>
      <c r="E19" s="21">
        <v>132</v>
      </c>
      <c r="F19" s="21">
        <v>0</v>
      </c>
      <c r="G19" s="21">
        <v>1042</v>
      </c>
      <c r="H19" s="21">
        <v>47</v>
      </c>
      <c r="I19" s="21">
        <v>-344</v>
      </c>
      <c r="J19" s="21">
        <v>-786</v>
      </c>
      <c r="K19" s="21">
        <f t="shared" si="0"/>
        <v>6949</v>
      </c>
      <c r="L19" s="21">
        <f t="shared" si="1"/>
        <v>7735</v>
      </c>
      <c r="M19" s="22">
        <f t="shared" si="2"/>
        <v>6949</v>
      </c>
      <c r="N19" s="68">
        <f t="shared" si="3"/>
        <v>0</v>
      </c>
      <c r="O19" s="68">
        <f t="shared" si="4"/>
        <v>-344</v>
      </c>
    </row>
    <row r="20" spans="1:15" ht="12.6" customHeight="1">
      <c r="A20" s="173">
        <v>0.625</v>
      </c>
      <c r="B20" s="21">
        <v>2528</v>
      </c>
      <c r="C20" s="21">
        <v>3975</v>
      </c>
      <c r="D20" s="21">
        <v>476</v>
      </c>
      <c r="E20" s="21">
        <v>136</v>
      </c>
      <c r="F20" s="21">
        <v>0</v>
      </c>
      <c r="G20" s="21">
        <v>898</v>
      </c>
      <c r="H20" s="21">
        <v>45</v>
      </c>
      <c r="I20" s="21">
        <v>-364</v>
      </c>
      <c r="J20" s="21">
        <v>-720</v>
      </c>
      <c r="K20" s="21">
        <f t="shared" si="0"/>
        <v>6974</v>
      </c>
      <c r="L20" s="21">
        <f t="shared" si="1"/>
        <v>7694</v>
      </c>
      <c r="M20" s="22">
        <f t="shared" si="2"/>
        <v>6974</v>
      </c>
      <c r="N20" s="68">
        <f t="shared" si="3"/>
        <v>0</v>
      </c>
      <c r="O20" s="68">
        <f t="shared" si="4"/>
        <v>-364</v>
      </c>
    </row>
    <row r="21" spans="1:15" ht="12.6" customHeight="1">
      <c r="A21" s="173">
        <v>0.66666666666666696</v>
      </c>
      <c r="B21" s="21">
        <v>2528</v>
      </c>
      <c r="C21" s="21">
        <v>4045</v>
      </c>
      <c r="D21" s="21">
        <v>470</v>
      </c>
      <c r="E21" s="21">
        <v>139</v>
      </c>
      <c r="F21" s="21">
        <v>0</v>
      </c>
      <c r="G21" s="21">
        <v>736</v>
      </c>
      <c r="H21" s="21">
        <v>48</v>
      </c>
      <c r="I21" s="21">
        <v>-745</v>
      </c>
      <c r="J21" s="21">
        <v>-255</v>
      </c>
      <c r="K21" s="21">
        <f t="shared" si="0"/>
        <v>6966</v>
      </c>
      <c r="L21" s="21">
        <f t="shared" si="1"/>
        <v>7221</v>
      </c>
      <c r="M21" s="22">
        <f t="shared" si="2"/>
        <v>6966</v>
      </c>
      <c r="N21" s="68">
        <f t="shared" si="3"/>
        <v>0</v>
      </c>
      <c r="O21" s="68">
        <f t="shared" si="4"/>
        <v>-745</v>
      </c>
    </row>
    <row r="22" spans="1:15" ht="12.6" customHeight="1">
      <c r="A22" s="173">
        <v>0.70833333333333304</v>
      </c>
      <c r="B22" s="21">
        <v>2526</v>
      </c>
      <c r="C22" s="21">
        <v>4130</v>
      </c>
      <c r="D22" s="21">
        <v>494</v>
      </c>
      <c r="E22" s="21">
        <v>139</v>
      </c>
      <c r="F22" s="21">
        <v>126</v>
      </c>
      <c r="G22" s="21">
        <v>496</v>
      </c>
      <c r="H22" s="21">
        <v>49</v>
      </c>
      <c r="I22" s="21">
        <v>-1215</v>
      </c>
      <c r="J22" s="21">
        <v>0</v>
      </c>
      <c r="K22" s="21">
        <f t="shared" si="0"/>
        <v>6745</v>
      </c>
      <c r="L22" s="21">
        <f t="shared" si="1"/>
        <v>6745</v>
      </c>
      <c r="M22" s="22">
        <f t="shared" si="2"/>
        <v>6745</v>
      </c>
      <c r="N22" s="68">
        <f t="shared" si="3"/>
        <v>0</v>
      </c>
      <c r="O22" s="68">
        <f t="shared" si="4"/>
        <v>-1215</v>
      </c>
    </row>
    <row r="23" spans="1:15" ht="12.6" customHeight="1">
      <c r="A23" s="173">
        <v>0.75</v>
      </c>
      <c r="B23" s="21">
        <v>2524</v>
      </c>
      <c r="C23" s="21">
        <v>4338</v>
      </c>
      <c r="D23" s="21">
        <v>498</v>
      </c>
      <c r="E23" s="21">
        <v>140</v>
      </c>
      <c r="F23" s="21">
        <v>157</v>
      </c>
      <c r="G23" s="21">
        <v>285</v>
      </c>
      <c r="H23" s="21">
        <v>42</v>
      </c>
      <c r="I23" s="21">
        <v>-1226</v>
      </c>
      <c r="J23" s="21">
        <v>0</v>
      </c>
      <c r="K23" s="21">
        <f t="shared" si="0"/>
        <v>6758</v>
      </c>
      <c r="L23" s="21">
        <f t="shared" si="1"/>
        <v>6758</v>
      </c>
      <c r="M23" s="22">
        <f t="shared" si="2"/>
        <v>6758</v>
      </c>
      <c r="N23" s="68">
        <f t="shared" si="3"/>
        <v>0</v>
      </c>
      <c r="O23" s="68">
        <f t="shared" si="4"/>
        <v>-1226</v>
      </c>
    </row>
    <row r="24" spans="1:15" ht="12.6" customHeight="1">
      <c r="A24" s="173">
        <v>0.79166666666666696</v>
      </c>
      <c r="B24" s="21">
        <v>2525</v>
      </c>
      <c r="C24" s="21">
        <v>4454</v>
      </c>
      <c r="D24" s="21">
        <v>502</v>
      </c>
      <c r="E24" s="21">
        <v>197</v>
      </c>
      <c r="F24" s="21">
        <v>179</v>
      </c>
      <c r="G24" s="21">
        <v>108</v>
      </c>
      <c r="H24" s="21">
        <v>38</v>
      </c>
      <c r="I24" s="21">
        <v>-1234</v>
      </c>
      <c r="J24" s="21">
        <v>0</v>
      </c>
      <c r="K24" s="21">
        <f t="shared" si="0"/>
        <v>6769</v>
      </c>
      <c r="L24" s="21">
        <f t="shared" si="1"/>
        <v>6769</v>
      </c>
      <c r="M24" s="22">
        <f t="shared" si="2"/>
        <v>6769</v>
      </c>
      <c r="N24" s="68">
        <f t="shared" si="3"/>
        <v>0</v>
      </c>
      <c r="O24" s="68">
        <f t="shared" si="4"/>
        <v>-1234</v>
      </c>
    </row>
    <row r="25" spans="1:15" ht="12.6" customHeight="1">
      <c r="A25" s="173">
        <v>0.83333333333333304</v>
      </c>
      <c r="B25" s="21">
        <v>2528</v>
      </c>
      <c r="C25" s="21">
        <v>4412</v>
      </c>
      <c r="D25" s="21">
        <v>497</v>
      </c>
      <c r="E25" s="21">
        <v>201</v>
      </c>
      <c r="F25" s="21">
        <v>0</v>
      </c>
      <c r="G25" s="21">
        <v>26</v>
      </c>
      <c r="H25" s="21">
        <v>35</v>
      </c>
      <c r="I25" s="21">
        <v>-979</v>
      </c>
      <c r="J25" s="21">
        <v>0</v>
      </c>
      <c r="K25" s="21">
        <f t="shared" si="0"/>
        <v>6720</v>
      </c>
      <c r="L25" s="21">
        <f t="shared" si="1"/>
        <v>6720</v>
      </c>
      <c r="M25" s="22">
        <f t="shared" si="2"/>
        <v>6720</v>
      </c>
      <c r="N25" s="68">
        <f t="shared" si="3"/>
        <v>0</v>
      </c>
      <c r="O25" s="68">
        <f t="shared" si="4"/>
        <v>-979</v>
      </c>
    </row>
    <row r="26" spans="1:15" ht="12.6" customHeight="1">
      <c r="A26" s="173">
        <v>0.875</v>
      </c>
      <c r="B26" s="21">
        <v>2532</v>
      </c>
      <c r="C26" s="21">
        <v>4379</v>
      </c>
      <c r="D26" s="21">
        <v>485</v>
      </c>
      <c r="E26" s="21">
        <v>194</v>
      </c>
      <c r="F26" s="21">
        <v>0</v>
      </c>
      <c r="G26" s="21">
        <v>2</v>
      </c>
      <c r="H26" s="21">
        <v>51</v>
      </c>
      <c r="I26" s="21">
        <v>-861</v>
      </c>
      <c r="J26" s="21">
        <v>0</v>
      </c>
      <c r="K26" s="21">
        <f t="shared" si="0"/>
        <v>6782</v>
      </c>
      <c r="L26" s="21">
        <f t="shared" si="1"/>
        <v>6782</v>
      </c>
      <c r="M26" s="22">
        <f t="shared" si="2"/>
        <v>6782</v>
      </c>
      <c r="N26" s="68">
        <f t="shared" si="3"/>
        <v>0</v>
      </c>
      <c r="O26" s="68">
        <f t="shared" si="4"/>
        <v>-861</v>
      </c>
    </row>
    <row r="27" spans="1:15" ht="12.6" customHeight="1">
      <c r="A27" s="173">
        <v>0.91666666666666696</v>
      </c>
      <c r="B27" s="21">
        <v>2533</v>
      </c>
      <c r="C27" s="21">
        <v>4353</v>
      </c>
      <c r="D27" s="21">
        <v>466</v>
      </c>
      <c r="E27" s="21">
        <v>253</v>
      </c>
      <c r="F27" s="21">
        <v>0</v>
      </c>
      <c r="G27" s="21">
        <v>0</v>
      </c>
      <c r="H27" s="21">
        <v>72</v>
      </c>
      <c r="I27" s="21">
        <v>-812</v>
      </c>
      <c r="J27" s="21">
        <v>-8</v>
      </c>
      <c r="K27" s="21">
        <f t="shared" si="0"/>
        <v>6857</v>
      </c>
      <c r="L27" s="21">
        <f t="shared" si="1"/>
        <v>6865</v>
      </c>
      <c r="M27" s="22">
        <f t="shared" si="2"/>
        <v>6857</v>
      </c>
      <c r="N27" s="68">
        <f t="shared" si="3"/>
        <v>0</v>
      </c>
      <c r="O27" s="68">
        <f t="shared" si="4"/>
        <v>-812</v>
      </c>
    </row>
    <row r="28" spans="1:15" ht="12.6" customHeight="1" thickBot="1">
      <c r="A28" s="174">
        <v>0.95833333333333304</v>
      </c>
      <c r="B28" s="34">
        <v>2536</v>
      </c>
      <c r="C28" s="34">
        <v>4326</v>
      </c>
      <c r="D28" s="34">
        <v>461</v>
      </c>
      <c r="E28" s="34">
        <v>138</v>
      </c>
      <c r="F28" s="34">
        <v>0</v>
      </c>
      <c r="G28" s="34">
        <v>0</v>
      </c>
      <c r="H28" s="34">
        <v>80</v>
      </c>
      <c r="I28" s="34">
        <v>-999</v>
      </c>
      <c r="J28" s="34">
        <v>-27</v>
      </c>
      <c r="K28" s="34">
        <f t="shared" si="0"/>
        <v>6515</v>
      </c>
      <c r="L28" s="34">
        <f t="shared" si="1"/>
        <v>6542</v>
      </c>
      <c r="M28" s="34">
        <f t="shared" si="2"/>
        <v>6515</v>
      </c>
      <c r="N28" s="68">
        <f t="shared" si="3"/>
        <v>0</v>
      </c>
      <c r="O28" s="68">
        <f t="shared" si="4"/>
        <v>-999</v>
      </c>
    </row>
    <row r="29" spans="1:15" s="19" customFormat="1" ht="12.75">
      <c r="A29" s="132" t="s">
        <v>544</v>
      </c>
      <c r="M29" s="18" t="s">
        <v>513</v>
      </c>
    </row>
    <row r="30" spans="1:15" s="19" customFormat="1" ht="11.25" customHeight="1">
      <c r="M30" s="18"/>
    </row>
    <row r="31" spans="1:15">
      <c r="A31" s="318"/>
    </row>
    <row r="32" spans="1:15">
      <c r="A32" s="169" t="s">
        <v>84</v>
      </c>
      <c r="B32" s="170"/>
      <c r="C32" s="170"/>
      <c r="D32" s="170"/>
      <c r="E32" s="175" t="s">
        <v>5</v>
      </c>
      <c r="F32" s="175" t="s">
        <v>232</v>
      </c>
    </row>
    <row r="33" spans="1:6" ht="12.75" thickBot="1">
      <c r="A33" s="633" t="s">
        <v>351</v>
      </c>
      <c r="B33" s="633"/>
      <c r="C33" s="633"/>
      <c r="D33" s="633"/>
      <c r="E33" s="35">
        <v>5171</v>
      </c>
      <c r="F33" s="171">
        <f t="shared" ref="F33:F42" si="5">E33/$E$33</f>
        <v>1</v>
      </c>
    </row>
    <row r="34" spans="1:6" ht="12.75" customHeight="1">
      <c r="A34" s="636" t="s">
        <v>38</v>
      </c>
      <c r="B34" s="636"/>
      <c r="C34" s="636"/>
      <c r="D34" s="636"/>
      <c r="E34" s="10">
        <v>2563</v>
      </c>
      <c r="F34" s="73">
        <f t="shared" si="5"/>
        <v>0.49564881067491778</v>
      </c>
    </row>
    <row r="35" spans="1:6" ht="12.75" customHeight="1">
      <c r="A35" s="637" t="s">
        <v>39</v>
      </c>
      <c r="B35" s="638"/>
      <c r="C35" s="638"/>
      <c r="D35" s="638"/>
      <c r="E35" s="21">
        <v>3996</v>
      </c>
      <c r="F35" s="81">
        <f t="shared" si="5"/>
        <v>0.77277122413459676</v>
      </c>
    </row>
    <row r="36" spans="1:6" ht="12.75" customHeight="1">
      <c r="A36" s="637" t="s">
        <v>128</v>
      </c>
      <c r="B36" s="638"/>
      <c r="C36" s="638"/>
      <c r="D36" s="638"/>
      <c r="E36" s="21">
        <v>461</v>
      </c>
      <c r="F36" s="81">
        <f t="shared" si="5"/>
        <v>8.9151034616128402E-2</v>
      </c>
    </row>
    <row r="37" spans="1:6" ht="12.75" customHeight="1">
      <c r="A37" s="637" t="s">
        <v>77</v>
      </c>
      <c r="B37" s="638"/>
      <c r="C37" s="638"/>
      <c r="D37" s="638"/>
      <c r="E37" s="21">
        <v>135</v>
      </c>
      <c r="F37" s="81">
        <f t="shared" si="5"/>
        <v>2.6107135950493136E-2</v>
      </c>
    </row>
    <row r="38" spans="1:6" ht="12.75" customHeight="1">
      <c r="A38" s="637" t="s">
        <v>78</v>
      </c>
      <c r="B38" s="638"/>
      <c r="C38" s="638"/>
      <c r="D38" s="638"/>
      <c r="E38" s="21">
        <v>0</v>
      </c>
      <c r="F38" s="81">
        <f t="shared" si="5"/>
        <v>0</v>
      </c>
    </row>
    <row r="39" spans="1:6" ht="12.75" customHeight="1">
      <c r="A39" s="637" t="s">
        <v>129</v>
      </c>
      <c r="B39" s="638"/>
      <c r="C39" s="638"/>
      <c r="D39" s="638"/>
      <c r="E39" s="21">
        <v>14</v>
      </c>
      <c r="F39" s="81">
        <f t="shared" si="5"/>
        <v>2.707406691162251E-3</v>
      </c>
    </row>
    <row r="40" spans="1:6" ht="12.75" customHeight="1">
      <c r="A40" s="637" t="s">
        <v>130</v>
      </c>
      <c r="B40" s="638"/>
      <c r="C40" s="638"/>
      <c r="D40" s="638"/>
      <c r="E40" s="21">
        <v>45</v>
      </c>
      <c r="F40" s="81">
        <f t="shared" si="5"/>
        <v>8.7023786501643791E-3</v>
      </c>
    </row>
    <row r="41" spans="1:6" ht="12.75" customHeight="1">
      <c r="A41" s="637" t="s">
        <v>63</v>
      </c>
      <c r="B41" s="638"/>
      <c r="C41" s="638"/>
      <c r="D41" s="638"/>
      <c r="E41" s="21">
        <v>-2015</v>
      </c>
      <c r="F41" s="81">
        <f t="shared" si="5"/>
        <v>-0.38967317733513829</v>
      </c>
    </row>
    <row r="42" spans="1:6" ht="12.75" customHeight="1" thickBot="1">
      <c r="A42" s="634" t="s">
        <v>126</v>
      </c>
      <c r="B42" s="634"/>
      <c r="C42" s="634"/>
      <c r="D42" s="634"/>
      <c r="E42" s="40">
        <v>-28</v>
      </c>
      <c r="F42" s="80">
        <f t="shared" si="5"/>
        <v>-5.414813382324502E-3</v>
      </c>
    </row>
    <row r="43" spans="1:6" s="19" customFormat="1" ht="11.25">
      <c r="F43" s="18" t="s">
        <v>513</v>
      </c>
    </row>
    <row r="44" spans="1:6" s="19" customFormat="1" ht="11.25"/>
  </sheetData>
  <mergeCells count="11">
    <mergeCell ref="A3:A4"/>
    <mergeCell ref="A41:D41"/>
    <mergeCell ref="A42:D42"/>
    <mergeCell ref="A33:D33"/>
    <mergeCell ref="A35:D35"/>
    <mergeCell ref="A36:D36"/>
    <mergeCell ref="A37:D37"/>
    <mergeCell ref="A38:D38"/>
    <mergeCell ref="A39:D39"/>
    <mergeCell ref="A40:D40"/>
    <mergeCell ref="A34:D34"/>
  </mergeCells>
  <conditionalFormatting sqref="A5:M28">
    <cfRule type="expression" dxfId="2" priority="1">
      <formula>$K5=MIN($K$5:$K$28)</formula>
    </cfRule>
  </conditionalFormatting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A1:O45"/>
  <sheetViews>
    <sheetView showGridLines="0" zoomScaleNormal="100" workbookViewId="0"/>
  </sheetViews>
  <sheetFormatPr defaultRowHeight="12"/>
  <cols>
    <col min="1" max="1" width="13.85546875" style="12" customWidth="1"/>
    <col min="2" max="2" width="8.28515625" style="12" customWidth="1"/>
    <col min="3" max="14" width="10.140625" style="12" customWidth="1"/>
    <col min="15" max="15" width="10.7109375" style="12" customWidth="1"/>
    <col min="16" max="16384" width="9.140625" style="12"/>
  </cols>
  <sheetData>
    <row r="1" spans="1:14" ht="18.75">
      <c r="A1" s="104" t="s">
        <v>478</v>
      </c>
      <c r="N1" s="105" t="str">
        <f>Obsah!A1</f>
        <v>2018</v>
      </c>
    </row>
    <row r="2" spans="1:14" ht="7.5" customHeight="1">
      <c r="N2" s="17"/>
    </row>
    <row r="3" spans="1:14" ht="12" customHeight="1">
      <c r="A3" s="643"/>
      <c r="B3" s="643"/>
      <c r="C3" s="115" t="s">
        <v>93</v>
      </c>
      <c r="D3" s="115" t="s">
        <v>94</v>
      </c>
      <c r="E3" s="115" t="s">
        <v>95</v>
      </c>
      <c r="F3" s="115" t="s">
        <v>96</v>
      </c>
      <c r="G3" s="115" t="s">
        <v>97</v>
      </c>
      <c r="H3" s="115" t="s">
        <v>98</v>
      </c>
      <c r="I3" s="115" t="s">
        <v>99</v>
      </c>
      <c r="J3" s="115" t="s">
        <v>100</v>
      </c>
      <c r="K3" s="115" t="s">
        <v>101</v>
      </c>
      <c r="L3" s="115" t="s">
        <v>102</v>
      </c>
      <c r="M3" s="115" t="s">
        <v>103</v>
      </c>
      <c r="N3" s="115" t="s">
        <v>104</v>
      </c>
    </row>
    <row r="4" spans="1:14">
      <c r="A4" s="639" t="s">
        <v>83</v>
      </c>
      <c r="B4" s="639"/>
      <c r="C4" s="48">
        <v>10933</v>
      </c>
      <c r="D4" s="48">
        <v>11969</v>
      </c>
      <c r="E4" s="48">
        <v>11956</v>
      </c>
      <c r="F4" s="48">
        <v>9869</v>
      </c>
      <c r="G4" s="48">
        <v>9541</v>
      </c>
      <c r="H4" s="48">
        <v>9496</v>
      </c>
      <c r="I4" s="48">
        <v>9076</v>
      </c>
      <c r="J4" s="48">
        <v>9460</v>
      </c>
      <c r="K4" s="48">
        <v>9408</v>
      </c>
      <c r="L4" s="48">
        <v>10074</v>
      </c>
      <c r="M4" s="48">
        <v>11323</v>
      </c>
      <c r="N4" s="48">
        <v>11361</v>
      </c>
    </row>
    <row r="5" spans="1:14" ht="12.6" customHeight="1">
      <c r="A5" s="640" t="s">
        <v>70</v>
      </c>
      <c r="B5" s="641"/>
      <c r="C5" s="75" t="s">
        <v>709</v>
      </c>
      <c r="D5" s="75" t="s">
        <v>710</v>
      </c>
      <c r="E5" s="75" t="s">
        <v>711</v>
      </c>
      <c r="F5" s="75" t="s">
        <v>712</v>
      </c>
      <c r="G5" s="75" t="s">
        <v>713</v>
      </c>
      <c r="H5" s="75" t="s">
        <v>714</v>
      </c>
      <c r="I5" s="75" t="s">
        <v>715</v>
      </c>
      <c r="J5" s="75" t="s">
        <v>716</v>
      </c>
      <c r="K5" s="75" t="s">
        <v>717</v>
      </c>
      <c r="L5" s="75" t="s">
        <v>718</v>
      </c>
      <c r="M5" s="75" t="s">
        <v>719</v>
      </c>
      <c r="N5" s="184" t="s">
        <v>720</v>
      </c>
    </row>
    <row r="6" spans="1:14" ht="15" thickBot="1">
      <c r="A6" s="642" t="s">
        <v>545</v>
      </c>
      <c r="B6" s="642"/>
      <c r="C6" s="76" t="s">
        <v>721</v>
      </c>
      <c r="D6" s="76" t="s">
        <v>721</v>
      </c>
      <c r="E6" s="76" t="s">
        <v>722</v>
      </c>
      <c r="F6" s="76" t="s">
        <v>721</v>
      </c>
      <c r="G6" s="76" t="s">
        <v>722</v>
      </c>
      <c r="H6" s="76" t="s">
        <v>722</v>
      </c>
      <c r="I6" s="76" t="s">
        <v>722</v>
      </c>
      <c r="J6" s="76" t="s">
        <v>722</v>
      </c>
      <c r="K6" s="76" t="s">
        <v>721</v>
      </c>
      <c r="L6" s="76" t="s">
        <v>721</v>
      </c>
      <c r="M6" s="76" t="s">
        <v>723</v>
      </c>
      <c r="N6" s="76" t="s">
        <v>723</v>
      </c>
    </row>
    <row r="7" spans="1:14" ht="12.6" customHeight="1">
      <c r="A7" s="639" t="s">
        <v>90</v>
      </c>
      <c r="B7" s="639"/>
      <c r="C7" s="48">
        <v>5695</v>
      </c>
      <c r="D7" s="48">
        <v>7070</v>
      </c>
      <c r="E7" s="48">
        <v>6663</v>
      </c>
      <c r="F7" s="48">
        <v>5698</v>
      </c>
      <c r="G7" s="48">
        <v>5472</v>
      </c>
      <c r="H7" s="48">
        <v>5414</v>
      </c>
      <c r="I7" s="48">
        <v>5171</v>
      </c>
      <c r="J7" s="48">
        <v>5235</v>
      </c>
      <c r="K7" s="48">
        <v>5533</v>
      </c>
      <c r="L7" s="48">
        <v>5920</v>
      </c>
      <c r="M7" s="48">
        <v>6352</v>
      </c>
      <c r="N7" s="48">
        <v>5956</v>
      </c>
    </row>
    <row r="8" spans="1:14" ht="12.6" customHeight="1">
      <c r="A8" s="640" t="s">
        <v>70</v>
      </c>
      <c r="B8" s="641"/>
      <c r="C8" s="75" t="s">
        <v>724</v>
      </c>
      <c r="D8" s="75" t="s">
        <v>725</v>
      </c>
      <c r="E8" s="75" t="s">
        <v>726</v>
      </c>
      <c r="F8" s="75" t="s">
        <v>727</v>
      </c>
      <c r="G8" s="75" t="s">
        <v>728</v>
      </c>
      <c r="H8" s="75" t="s">
        <v>729</v>
      </c>
      <c r="I8" s="75" t="s">
        <v>730</v>
      </c>
      <c r="J8" s="75" t="s">
        <v>731</v>
      </c>
      <c r="K8" s="75" t="s">
        <v>732</v>
      </c>
      <c r="L8" s="75" t="s">
        <v>733</v>
      </c>
      <c r="M8" s="75" t="s">
        <v>734</v>
      </c>
      <c r="N8" s="184" t="s">
        <v>735</v>
      </c>
    </row>
    <row r="9" spans="1:14" ht="15" thickBot="1">
      <c r="A9" s="642" t="s">
        <v>545</v>
      </c>
      <c r="B9" s="642"/>
      <c r="C9" s="74" t="s">
        <v>736</v>
      </c>
      <c r="D9" s="74" t="s">
        <v>737</v>
      </c>
      <c r="E9" s="74" t="s">
        <v>737</v>
      </c>
      <c r="F9" s="74" t="s">
        <v>738</v>
      </c>
      <c r="G9" s="74" t="s">
        <v>738</v>
      </c>
      <c r="H9" s="74" t="s">
        <v>738</v>
      </c>
      <c r="I9" s="74" t="s">
        <v>738</v>
      </c>
      <c r="J9" s="74" t="s">
        <v>738</v>
      </c>
      <c r="K9" s="74" t="s">
        <v>738</v>
      </c>
      <c r="L9" s="74" t="s">
        <v>738</v>
      </c>
      <c r="M9" s="74" t="s">
        <v>739</v>
      </c>
      <c r="N9" s="74" t="s">
        <v>740</v>
      </c>
    </row>
    <row r="10" spans="1:14" ht="12.6" customHeight="1">
      <c r="A10" s="132" t="s">
        <v>546</v>
      </c>
      <c r="N10" s="18" t="s">
        <v>513</v>
      </c>
    </row>
    <row r="11" spans="1:14" ht="12.6" customHeight="1"/>
    <row r="12" spans="1:14" ht="12.6" customHeight="1"/>
    <row r="13" spans="1:14" ht="12.6" customHeight="1"/>
    <row r="14" spans="1:14" ht="12.6" customHeight="1"/>
    <row r="15" spans="1:14" ht="12.6" customHeight="1"/>
    <row r="16" spans="1:14" ht="12.6" customHeight="1"/>
    <row r="17" spans="2:14" ht="12.6" customHeight="1"/>
    <row r="18" spans="2:14" ht="12.6" customHeight="1"/>
    <row r="19" spans="2:14" ht="12.6" customHeight="1"/>
    <row r="20" spans="2:14" ht="12.6" customHeight="1"/>
    <row r="21" spans="2:14" ht="12.6" customHeight="1">
      <c r="B21" s="12" t="s">
        <v>698</v>
      </c>
      <c r="C21" s="68">
        <f t="shared" ref="C21:N21" si="0">HOUR(TIMEVALUE(C6))</f>
        <v>9</v>
      </c>
      <c r="D21" s="68">
        <f t="shared" si="0"/>
        <v>9</v>
      </c>
      <c r="E21" s="68">
        <f t="shared" si="0"/>
        <v>12</v>
      </c>
      <c r="F21" s="68">
        <f t="shared" si="0"/>
        <v>9</v>
      </c>
      <c r="G21" s="68">
        <f t="shared" si="0"/>
        <v>12</v>
      </c>
      <c r="H21" s="68">
        <f t="shared" si="0"/>
        <v>12</v>
      </c>
      <c r="I21" s="68">
        <f t="shared" si="0"/>
        <v>12</v>
      </c>
      <c r="J21" s="68">
        <f t="shared" si="0"/>
        <v>12</v>
      </c>
      <c r="K21" s="68">
        <f t="shared" si="0"/>
        <v>9</v>
      </c>
      <c r="L21" s="68">
        <f t="shared" si="0"/>
        <v>9</v>
      </c>
      <c r="M21" s="68">
        <f t="shared" si="0"/>
        <v>16</v>
      </c>
      <c r="N21" s="68">
        <f t="shared" si="0"/>
        <v>16</v>
      </c>
    </row>
    <row r="22" spans="2:14" ht="12.6" customHeight="1">
      <c r="B22" s="12" t="s">
        <v>699</v>
      </c>
      <c r="C22" s="68">
        <f t="shared" ref="C22:N22" si="1">HOUR(TIMEVALUE(C9))</f>
        <v>6</v>
      </c>
      <c r="D22" s="68">
        <f t="shared" si="1"/>
        <v>1</v>
      </c>
      <c r="E22" s="68">
        <f t="shared" si="1"/>
        <v>1</v>
      </c>
      <c r="F22" s="68">
        <f t="shared" si="1"/>
        <v>5</v>
      </c>
      <c r="G22" s="68">
        <f t="shared" si="1"/>
        <v>5</v>
      </c>
      <c r="H22" s="68">
        <f t="shared" si="1"/>
        <v>5</v>
      </c>
      <c r="I22" s="68">
        <f t="shared" si="1"/>
        <v>5</v>
      </c>
      <c r="J22" s="68">
        <f t="shared" si="1"/>
        <v>5</v>
      </c>
      <c r="K22" s="68">
        <f t="shared" si="1"/>
        <v>5</v>
      </c>
      <c r="L22" s="68">
        <f t="shared" si="1"/>
        <v>5</v>
      </c>
      <c r="M22" s="68">
        <f t="shared" si="1"/>
        <v>4</v>
      </c>
      <c r="N22" s="68">
        <f t="shared" si="1"/>
        <v>3</v>
      </c>
    </row>
    <row r="23" spans="2:14" ht="12.6" customHeight="1"/>
    <row r="24" spans="2:14" ht="12.6" customHeight="1"/>
    <row r="25" spans="2:14" ht="12.6" customHeight="1"/>
    <row r="26" spans="2:14" ht="12.6" customHeight="1"/>
    <row r="27" spans="2:14" ht="12.6" customHeight="1"/>
    <row r="28" spans="2:14" ht="12.6" customHeight="1"/>
    <row r="29" spans="2:14" ht="12.6" customHeight="1"/>
    <row r="30" spans="2:14" ht="12.6" customHeight="1"/>
    <row r="31" spans="2:14" ht="12.6" customHeight="1"/>
    <row r="32" spans="2:14" ht="12.6" customHeight="1"/>
    <row r="33" spans="15:15" ht="12.6" customHeight="1"/>
    <row r="34" spans="15:15" ht="12.6" customHeight="1"/>
    <row r="35" spans="15:15" ht="12.6" customHeight="1"/>
    <row r="36" spans="15:15" ht="11.25" customHeight="1"/>
    <row r="37" spans="15:15" ht="15" customHeight="1"/>
    <row r="38" spans="15:15">
      <c r="O38" s="69"/>
    </row>
    <row r="39" spans="15:15">
      <c r="O39" s="70"/>
    </row>
    <row r="40" spans="15:15">
      <c r="O40" s="71"/>
    </row>
    <row r="41" spans="15:15">
      <c r="O41" s="71"/>
    </row>
    <row r="42" spans="15:15">
      <c r="O42" s="70"/>
    </row>
    <row r="43" spans="15:15">
      <c r="O43" s="71"/>
    </row>
    <row r="44" spans="15:15">
      <c r="O44" s="71"/>
    </row>
    <row r="45" spans="15:15" ht="10.5" customHeight="1"/>
  </sheetData>
  <mergeCells count="7">
    <mergeCell ref="A7:B7"/>
    <mergeCell ref="A8:B8"/>
    <mergeCell ref="A9:B9"/>
    <mergeCell ref="A3:B3"/>
    <mergeCell ref="A4:B4"/>
    <mergeCell ref="A5:B5"/>
    <mergeCell ref="A6:B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fitToPage="1"/>
  </sheetPr>
  <dimension ref="A1:AB29"/>
  <sheetViews>
    <sheetView showGridLines="0" zoomScale="115" zoomScaleNormal="115" zoomScaleSheetLayoutView="115" workbookViewId="0"/>
  </sheetViews>
  <sheetFormatPr defaultRowHeight="12"/>
  <cols>
    <col min="1" max="1" width="6.7109375" style="9" customWidth="1"/>
    <col min="2" max="10" width="6.28515625" style="9" customWidth="1"/>
    <col min="11" max="11" width="5.85546875" style="9" customWidth="1"/>
    <col min="12" max="12" width="5.42578125" style="9" customWidth="1"/>
    <col min="13" max="13" width="6.7109375" style="9" customWidth="1"/>
    <col min="14" max="23" width="6.28515625" style="9" customWidth="1"/>
    <col min="24" max="16384" width="9.140625" style="9"/>
  </cols>
  <sheetData>
    <row r="1" spans="1:28" ht="18.75">
      <c r="A1" s="106" t="s">
        <v>479</v>
      </c>
      <c r="V1" s="105"/>
      <c r="W1" s="105" t="str">
        <f>Obsah!A1</f>
        <v>2018</v>
      </c>
    </row>
    <row r="2" spans="1:28" ht="7.5" customHeight="1"/>
    <row r="3" spans="1:28" ht="14.25">
      <c r="A3" s="491" t="s">
        <v>542</v>
      </c>
      <c r="B3" s="245">
        <v>39827</v>
      </c>
      <c r="C3" s="245">
        <v>40205</v>
      </c>
      <c r="D3" s="245">
        <v>40575</v>
      </c>
      <c r="E3" s="245">
        <v>40946</v>
      </c>
      <c r="F3" s="245">
        <v>41296</v>
      </c>
      <c r="G3" s="245">
        <v>41983</v>
      </c>
      <c r="H3" s="245">
        <v>42044</v>
      </c>
      <c r="I3" s="245">
        <v>42709</v>
      </c>
      <c r="J3" s="245">
        <v>42759</v>
      </c>
      <c r="K3" s="246">
        <v>43159</v>
      </c>
      <c r="L3" s="235"/>
      <c r="M3" s="491" t="s">
        <v>542</v>
      </c>
      <c r="N3" s="247">
        <v>40034</v>
      </c>
      <c r="O3" s="247">
        <v>40391</v>
      </c>
      <c r="P3" s="247">
        <v>40748</v>
      </c>
      <c r="Q3" s="247">
        <v>41133</v>
      </c>
      <c r="R3" s="247">
        <v>41469</v>
      </c>
      <c r="S3" s="247">
        <v>41861</v>
      </c>
      <c r="T3" s="247">
        <v>42218</v>
      </c>
      <c r="U3" s="247">
        <v>42589</v>
      </c>
      <c r="V3" s="247">
        <v>42946</v>
      </c>
      <c r="W3" s="247">
        <v>43289</v>
      </c>
    </row>
    <row r="4" spans="1:28">
      <c r="A4" s="228"/>
      <c r="B4" s="234">
        <v>39827</v>
      </c>
      <c r="C4" s="234">
        <v>40205</v>
      </c>
      <c r="D4" s="234">
        <v>40575</v>
      </c>
      <c r="E4" s="234">
        <v>40946</v>
      </c>
      <c r="F4" s="234">
        <v>41296</v>
      </c>
      <c r="G4" s="234">
        <v>41983</v>
      </c>
      <c r="H4" s="234">
        <v>42044</v>
      </c>
      <c r="I4" s="234">
        <v>42709</v>
      </c>
      <c r="J4" s="234">
        <v>42759</v>
      </c>
      <c r="K4" s="233">
        <v>43159</v>
      </c>
      <c r="L4" s="235"/>
      <c r="M4" s="228"/>
      <c r="N4" s="232">
        <v>40034</v>
      </c>
      <c r="O4" s="232">
        <v>40391</v>
      </c>
      <c r="P4" s="232">
        <v>40748</v>
      </c>
      <c r="Q4" s="232">
        <v>41133</v>
      </c>
      <c r="R4" s="232">
        <v>41469</v>
      </c>
      <c r="S4" s="232">
        <v>41861</v>
      </c>
      <c r="T4" s="232">
        <v>42218</v>
      </c>
      <c r="U4" s="232">
        <v>42589</v>
      </c>
      <c r="V4" s="232">
        <v>42946</v>
      </c>
      <c r="W4" s="232">
        <v>43289</v>
      </c>
      <c r="Z4" s="218" t="str">
        <f>"Rozsah "&amp;YEAR(B4)&amp;"-"&amp;YEAR(J4)</f>
        <v>Rozsah 2009-2017</v>
      </c>
    </row>
    <row r="5" spans="1:28">
      <c r="A5" s="241">
        <v>1</v>
      </c>
      <c r="B5" s="240">
        <v>9130</v>
      </c>
      <c r="C5" s="240">
        <v>9232</v>
      </c>
      <c r="D5" s="240">
        <v>8656</v>
      </c>
      <c r="E5" s="240">
        <v>9088</v>
      </c>
      <c r="F5" s="240">
        <v>7961</v>
      </c>
      <c r="G5" s="240">
        <v>8351.2119803850237</v>
      </c>
      <c r="H5" s="240">
        <v>8115</v>
      </c>
      <c r="I5" s="240">
        <v>8371</v>
      </c>
      <c r="J5" s="240">
        <v>9296</v>
      </c>
      <c r="K5" s="240">
        <f>'17.1'!K5</f>
        <v>9666</v>
      </c>
      <c r="M5" s="241">
        <v>1</v>
      </c>
      <c r="N5" s="240">
        <v>4862</v>
      </c>
      <c r="O5" s="240">
        <v>5042</v>
      </c>
      <c r="P5" s="240">
        <v>5258</v>
      </c>
      <c r="Q5" s="240">
        <v>4869</v>
      </c>
      <c r="R5" s="240">
        <v>4834</v>
      </c>
      <c r="S5" s="240">
        <v>5326.7622187453871</v>
      </c>
      <c r="T5" s="240">
        <v>5424</v>
      </c>
      <c r="U5" s="240">
        <v>5397</v>
      </c>
      <c r="V5" s="240">
        <v>5386</v>
      </c>
      <c r="W5" s="240">
        <f>'17.2'!K5</f>
        <v>5701</v>
      </c>
      <c r="Y5" s="531">
        <f>MIN(B5:J5)</f>
        <v>7961</v>
      </c>
      <c r="Z5" s="531">
        <f>MAX(B5:J5)-Y5</f>
        <v>1335</v>
      </c>
      <c r="AA5" s="531">
        <f>MIN(N5:V5)</f>
        <v>4834</v>
      </c>
      <c r="AB5" s="531">
        <f>MAX(N5:V5)-AA5</f>
        <v>590</v>
      </c>
    </row>
    <row r="6" spans="1:28">
      <c r="A6" s="167">
        <v>4.1666666666666664E-2</v>
      </c>
      <c r="B6" s="231">
        <v>9118</v>
      </c>
      <c r="C6" s="231">
        <v>9198</v>
      </c>
      <c r="D6" s="231">
        <v>8737</v>
      </c>
      <c r="E6" s="231">
        <v>9255</v>
      </c>
      <c r="F6" s="231">
        <v>7974</v>
      </c>
      <c r="G6" s="231">
        <v>8341.395932491354</v>
      </c>
      <c r="H6" s="231">
        <v>8228</v>
      </c>
      <c r="I6" s="231">
        <v>8492</v>
      </c>
      <c r="J6" s="230">
        <v>9374</v>
      </c>
      <c r="K6" s="230">
        <f>'17.1'!K6</f>
        <v>9785</v>
      </c>
      <c r="M6" s="167">
        <v>4.1666666666666664E-2</v>
      </c>
      <c r="N6" s="231">
        <v>4839</v>
      </c>
      <c r="O6" s="231">
        <v>4978</v>
      </c>
      <c r="P6" s="231">
        <v>5107</v>
      </c>
      <c r="Q6" s="231">
        <v>4797</v>
      </c>
      <c r="R6" s="231">
        <v>4770</v>
      </c>
      <c r="S6" s="231">
        <v>5225.00967845782</v>
      </c>
      <c r="T6" s="231">
        <v>5310</v>
      </c>
      <c r="U6" s="231">
        <v>5268</v>
      </c>
      <c r="V6" s="230">
        <v>5231</v>
      </c>
      <c r="W6" s="230">
        <f>'17.2'!K6</f>
        <v>5530</v>
      </c>
      <c r="Y6" s="531">
        <f t="shared" ref="Y6:Y28" si="0">MIN(B6:J6)</f>
        <v>7974</v>
      </c>
      <c r="Z6" s="531">
        <f t="shared" ref="Z6:Z28" si="1">MAX(B6:J6)-Y6</f>
        <v>1400</v>
      </c>
      <c r="AA6" s="531">
        <f t="shared" ref="AA6:AA28" si="2">MIN(N6:V6)</f>
        <v>4770</v>
      </c>
      <c r="AB6" s="531">
        <f t="shared" ref="AB6:AB28" si="3">MAX(N6:V6)-AA6</f>
        <v>540</v>
      </c>
    </row>
    <row r="7" spans="1:28">
      <c r="A7" s="167">
        <v>8.3333333333333301E-2</v>
      </c>
      <c r="B7" s="231">
        <v>9095</v>
      </c>
      <c r="C7" s="231">
        <v>9284</v>
      </c>
      <c r="D7" s="231">
        <v>8802</v>
      </c>
      <c r="E7" s="231">
        <v>9304</v>
      </c>
      <c r="F7" s="231">
        <v>7935</v>
      </c>
      <c r="G7" s="231">
        <v>8307.4679535276609</v>
      </c>
      <c r="H7" s="231">
        <v>8087</v>
      </c>
      <c r="I7" s="231">
        <v>8379</v>
      </c>
      <c r="J7" s="230">
        <v>9326</v>
      </c>
      <c r="K7" s="230">
        <f>'17.1'!K7</f>
        <v>9793</v>
      </c>
      <c r="M7" s="167">
        <v>8.3333333333333301E-2</v>
      </c>
      <c r="N7" s="231">
        <v>4857</v>
      </c>
      <c r="O7" s="231">
        <v>5008</v>
      </c>
      <c r="P7" s="231">
        <v>5170</v>
      </c>
      <c r="Q7" s="231">
        <v>4812</v>
      </c>
      <c r="R7" s="231">
        <v>4827</v>
      </c>
      <c r="S7" s="231">
        <v>5149.7745222408939</v>
      </c>
      <c r="T7" s="231">
        <v>5288</v>
      </c>
      <c r="U7" s="231">
        <v>5221</v>
      </c>
      <c r="V7" s="230">
        <v>5165</v>
      </c>
      <c r="W7" s="230">
        <f>'17.2'!K7</f>
        <v>5530</v>
      </c>
      <c r="Y7" s="531">
        <f t="shared" si="0"/>
        <v>7935</v>
      </c>
      <c r="Z7" s="531">
        <f t="shared" si="1"/>
        <v>1391</v>
      </c>
      <c r="AA7" s="531">
        <f t="shared" si="2"/>
        <v>4812</v>
      </c>
      <c r="AB7" s="531">
        <f t="shared" si="3"/>
        <v>476</v>
      </c>
    </row>
    <row r="8" spans="1:28">
      <c r="A8" s="167">
        <v>0.125</v>
      </c>
      <c r="B8" s="231">
        <v>9058</v>
      </c>
      <c r="C8" s="231">
        <v>9217</v>
      </c>
      <c r="D8" s="231">
        <v>8621</v>
      </c>
      <c r="E8" s="231">
        <v>9274</v>
      </c>
      <c r="F8" s="231">
        <v>7868</v>
      </c>
      <c r="G8" s="231">
        <v>8170.6780689491989</v>
      </c>
      <c r="H8" s="231">
        <v>8044</v>
      </c>
      <c r="I8" s="231">
        <v>8333</v>
      </c>
      <c r="J8" s="230">
        <v>9266</v>
      </c>
      <c r="K8" s="230">
        <f>'17.1'!K8</f>
        <v>9758</v>
      </c>
      <c r="M8" s="167">
        <v>0.125</v>
      </c>
      <c r="N8" s="231">
        <v>4634</v>
      </c>
      <c r="O8" s="231">
        <v>4863</v>
      </c>
      <c r="P8" s="231">
        <v>5134</v>
      </c>
      <c r="Q8" s="231">
        <v>4780</v>
      </c>
      <c r="R8" s="231">
        <v>4801</v>
      </c>
      <c r="S8" s="231">
        <v>5112.7720377100977</v>
      </c>
      <c r="T8" s="231">
        <v>5269</v>
      </c>
      <c r="U8" s="231">
        <v>5187</v>
      </c>
      <c r="V8" s="230">
        <v>5186</v>
      </c>
      <c r="W8" s="230">
        <f>'17.2'!K8</f>
        <v>5462</v>
      </c>
      <c r="Y8" s="531">
        <f t="shared" si="0"/>
        <v>7868</v>
      </c>
      <c r="Z8" s="531">
        <f t="shared" si="1"/>
        <v>1406</v>
      </c>
      <c r="AA8" s="531">
        <f t="shared" si="2"/>
        <v>4634</v>
      </c>
      <c r="AB8" s="531">
        <f t="shared" si="3"/>
        <v>635</v>
      </c>
    </row>
    <row r="9" spans="1:28">
      <c r="A9" s="167">
        <v>0.16666666666666699</v>
      </c>
      <c r="B9" s="231">
        <v>9268</v>
      </c>
      <c r="C9" s="231">
        <v>9435</v>
      </c>
      <c r="D9" s="231">
        <v>8961</v>
      </c>
      <c r="E9" s="231">
        <v>9482</v>
      </c>
      <c r="F9" s="231">
        <v>8058</v>
      </c>
      <c r="G9" s="231">
        <v>8272.6016478674737</v>
      </c>
      <c r="H9" s="231">
        <v>8134</v>
      </c>
      <c r="I9" s="231">
        <v>8509</v>
      </c>
      <c r="J9" s="230">
        <v>9363</v>
      </c>
      <c r="K9" s="230">
        <f>'17.1'!K9</f>
        <v>9886</v>
      </c>
      <c r="M9" s="167">
        <v>0.16666666666666699</v>
      </c>
      <c r="N9" s="231">
        <v>4654</v>
      </c>
      <c r="O9" s="231">
        <v>4814</v>
      </c>
      <c r="P9" s="231">
        <v>4937</v>
      </c>
      <c r="Q9" s="231">
        <v>4712</v>
      </c>
      <c r="R9" s="231">
        <v>4537</v>
      </c>
      <c r="S9" s="231">
        <v>5068.3303338528049</v>
      </c>
      <c r="T9" s="231">
        <v>5189</v>
      </c>
      <c r="U9" s="231">
        <v>5156</v>
      </c>
      <c r="V9" s="230">
        <v>5122</v>
      </c>
      <c r="W9" s="230">
        <f>'17.2'!K9</f>
        <v>5365</v>
      </c>
      <c r="Y9" s="531">
        <f t="shared" si="0"/>
        <v>8058</v>
      </c>
      <c r="Z9" s="531">
        <f t="shared" si="1"/>
        <v>1424</v>
      </c>
      <c r="AA9" s="531">
        <f t="shared" si="2"/>
        <v>4537</v>
      </c>
      <c r="AB9" s="531">
        <f t="shared" si="3"/>
        <v>652</v>
      </c>
    </row>
    <row r="10" spans="1:28">
      <c r="A10" s="167">
        <v>0.20833333333333301</v>
      </c>
      <c r="B10" s="231">
        <v>9783</v>
      </c>
      <c r="C10" s="231">
        <v>10079</v>
      </c>
      <c r="D10" s="231">
        <v>9632</v>
      </c>
      <c r="E10" s="231">
        <v>10063</v>
      </c>
      <c r="F10" s="231">
        <v>8778</v>
      </c>
      <c r="G10" s="231">
        <v>8784.8191165623593</v>
      </c>
      <c r="H10" s="231">
        <v>8643</v>
      </c>
      <c r="I10" s="231">
        <v>9103</v>
      </c>
      <c r="J10" s="230">
        <v>9808</v>
      </c>
      <c r="K10" s="230">
        <f>'17.1'!K10</f>
        <v>10353</v>
      </c>
      <c r="M10" s="167">
        <v>0.20833333333333301</v>
      </c>
      <c r="N10" s="231">
        <v>4452</v>
      </c>
      <c r="O10" s="231">
        <v>4578</v>
      </c>
      <c r="P10" s="231">
        <v>4709</v>
      </c>
      <c r="Q10" s="231">
        <v>4447</v>
      </c>
      <c r="R10" s="231">
        <v>4428</v>
      </c>
      <c r="S10" s="231">
        <v>4837.3125079045722</v>
      </c>
      <c r="T10" s="231">
        <v>4995</v>
      </c>
      <c r="U10" s="231">
        <v>4932</v>
      </c>
      <c r="V10" s="230">
        <v>4885</v>
      </c>
      <c r="W10" s="230">
        <f>'17.2'!K10</f>
        <v>5171</v>
      </c>
      <c r="Y10" s="531">
        <f t="shared" si="0"/>
        <v>8643</v>
      </c>
      <c r="Z10" s="531">
        <f t="shared" si="1"/>
        <v>1436</v>
      </c>
      <c r="AA10" s="531">
        <f t="shared" si="2"/>
        <v>4428</v>
      </c>
      <c r="AB10" s="531">
        <f t="shared" si="3"/>
        <v>567</v>
      </c>
    </row>
    <row r="11" spans="1:28">
      <c r="A11" s="167">
        <v>0.25</v>
      </c>
      <c r="B11" s="231">
        <v>10741</v>
      </c>
      <c r="C11" s="231">
        <v>10994</v>
      </c>
      <c r="D11" s="231">
        <v>10538</v>
      </c>
      <c r="E11" s="231">
        <v>10945</v>
      </c>
      <c r="F11" s="231">
        <v>9851</v>
      </c>
      <c r="G11" s="231">
        <v>9972.8080395734778</v>
      </c>
      <c r="H11" s="231">
        <v>9843</v>
      </c>
      <c r="I11" s="231">
        <v>10293</v>
      </c>
      <c r="J11" s="230">
        <v>10889</v>
      </c>
      <c r="K11" s="230">
        <f>'17.1'!K11</f>
        <v>11224</v>
      </c>
      <c r="M11" s="167">
        <v>0.25</v>
      </c>
      <c r="N11" s="231">
        <v>4756</v>
      </c>
      <c r="O11" s="231">
        <v>4958</v>
      </c>
      <c r="P11" s="231">
        <v>5011</v>
      </c>
      <c r="Q11" s="231">
        <v>4814</v>
      </c>
      <c r="R11" s="231">
        <v>4695</v>
      </c>
      <c r="S11" s="231">
        <v>4920.0799721233352</v>
      </c>
      <c r="T11" s="231">
        <v>5056</v>
      </c>
      <c r="U11" s="231">
        <v>5051</v>
      </c>
      <c r="V11" s="230">
        <v>5038</v>
      </c>
      <c r="W11" s="230">
        <f>'17.2'!K11</f>
        <v>5381</v>
      </c>
      <c r="Y11" s="531">
        <f t="shared" si="0"/>
        <v>9843</v>
      </c>
      <c r="Z11" s="531">
        <f t="shared" si="1"/>
        <v>1151</v>
      </c>
      <c r="AA11" s="531">
        <f t="shared" si="2"/>
        <v>4695</v>
      </c>
      <c r="AB11" s="531">
        <f t="shared" si="3"/>
        <v>361</v>
      </c>
    </row>
    <row r="12" spans="1:28">
      <c r="A12" s="167">
        <v>0.29166666666666702</v>
      </c>
      <c r="B12" s="231">
        <v>10741</v>
      </c>
      <c r="C12" s="231">
        <v>10762</v>
      </c>
      <c r="D12" s="231">
        <v>10489</v>
      </c>
      <c r="E12" s="231">
        <v>10748</v>
      </c>
      <c r="F12" s="231">
        <v>9775</v>
      </c>
      <c r="G12" s="231">
        <v>10536.334381551726</v>
      </c>
      <c r="H12" s="231">
        <v>10392</v>
      </c>
      <c r="I12" s="231">
        <v>10833</v>
      </c>
      <c r="J12" s="230">
        <v>11340</v>
      </c>
      <c r="K12" s="230">
        <f>'17.1'!K12</f>
        <v>11669</v>
      </c>
      <c r="M12" s="167">
        <v>0.29166666666666702</v>
      </c>
      <c r="N12" s="231">
        <v>5161</v>
      </c>
      <c r="O12" s="231">
        <v>5338</v>
      </c>
      <c r="P12" s="231">
        <v>5555</v>
      </c>
      <c r="Q12" s="231">
        <v>5169</v>
      </c>
      <c r="R12" s="231">
        <v>5133</v>
      </c>
      <c r="S12" s="231">
        <v>5291.1043071314807</v>
      </c>
      <c r="T12" s="231">
        <v>5372</v>
      </c>
      <c r="U12" s="231">
        <v>5479</v>
      </c>
      <c r="V12" s="230">
        <v>5450</v>
      </c>
      <c r="W12" s="230">
        <f>'17.2'!K12</f>
        <v>5757</v>
      </c>
      <c r="Y12" s="531">
        <f t="shared" si="0"/>
        <v>9775</v>
      </c>
      <c r="Z12" s="531">
        <f t="shared" si="1"/>
        <v>1565</v>
      </c>
      <c r="AA12" s="531">
        <f t="shared" si="2"/>
        <v>5133</v>
      </c>
      <c r="AB12" s="531">
        <f t="shared" si="3"/>
        <v>422</v>
      </c>
    </row>
    <row r="13" spans="1:28">
      <c r="A13" s="167">
        <v>0.33333333333333298</v>
      </c>
      <c r="B13" s="231">
        <v>11063</v>
      </c>
      <c r="C13" s="231">
        <v>10991</v>
      </c>
      <c r="D13" s="231">
        <v>10709</v>
      </c>
      <c r="E13" s="231">
        <v>11033</v>
      </c>
      <c r="F13" s="231">
        <v>10030</v>
      </c>
      <c r="G13" s="231">
        <v>10520.775007007602</v>
      </c>
      <c r="H13" s="231">
        <v>10595</v>
      </c>
      <c r="I13" s="231">
        <v>10978</v>
      </c>
      <c r="J13" s="230">
        <v>11494</v>
      </c>
      <c r="K13" s="230">
        <f>'17.1'!K13</f>
        <v>11843</v>
      </c>
      <c r="M13" s="167">
        <v>0.33333333333333298</v>
      </c>
      <c r="N13" s="231">
        <v>5638</v>
      </c>
      <c r="O13" s="231">
        <v>5736</v>
      </c>
      <c r="P13" s="231">
        <v>5868</v>
      </c>
      <c r="Q13" s="231">
        <v>5630</v>
      </c>
      <c r="R13" s="231">
        <v>5561</v>
      </c>
      <c r="S13" s="231">
        <v>5788.8041304995786</v>
      </c>
      <c r="T13" s="231">
        <v>5881</v>
      </c>
      <c r="U13" s="231">
        <v>5974</v>
      </c>
      <c r="V13" s="230">
        <v>5954</v>
      </c>
      <c r="W13" s="230">
        <f>'17.2'!K13</f>
        <v>6212</v>
      </c>
      <c r="Y13" s="531">
        <f t="shared" si="0"/>
        <v>10030</v>
      </c>
      <c r="Z13" s="531">
        <f t="shared" si="1"/>
        <v>1464</v>
      </c>
      <c r="AA13" s="531">
        <f t="shared" si="2"/>
        <v>5561</v>
      </c>
      <c r="AB13" s="531">
        <f t="shared" si="3"/>
        <v>413</v>
      </c>
    </row>
    <row r="14" spans="1:28">
      <c r="A14" s="167">
        <v>0.375</v>
      </c>
      <c r="B14" s="231">
        <v>11126</v>
      </c>
      <c r="C14" s="231">
        <v>11152</v>
      </c>
      <c r="D14" s="231">
        <v>10813</v>
      </c>
      <c r="E14" s="231">
        <v>11286</v>
      </c>
      <c r="F14" s="231">
        <v>10195</v>
      </c>
      <c r="G14" s="231">
        <v>10603.94361819699</v>
      </c>
      <c r="H14" s="231">
        <v>10818</v>
      </c>
      <c r="I14" s="231">
        <v>11137</v>
      </c>
      <c r="J14" s="230">
        <v>11720</v>
      </c>
      <c r="K14" s="230">
        <f>'17.1'!K14</f>
        <v>11969</v>
      </c>
      <c r="M14" s="167">
        <v>0.375</v>
      </c>
      <c r="N14" s="231">
        <v>5957</v>
      </c>
      <c r="O14" s="231">
        <v>6146</v>
      </c>
      <c r="P14" s="231">
        <v>6258</v>
      </c>
      <c r="Q14" s="231">
        <v>6021</v>
      </c>
      <c r="R14" s="231">
        <v>5993</v>
      </c>
      <c r="S14" s="231">
        <v>6273.7143511517543</v>
      </c>
      <c r="T14" s="231">
        <v>6341</v>
      </c>
      <c r="U14" s="231">
        <v>6420</v>
      </c>
      <c r="V14" s="230">
        <v>6452</v>
      </c>
      <c r="W14" s="230">
        <f>'17.2'!K14</f>
        <v>6714</v>
      </c>
      <c r="Y14" s="531">
        <f t="shared" si="0"/>
        <v>10195</v>
      </c>
      <c r="Z14" s="531">
        <f t="shared" si="1"/>
        <v>1525</v>
      </c>
      <c r="AA14" s="531">
        <f t="shared" si="2"/>
        <v>5957</v>
      </c>
      <c r="AB14" s="531">
        <f t="shared" si="3"/>
        <v>495</v>
      </c>
    </row>
    <row r="15" spans="1:28">
      <c r="A15" s="167">
        <v>0.41666666666666702</v>
      </c>
      <c r="B15" s="231">
        <v>11034</v>
      </c>
      <c r="C15" s="231">
        <v>10828</v>
      </c>
      <c r="D15" s="231">
        <v>10698</v>
      </c>
      <c r="E15" s="231">
        <v>11125</v>
      </c>
      <c r="F15" s="231">
        <v>10149</v>
      </c>
      <c r="G15" s="231">
        <v>10631.186243152137</v>
      </c>
      <c r="H15" s="231">
        <v>10725</v>
      </c>
      <c r="I15" s="231">
        <v>11107</v>
      </c>
      <c r="J15" s="230">
        <v>11758</v>
      </c>
      <c r="K15" s="230">
        <f>'17.1'!K15</f>
        <v>11912</v>
      </c>
      <c r="M15" s="167">
        <v>0.41666666666666702</v>
      </c>
      <c r="N15" s="231">
        <v>6189</v>
      </c>
      <c r="O15" s="231">
        <v>6386</v>
      </c>
      <c r="P15" s="231">
        <v>6589</v>
      </c>
      <c r="Q15" s="231">
        <v>6293</v>
      </c>
      <c r="R15" s="231">
        <v>6306</v>
      </c>
      <c r="S15" s="231">
        <v>6626.2340521491133</v>
      </c>
      <c r="T15" s="231">
        <v>6710</v>
      </c>
      <c r="U15" s="231">
        <v>6688</v>
      </c>
      <c r="V15" s="230">
        <v>6799</v>
      </c>
      <c r="W15" s="230">
        <f>'17.2'!K15</f>
        <v>7051</v>
      </c>
      <c r="Y15" s="531">
        <f t="shared" si="0"/>
        <v>10149</v>
      </c>
      <c r="Z15" s="531">
        <f t="shared" si="1"/>
        <v>1609</v>
      </c>
      <c r="AA15" s="531">
        <f t="shared" si="2"/>
        <v>6189</v>
      </c>
      <c r="AB15" s="531">
        <f t="shared" si="3"/>
        <v>610</v>
      </c>
    </row>
    <row r="16" spans="1:28">
      <c r="A16" s="167">
        <v>0.45833333333333298</v>
      </c>
      <c r="B16" s="231">
        <v>11157</v>
      </c>
      <c r="C16" s="231">
        <v>10974</v>
      </c>
      <c r="D16" s="231">
        <v>10900</v>
      </c>
      <c r="E16" s="231">
        <v>11324</v>
      </c>
      <c r="F16" s="231">
        <v>10206</v>
      </c>
      <c r="G16" s="231">
        <v>10632.13776461692</v>
      </c>
      <c r="H16" s="231">
        <v>10786</v>
      </c>
      <c r="I16" s="231">
        <v>11143</v>
      </c>
      <c r="J16" s="230">
        <v>11635</v>
      </c>
      <c r="K16" s="230">
        <f>'17.1'!K16</f>
        <v>11738</v>
      </c>
      <c r="M16" s="167">
        <v>0.45833333333333298</v>
      </c>
      <c r="N16" s="231">
        <v>6160</v>
      </c>
      <c r="O16" s="231">
        <v>6213</v>
      </c>
      <c r="P16" s="231">
        <v>6479</v>
      </c>
      <c r="Q16" s="231">
        <v>6138</v>
      </c>
      <c r="R16" s="231">
        <v>6201</v>
      </c>
      <c r="S16" s="231">
        <v>6765.5130485606041</v>
      </c>
      <c r="T16" s="231">
        <v>6935</v>
      </c>
      <c r="U16" s="231">
        <v>6891</v>
      </c>
      <c r="V16" s="230">
        <v>7010</v>
      </c>
      <c r="W16" s="230">
        <f>'17.2'!K16</f>
        <v>7270</v>
      </c>
      <c r="Y16" s="531">
        <f t="shared" si="0"/>
        <v>10206</v>
      </c>
      <c r="Z16" s="531">
        <f t="shared" si="1"/>
        <v>1429</v>
      </c>
      <c r="AA16" s="531">
        <f t="shared" si="2"/>
        <v>6138</v>
      </c>
      <c r="AB16" s="531">
        <f t="shared" si="3"/>
        <v>872</v>
      </c>
    </row>
    <row r="17" spans="1:28">
      <c r="A17" s="167">
        <v>0.5</v>
      </c>
      <c r="B17" s="231">
        <v>11053</v>
      </c>
      <c r="C17" s="231">
        <v>10741</v>
      </c>
      <c r="D17" s="231">
        <v>10649</v>
      </c>
      <c r="E17" s="231">
        <v>11166</v>
      </c>
      <c r="F17" s="231">
        <v>10169</v>
      </c>
      <c r="G17" s="231">
        <v>10736.022014717852</v>
      </c>
      <c r="H17" s="231">
        <v>10852</v>
      </c>
      <c r="I17" s="231">
        <v>11266</v>
      </c>
      <c r="J17" s="230">
        <v>11768</v>
      </c>
      <c r="K17" s="230">
        <f>'17.1'!K17</f>
        <v>11863</v>
      </c>
      <c r="M17" s="167">
        <v>0.5</v>
      </c>
      <c r="N17" s="231">
        <v>5974</v>
      </c>
      <c r="O17" s="231">
        <v>6057</v>
      </c>
      <c r="P17" s="231">
        <v>6298</v>
      </c>
      <c r="Q17" s="231">
        <v>6113</v>
      </c>
      <c r="R17" s="231">
        <v>6012</v>
      </c>
      <c r="S17" s="231">
        <v>6592.5467777686399</v>
      </c>
      <c r="T17" s="231">
        <v>6743</v>
      </c>
      <c r="U17" s="231">
        <v>6695</v>
      </c>
      <c r="V17" s="230">
        <v>6875</v>
      </c>
      <c r="W17" s="230">
        <f>'17.2'!K17</f>
        <v>7130</v>
      </c>
      <c r="Y17" s="531">
        <f t="shared" si="0"/>
        <v>10169</v>
      </c>
      <c r="Z17" s="531">
        <f t="shared" si="1"/>
        <v>1599</v>
      </c>
      <c r="AA17" s="531">
        <f t="shared" si="2"/>
        <v>5974</v>
      </c>
      <c r="AB17" s="531">
        <f t="shared" si="3"/>
        <v>901</v>
      </c>
    </row>
    <row r="18" spans="1:28">
      <c r="A18" s="167">
        <v>0.54166666666666696</v>
      </c>
      <c r="B18" s="231">
        <v>10887</v>
      </c>
      <c r="C18" s="231">
        <v>10621</v>
      </c>
      <c r="D18" s="231">
        <v>10499</v>
      </c>
      <c r="E18" s="231">
        <v>10972</v>
      </c>
      <c r="F18" s="231">
        <v>9988</v>
      </c>
      <c r="G18" s="231">
        <v>10707.299908506155</v>
      </c>
      <c r="H18" s="231">
        <v>10813</v>
      </c>
      <c r="I18" s="231">
        <v>11247</v>
      </c>
      <c r="J18" s="230">
        <v>11736</v>
      </c>
      <c r="K18" s="230">
        <f>'17.1'!K18</f>
        <v>11895</v>
      </c>
      <c r="M18" s="167">
        <v>0.54166666666666696</v>
      </c>
      <c r="N18" s="231">
        <v>5825</v>
      </c>
      <c r="O18" s="231">
        <v>6064</v>
      </c>
      <c r="P18" s="231">
        <v>6310</v>
      </c>
      <c r="Q18" s="231">
        <v>6035</v>
      </c>
      <c r="R18" s="231">
        <v>5972</v>
      </c>
      <c r="S18" s="231">
        <v>6562.8460907355948</v>
      </c>
      <c r="T18" s="231">
        <v>6670</v>
      </c>
      <c r="U18" s="231">
        <v>6644</v>
      </c>
      <c r="V18" s="230">
        <v>6833</v>
      </c>
      <c r="W18" s="230">
        <f>'17.2'!K18</f>
        <v>7079</v>
      </c>
      <c r="Y18" s="531">
        <f t="shared" si="0"/>
        <v>9988</v>
      </c>
      <c r="Z18" s="531">
        <f t="shared" si="1"/>
        <v>1748</v>
      </c>
      <c r="AA18" s="531">
        <f t="shared" si="2"/>
        <v>5825</v>
      </c>
      <c r="AB18" s="531">
        <f t="shared" si="3"/>
        <v>1008</v>
      </c>
    </row>
    <row r="19" spans="1:28">
      <c r="A19" s="167">
        <v>0.58333333333333304</v>
      </c>
      <c r="B19" s="231">
        <v>11091</v>
      </c>
      <c r="C19" s="231">
        <v>10850</v>
      </c>
      <c r="D19" s="231">
        <v>10783</v>
      </c>
      <c r="E19" s="231">
        <v>11204</v>
      </c>
      <c r="F19" s="231">
        <v>10214</v>
      </c>
      <c r="G19" s="231">
        <v>10686.954544182894</v>
      </c>
      <c r="H19" s="231">
        <v>10602</v>
      </c>
      <c r="I19" s="231">
        <v>11244</v>
      </c>
      <c r="J19" s="230">
        <v>11624</v>
      </c>
      <c r="K19" s="230">
        <f>'17.1'!K19</f>
        <v>11765</v>
      </c>
      <c r="M19" s="167">
        <v>0.58333333333333304</v>
      </c>
      <c r="N19" s="231">
        <v>5902</v>
      </c>
      <c r="O19" s="231">
        <v>6044</v>
      </c>
      <c r="P19" s="231">
        <v>6350</v>
      </c>
      <c r="Q19" s="231">
        <v>5917</v>
      </c>
      <c r="R19" s="231">
        <v>5905</v>
      </c>
      <c r="S19" s="231">
        <v>6494.1369264879886</v>
      </c>
      <c r="T19" s="231">
        <v>6618</v>
      </c>
      <c r="U19" s="231">
        <v>6524</v>
      </c>
      <c r="V19" s="230">
        <v>6772</v>
      </c>
      <c r="W19" s="230">
        <f>'17.2'!K19</f>
        <v>6949</v>
      </c>
      <c r="Y19" s="531">
        <f t="shared" si="0"/>
        <v>10214</v>
      </c>
      <c r="Z19" s="531">
        <f t="shared" si="1"/>
        <v>1410</v>
      </c>
      <c r="AA19" s="531">
        <f t="shared" si="2"/>
        <v>5902</v>
      </c>
      <c r="AB19" s="531">
        <f t="shared" si="3"/>
        <v>870</v>
      </c>
    </row>
    <row r="20" spans="1:28">
      <c r="A20" s="167">
        <v>0.625</v>
      </c>
      <c r="B20" s="231">
        <v>10878</v>
      </c>
      <c r="C20" s="231">
        <v>10903</v>
      </c>
      <c r="D20" s="231">
        <v>10753</v>
      </c>
      <c r="E20" s="231">
        <v>11123</v>
      </c>
      <c r="F20" s="231">
        <v>10115</v>
      </c>
      <c r="G20" s="231">
        <v>10763.082335213589</v>
      </c>
      <c r="H20" s="231">
        <v>10521</v>
      </c>
      <c r="I20" s="231">
        <v>11321</v>
      </c>
      <c r="J20" s="230">
        <v>11622</v>
      </c>
      <c r="K20" s="230">
        <f>'17.1'!K20</f>
        <v>11618</v>
      </c>
      <c r="M20" s="167">
        <v>0.625</v>
      </c>
      <c r="N20" s="231">
        <v>5833</v>
      </c>
      <c r="O20" s="231">
        <v>6015</v>
      </c>
      <c r="P20" s="231">
        <v>6156</v>
      </c>
      <c r="Q20" s="231">
        <v>5879</v>
      </c>
      <c r="R20" s="231">
        <v>5858</v>
      </c>
      <c r="S20" s="231">
        <v>6461.1769211615601</v>
      </c>
      <c r="T20" s="231">
        <v>6600</v>
      </c>
      <c r="U20" s="231">
        <v>6522</v>
      </c>
      <c r="V20" s="230">
        <v>6811</v>
      </c>
      <c r="W20" s="230">
        <f>'17.2'!K20</f>
        <v>6974</v>
      </c>
      <c r="Y20" s="531">
        <f t="shared" si="0"/>
        <v>10115</v>
      </c>
      <c r="Z20" s="531">
        <f t="shared" si="1"/>
        <v>1507</v>
      </c>
      <c r="AA20" s="531">
        <f t="shared" si="2"/>
        <v>5833</v>
      </c>
      <c r="AB20" s="531">
        <f t="shared" si="3"/>
        <v>978</v>
      </c>
    </row>
    <row r="21" spans="1:28">
      <c r="A21" s="167">
        <v>0.66666666666666696</v>
      </c>
      <c r="B21" s="231">
        <v>11159</v>
      </c>
      <c r="C21" s="231">
        <v>11204</v>
      </c>
      <c r="D21" s="231">
        <v>10677</v>
      </c>
      <c r="E21" s="231">
        <v>11035</v>
      </c>
      <c r="F21" s="231">
        <v>10352</v>
      </c>
      <c r="G21" s="231">
        <v>10860.751693268581</v>
      </c>
      <c r="H21" s="231">
        <v>10436</v>
      </c>
      <c r="I21" s="231">
        <v>11410</v>
      </c>
      <c r="J21" s="230">
        <v>11470</v>
      </c>
      <c r="K21" s="230">
        <f>'17.1'!K21</f>
        <v>11460</v>
      </c>
      <c r="M21" s="167">
        <v>0.66666666666666696</v>
      </c>
      <c r="N21" s="231">
        <v>5832</v>
      </c>
      <c r="O21" s="231">
        <v>5992</v>
      </c>
      <c r="P21" s="231">
        <v>6119</v>
      </c>
      <c r="Q21" s="231">
        <v>5850</v>
      </c>
      <c r="R21" s="231">
        <v>5751</v>
      </c>
      <c r="S21" s="231">
        <v>6357.8163985784695</v>
      </c>
      <c r="T21" s="231">
        <v>6486</v>
      </c>
      <c r="U21" s="231">
        <v>6513</v>
      </c>
      <c r="V21" s="230">
        <v>6744</v>
      </c>
      <c r="W21" s="230">
        <f>'17.2'!K21</f>
        <v>6966</v>
      </c>
      <c r="Y21" s="531">
        <f t="shared" si="0"/>
        <v>10352</v>
      </c>
      <c r="Z21" s="531">
        <f t="shared" si="1"/>
        <v>1118</v>
      </c>
      <c r="AA21" s="531">
        <f t="shared" si="2"/>
        <v>5751</v>
      </c>
      <c r="AB21" s="531">
        <f t="shared" si="3"/>
        <v>993</v>
      </c>
    </row>
    <row r="22" spans="1:28">
      <c r="A22" s="167">
        <v>0.70833333333333304</v>
      </c>
      <c r="B22" s="231">
        <v>10648</v>
      </c>
      <c r="C22" s="231">
        <v>10892</v>
      </c>
      <c r="D22" s="231">
        <v>10587</v>
      </c>
      <c r="E22" s="231">
        <v>11209</v>
      </c>
      <c r="F22" s="231">
        <v>10180</v>
      </c>
      <c r="G22" s="231">
        <v>10751.413662864945</v>
      </c>
      <c r="H22" s="231">
        <v>10711</v>
      </c>
      <c r="I22" s="231">
        <v>11274</v>
      </c>
      <c r="J22" s="230">
        <v>11667</v>
      </c>
      <c r="K22" s="230">
        <f>'17.1'!K22</f>
        <v>11569</v>
      </c>
      <c r="M22" s="167">
        <v>0.70833333333333304</v>
      </c>
      <c r="N22" s="231">
        <v>5699</v>
      </c>
      <c r="O22" s="231">
        <v>5897</v>
      </c>
      <c r="P22" s="231">
        <v>6054</v>
      </c>
      <c r="Q22" s="231">
        <v>5739</v>
      </c>
      <c r="R22" s="231">
        <v>5724</v>
      </c>
      <c r="S22" s="231">
        <v>6261.4820063844018</v>
      </c>
      <c r="T22" s="231">
        <v>6261</v>
      </c>
      <c r="U22" s="231">
        <v>6320</v>
      </c>
      <c r="V22" s="230">
        <v>6530</v>
      </c>
      <c r="W22" s="230">
        <f>'17.2'!K22</f>
        <v>6745</v>
      </c>
      <c r="Y22" s="531">
        <f t="shared" si="0"/>
        <v>10180</v>
      </c>
      <c r="Z22" s="531">
        <f t="shared" si="1"/>
        <v>1487</v>
      </c>
      <c r="AA22" s="531">
        <f t="shared" si="2"/>
        <v>5699</v>
      </c>
      <c r="AB22" s="531">
        <f t="shared" si="3"/>
        <v>831</v>
      </c>
    </row>
    <row r="23" spans="1:28">
      <c r="A23" s="167">
        <v>0.75</v>
      </c>
      <c r="B23" s="231">
        <v>10732</v>
      </c>
      <c r="C23" s="231">
        <v>10904</v>
      </c>
      <c r="D23" s="231">
        <v>10423</v>
      </c>
      <c r="E23" s="231">
        <v>10887</v>
      </c>
      <c r="F23" s="231">
        <v>10020</v>
      </c>
      <c r="G23" s="231">
        <v>10478.642573077212</v>
      </c>
      <c r="H23" s="231">
        <v>10514</v>
      </c>
      <c r="I23" s="231">
        <v>10957</v>
      </c>
      <c r="J23" s="230">
        <v>11442</v>
      </c>
      <c r="K23" s="230">
        <f>'17.1'!K23</f>
        <v>11750</v>
      </c>
      <c r="M23" s="167">
        <v>0.75</v>
      </c>
      <c r="N23" s="231">
        <v>5779</v>
      </c>
      <c r="O23" s="231">
        <v>5898</v>
      </c>
      <c r="P23" s="231">
        <v>6142</v>
      </c>
      <c r="Q23" s="231">
        <v>5847</v>
      </c>
      <c r="R23" s="231">
        <v>5775</v>
      </c>
      <c r="S23" s="231">
        <v>6221.4193476173377</v>
      </c>
      <c r="T23" s="231">
        <v>6282</v>
      </c>
      <c r="U23" s="231">
        <v>6302</v>
      </c>
      <c r="V23" s="230">
        <v>6556</v>
      </c>
      <c r="W23" s="230">
        <f>'17.2'!K23</f>
        <v>6758</v>
      </c>
      <c r="Y23" s="531">
        <f t="shared" si="0"/>
        <v>10020</v>
      </c>
      <c r="Z23" s="531">
        <f t="shared" si="1"/>
        <v>1422</v>
      </c>
      <c r="AA23" s="531">
        <f t="shared" si="2"/>
        <v>5775</v>
      </c>
      <c r="AB23" s="531">
        <f t="shared" si="3"/>
        <v>781</v>
      </c>
    </row>
    <row r="24" spans="1:28">
      <c r="A24" s="167">
        <v>0.79166666666666696</v>
      </c>
      <c r="B24" s="231">
        <v>10731</v>
      </c>
      <c r="C24" s="231">
        <v>10824</v>
      </c>
      <c r="D24" s="231">
        <v>10458</v>
      </c>
      <c r="E24" s="231">
        <v>10944</v>
      </c>
      <c r="F24" s="231">
        <v>9818</v>
      </c>
      <c r="G24" s="231">
        <v>10320.171506033299</v>
      </c>
      <c r="H24" s="231">
        <v>10426</v>
      </c>
      <c r="I24" s="231">
        <v>10889</v>
      </c>
      <c r="J24" s="230">
        <v>11329</v>
      </c>
      <c r="K24" s="230">
        <f>'17.1'!K24</f>
        <v>11727</v>
      </c>
      <c r="M24" s="167">
        <v>0.79166666666666696</v>
      </c>
      <c r="N24" s="231">
        <v>5804</v>
      </c>
      <c r="O24" s="231">
        <v>5938</v>
      </c>
      <c r="P24" s="231">
        <v>6181</v>
      </c>
      <c r="Q24" s="231">
        <v>5853</v>
      </c>
      <c r="R24" s="231">
        <v>5783</v>
      </c>
      <c r="S24" s="231">
        <v>6256.5888597530884</v>
      </c>
      <c r="T24" s="231">
        <v>6314</v>
      </c>
      <c r="U24" s="231">
        <v>6380</v>
      </c>
      <c r="V24" s="230">
        <v>6535</v>
      </c>
      <c r="W24" s="230">
        <f>'17.2'!K24</f>
        <v>6769</v>
      </c>
      <c r="Y24" s="531">
        <f t="shared" si="0"/>
        <v>9818</v>
      </c>
      <c r="Z24" s="531">
        <f t="shared" si="1"/>
        <v>1511</v>
      </c>
      <c r="AA24" s="531">
        <f t="shared" si="2"/>
        <v>5783</v>
      </c>
      <c r="AB24" s="531">
        <f t="shared" si="3"/>
        <v>752</v>
      </c>
    </row>
    <row r="25" spans="1:28">
      <c r="A25" s="167">
        <v>0.83333333333333304</v>
      </c>
      <c r="B25" s="231">
        <v>10385</v>
      </c>
      <c r="C25" s="231">
        <v>10631</v>
      </c>
      <c r="D25" s="231">
        <v>10174</v>
      </c>
      <c r="E25" s="231">
        <v>10626</v>
      </c>
      <c r="F25" s="231">
        <v>9617</v>
      </c>
      <c r="G25" s="231">
        <v>10078.238477666719</v>
      </c>
      <c r="H25" s="231">
        <v>10057</v>
      </c>
      <c r="I25" s="231">
        <v>10634</v>
      </c>
      <c r="J25" s="230">
        <v>11004</v>
      </c>
      <c r="K25" s="230">
        <f>'17.1'!K25</f>
        <v>11501</v>
      </c>
      <c r="M25" s="167">
        <v>0.83333333333333304</v>
      </c>
      <c r="N25" s="231">
        <v>6314</v>
      </c>
      <c r="O25" s="231">
        <v>6143</v>
      </c>
      <c r="P25" s="231">
        <v>6198</v>
      </c>
      <c r="Q25" s="231">
        <v>6268</v>
      </c>
      <c r="R25" s="231">
        <v>5856</v>
      </c>
      <c r="S25" s="231">
        <v>6489.8664479167492</v>
      </c>
      <c r="T25" s="231">
        <v>6367</v>
      </c>
      <c r="U25" s="231">
        <v>6511</v>
      </c>
      <c r="V25" s="230">
        <v>6561</v>
      </c>
      <c r="W25" s="230">
        <f>'17.2'!K25</f>
        <v>6720</v>
      </c>
      <c r="Y25" s="531">
        <f t="shared" si="0"/>
        <v>9617</v>
      </c>
      <c r="Z25" s="531">
        <f t="shared" si="1"/>
        <v>1387</v>
      </c>
      <c r="AA25" s="531">
        <f t="shared" si="2"/>
        <v>5856</v>
      </c>
      <c r="AB25" s="531">
        <f t="shared" si="3"/>
        <v>705</v>
      </c>
    </row>
    <row r="26" spans="1:28">
      <c r="A26" s="167">
        <v>0.875</v>
      </c>
      <c r="B26" s="231">
        <v>9712</v>
      </c>
      <c r="C26" s="231">
        <v>9801</v>
      </c>
      <c r="D26" s="231">
        <v>9388</v>
      </c>
      <c r="E26" s="231">
        <v>9982</v>
      </c>
      <c r="F26" s="231">
        <v>8793</v>
      </c>
      <c r="G26" s="231">
        <v>9506.2513723648135</v>
      </c>
      <c r="H26" s="231">
        <v>9473</v>
      </c>
      <c r="I26" s="231">
        <v>10093</v>
      </c>
      <c r="J26" s="230">
        <v>10507</v>
      </c>
      <c r="K26" s="230">
        <f>'17.1'!K26</f>
        <v>11005</v>
      </c>
      <c r="M26" s="167">
        <v>0.875</v>
      </c>
      <c r="N26" s="231">
        <v>6124</v>
      </c>
      <c r="O26" s="231">
        <v>6152</v>
      </c>
      <c r="P26" s="231">
        <v>6111</v>
      </c>
      <c r="Q26" s="231">
        <v>6065</v>
      </c>
      <c r="R26" s="231">
        <v>6039</v>
      </c>
      <c r="S26" s="231">
        <v>6518.6229622419323</v>
      </c>
      <c r="T26" s="231">
        <v>6448</v>
      </c>
      <c r="U26" s="231">
        <v>6637</v>
      </c>
      <c r="V26" s="230">
        <v>6661</v>
      </c>
      <c r="W26" s="230">
        <f>'17.2'!K26</f>
        <v>6782</v>
      </c>
      <c r="Y26" s="531">
        <f t="shared" si="0"/>
        <v>8793</v>
      </c>
      <c r="Z26" s="531">
        <f t="shared" si="1"/>
        <v>1714</v>
      </c>
      <c r="AA26" s="531">
        <f t="shared" si="2"/>
        <v>6039</v>
      </c>
      <c r="AB26" s="531">
        <f t="shared" si="3"/>
        <v>622</v>
      </c>
    </row>
    <row r="27" spans="1:28">
      <c r="A27" s="167">
        <v>0.91666666666666696</v>
      </c>
      <c r="B27" s="231">
        <v>9143</v>
      </c>
      <c r="C27" s="231">
        <v>9332</v>
      </c>
      <c r="D27" s="231">
        <v>8946</v>
      </c>
      <c r="E27" s="231">
        <v>9531</v>
      </c>
      <c r="F27" s="231">
        <v>8559</v>
      </c>
      <c r="G27" s="231">
        <v>8912.8279342693695</v>
      </c>
      <c r="H27" s="231">
        <v>8922</v>
      </c>
      <c r="I27" s="231">
        <v>9512</v>
      </c>
      <c r="J27" s="230">
        <v>10015</v>
      </c>
      <c r="K27" s="230">
        <f>'17.1'!K27</f>
        <v>10530</v>
      </c>
      <c r="M27" s="167">
        <v>0.91666666666666696</v>
      </c>
      <c r="N27" s="231">
        <v>5784</v>
      </c>
      <c r="O27" s="231">
        <v>5898</v>
      </c>
      <c r="P27" s="231">
        <v>5951</v>
      </c>
      <c r="Q27" s="231">
        <v>5784</v>
      </c>
      <c r="R27" s="231">
        <v>5840</v>
      </c>
      <c r="S27" s="231">
        <v>6309.1442261267803</v>
      </c>
      <c r="T27" s="231">
        <v>6288</v>
      </c>
      <c r="U27" s="231">
        <v>6462</v>
      </c>
      <c r="V27" s="230">
        <v>6464</v>
      </c>
      <c r="W27" s="230">
        <f>'17.2'!K27</f>
        <v>6857</v>
      </c>
      <c r="Y27" s="531">
        <f t="shared" si="0"/>
        <v>8559</v>
      </c>
      <c r="Z27" s="531">
        <f t="shared" si="1"/>
        <v>1456</v>
      </c>
      <c r="AA27" s="531">
        <f t="shared" si="2"/>
        <v>5784</v>
      </c>
      <c r="AB27" s="531">
        <f t="shared" si="3"/>
        <v>680</v>
      </c>
    </row>
    <row r="28" spans="1:28" ht="12.75" thickBot="1">
      <c r="A28" s="243">
        <v>0.95833333333333304</v>
      </c>
      <c r="B28" s="242">
        <v>8873</v>
      </c>
      <c r="C28" s="242">
        <v>9028</v>
      </c>
      <c r="D28" s="242">
        <v>8624</v>
      </c>
      <c r="E28" s="242">
        <v>9126</v>
      </c>
      <c r="F28" s="242">
        <v>8069</v>
      </c>
      <c r="G28" s="242">
        <v>8428.2857168900064</v>
      </c>
      <c r="H28" s="242">
        <v>8473</v>
      </c>
      <c r="I28" s="242">
        <v>9071</v>
      </c>
      <c r="J28" s="242">
        <v>9604</v>
      </c>
      <c r="K28" s="242">
        <f>'17.1'!K28</f>
        <v>10175</v>
      </c>
      <c r="M28" s="243">
        <v>0.95833333333333304</v>
      </c>
      <c r="N28" s="242">
        <v>5445</v>
      </c>
      <c r="O28" s="242">
        <v>5598</v>
      </c>
      <c r="P28" s="242">
        <v>5586</v>
      </c>
      <c r="Q28" s="242">
        <v>5469</v>
      </c>
      <c r="R28" s="242">
        <v>5503</v>
      </c>
      <c r="S28" s="242">
        <v>5950.1753468377219</v>
      </c>
      <c r="T28" s="242">
        <v>5941</v>
      </c>
      <c r="U28" s="242">
        <v>6139</v>
      </c>
      <c r="V28" s="242">
        <v>6139</v>
      </c>
      <c r="W28" s="242">
        <f>'17.2'!K28</f>
        <v>6515</v>
      </c>
      <c r="Y28" s="531">
        <f t="shared" si="0"/>
        <v>8069</v>
      </c>
      <c r="Z28" s="531">
        <f t="shared" si="1"/>
        <v>1535</v>
      </c>
      <c r="AA28" s="531">
        <f t="shared" si="2"/>
        <v>5445</v>
      </c>
      <c r="AB28" s="531">
        <f t="shared" si="3"/>
        <v>694</v>
      </c>
    </row>
    <row r="29" spans="1:28" ht="12.75">
      <c r="A29" s="132" t="s">
        <v>543</v>
      </c>
      <c r="K29" s="18" t="s">
        <v>514</v>
      </c>
      <c r="M29" s="132" t="s">
        <v>544</v>
      </c>
      <c r="W29" s="18" t="s">
        <v>514</v>
      </c>
    </row>
  </sheetData>
  <conditionalFormatting sqref="B5:K28">
    <cfRule type="expression" dxfId="1" priority="2">
      <formula>B5=MAX(B$5:B$28)</formula>
    </cfRule>
  </conditionalFormatting>
  <conditionalFormatting sqref="N5:W28">
    <cfRule type="expression" dxfId="0" priority="1">
      <formula>N5=MIN(N$5:N$28)</formula>
    </cfRule>
  </conditionalFormatting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ignoredErrors>
    <ignoredError sqref="Y5:AB28" formulaRange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fitToPage="1"/>
  </sheetPr>
  <dimension ref="A1:N37"/>
  <sheetViews>
    <sheetView showGridLines="0" zoomScale="115" zoomScaleNormal="115" workbookViewId="0"/>
  </sheetViews>
  <sheetFormatPr defaultRowHeight="12"/>
  <cols>
    <col min="1" max="1" width="42" style="12" customWidth="1"/>
    <col min="2" max="2" width="7.85546875" style="12" customWidth="1"/>
    <col min="3" max="14" width="7.85546875" style="52" customWidth="1"/>
    <col min="15" max="15" width="9.7109375" style="12" customWidth="1"/>
    <col min="16" max="16384" width="9.140625" style="12"/>
  </cols>
  <sheetData>
    <row r="1" spans="1:14" ht="18.75">
      <c r="A1" s="104" t="s">
        <v>480</v>
      </c>
      <c r="N1" s="105" t="str">
        <f>Obsah!A1</f>
        <v>2018</v>
      </c>
    </row>
    <row r="2" spans="1:14" ht="7.5" customHeight="1"/>
    <row r="3" spans="1:14">
      <c r="A3" s="157"/>
      <c r="B3" s="115" t="s">
        <v>93</v>
      </c>
      <c r="C3" s="115" t="s">
        <v>94</v>
      </c>
      <c r="D3" s="115" t="s">
        <v>95</v>
      </c>
      <c r="E3" s="115" t="s">
        <v>96</v>
      </c>
      <c r="F3" s="115" t="s">
        <v>97</v>
      </c>
      <c r="G3" s="115" t="s">
        <v>98</v>
      </c>
      <c r="H3" s="115" t="s">
        <v>99</v>
      </c>
      <c r="I3" s="115" t="s">
        <v>100</v>
      </c>
      <c r="J3" s="115" t="s">
        <v>101</v>
      </c>
      <c r="K3" s="115" t="s">
        <v>102</v>
      </c>
      <c r="L3" s="115" t="s">
        <v>103</v>
      </c>
      <c r="M3" s="115" t="s">
        <v>104</v>
      </c>
      <c r="N3" s="149" t="s">
        <v>76</v>
      </c>
    </row>
    <row r="4" spans="1:14" ht="12.75" thickBot="1">
      <c r="A4" s="158" t="s">
        <v>158</v>
      </c>
      <c r="B4" s="93">
        <f>SUM(B5:B7)</f>
        <v>5585.6840000000002</v>
      </c>
      <c r="C4" s="93">
        <f t="shared" ref="C4:N4" si="0">SUM(C5:C7)</f>
        <v>5148.67</v>
      </c>
      <c r="D4" s="93">
        <f t="shared" si="0"/>
        <v>6094.2169999999996</v>
      </c>
      <c r="E4" s="93">
        <f t="shared" si="0"/>
        <v>4651.5050000000001</v>
      </c>
      <c r="F4" s="93">
        <f t="shared" si="0"/>
        <v>5312.1379999999999</v>
      </c>
      <c r="G4" s="93">
        <f t="shared" si="0"/>
        <v>5270.0519999999997</v>
      </c>
      <c r="H4" s="93">
        <f t="shared" si="0"/>
        <v>5047.5540000000001</v>
      </c>
      <c r="I4" s="93">
        <f t="shared" si="0"/>
        <v>5333.902</v>
      </c>
      <c r="J4" s="93">
        <f t="shared" si="0"/>
        <v>5477.4839999999995</v>
      </c>
      <c r="K4" s="93">
        <f t="shared" si="0"/>
        <v>6224.9130000000005</v>
      </c>
      <c r="L4" s="93">
        <f t="shared" si="0"/>
        <v>6340.0619999999999</v>
      </c>
      <c r="M4" s="93">
        <f t="shared" si="0"/>
        <v>6478.16</v>
      </c>
      <c r="N4" s="93">
        <f t="shared" si="0"/>
        <v>66964.341</v>
      </c>
    </row>
    <row r="5" spans="1:14">
      <c r="A5" s="31" t="s">
        <v>46</v>
      </c>
      <c r="B5" s="53">
        <v>4307.1850000000004</v>
      </c>
      <c r="C5" s="53">
        <v>4030.5</v>
      </c>
      <c r="D5" s="53">
        <v>5155.0839999999998</v>
      </c>
      <c r="E5" s="53">
        <v>3982.8330000000001</v>
      </c>
      <c r="F5" s="53">
        <v>4551.9049999999997</v>
      </c>
      <c r="G5" s="53">
        <v>4358.9369999999999</v>
      </c>
      <c r="H5" s="53">
        <v>4197.848</v>
      </c>
      <c r="I5" s="53">
        <v>4352.0339999999997</v>
      </c>
      <c r="J5" s="53">
        <v>4633.4489999999996</v>
      </c>
      <c r="K5" s="53">
        <v>4943.4040000000005</v>
      </c>
      <c r="L5" s="53">
        <v>5137.326</v>
      </c>
      <c r="M5" s="53">
        <v>5204.049</v>
      </c>
      <c r="N5" s="182">
        <f>SUM(B5:M5)</f>
        <v>54854.553999999996</v>
      </c>
    </row>
    <row r="6" spans="1:14">
      <c r="A6" s="32" t="s">
        <v>58</v>
      </c>
      <c r="B6" s="57">
        <v>72.341999999999999</v>
      </c>
      <c r="C6" s="177">
        <v>77.36</v>
      </c>
      <c r="D6" s="183">
        <v>92.713999999999999</v>
      </c>
      <c r="E6" s="183">
        <v>35.976999999999997</v>
      </c>
      <c r="F6" s="183">
        <v>38.112000000000002</v>
      </c>
      <c r="G6" s="183">
        <v>18.835000000000001</v>
      </c>
      <c r="H6" s="183">
        <v>42.558</v>
      </c>
      <c r="I6" s="183">
        <v>37.634</v>
      </c>
      <c r="J6" s="183">
        <v>100.99</v>
      </c>
      <c r="K6" s="183">
        <v>69.201999999999998</v>
      </c>
      <c r="L6" s="183">
        <v>64.370999999999995</v>
      </c>
      <c r="M6" s="183">
        <v>46.384999999999998</v>
      </c>
      <c r="N6" s="110">
        <f>SUM(B6:M6)</f>
        <v>696.4799999999999</v>
      </c>
    </row>
    <row r="7" spans="1:14">
      <c r="A7" s="31" t="s">
        <v>61</v>
      </c>
      <c r="B7" s="54">
        <v>1206.1569999999999</v>
      </c>
      <c r="C7" s="179">
        <v>1040.81</v>
      </c>
      <c r="D7" s="182">
        <v>846.41899999999998</v>
      </c>
      <c r="E7" s="182">
        <v>632.69500000000005</v>
      </c>
      <c r="F7" s="182">
        <v>722.12099999999998</v>
      </c>
      <c r="G7" s="182">
        <v>892.28</v>
      </c>
      <c r="H7" s="182">
        <v>807.14800000000002</v>
      </c>
      <c r="I7" s="182">
        <v>944.23400000000004</v>
      </c>
      <c r="J7" s="182">
        <v>743.04499999999996</v>
      </c>
      <c r="K7" s="182">
        <v>1212.307</v>
      </c>
      <c r="L7" s="182">
        <v>1138.365</v>
      </c>
      <c r="M7" s="182">
        <v>1227.7260000000001</v>
      </c>
      <c r="N7" s="182">
        <f>SUM(B7:M7)</f>
        <v>11413.307000000001</v>
      </c>
    </row>
    <row r="8" spans="1:14" ht="12.75" thickBot="1">
      <c r="A8" s="158" t="s">
        <v>159</v>
      </c>
      <c r="B8" s="93">
        <f>SUM(B9:B14)</f>
        <v>-5585.683</v>
      </c>
      <c r="C8" s="93">
        <f t="shared" ref="C8:M8" si="1">SUM(C9:C14)</f>
        <v>-5148.6699999999992</v>
      </c>
      <c r="D8" s="93">
        <f t="shared" si="1"/>
        <v>-6094.2150000000001</v>
      </c>
      <c r="E8" s="93">
        <f t="shared" si="1"/>
        <v>-4651.5060000000003</v>
      </c>
      <c r="F8" s="93">
        <f t="shared" si="1"/>
        <v>-5312.1390000000001</v>
      </c>
      <c r="G8" s="93">
        <f t="shared" si="1"/>
        <v>-5270.0510000000004</v>
      </c>
      <c r="H8" s="93">
        <f t="shared" si="1"/>
        <v>-5047.5550000000003</v>
      </c>
      <c r="I8" s="93">
        <f t="shared" si="1"/>
        <v>-5333.9</v>
      </c>
      <c r="J8" s="93">
        <f t="shared" si="1"/>
        <v>-5477.4830000000002</v>
      </c>
      <c r="K8" s="93">
        <f t="shared" si="1"/>
        <v>-6224.9129999999996</v>
      </c>
      <c r="L8" s="93">
        <f t="shared" si="1"/>
        <v>-6340.0630000000001</v>
      </c>
      <c r="M8" s="93">
        <f t="shared" si="1"/>
        <v>-6478.16</v>
      </c>
      <c r="N8" s="93">
        <f>SUM(N9:N14)</f>
        <v>-66964.338000000003</v>
      </c>
    </row>
    <row r="9" spans="1:14">
      <c r="A9" s="31" t="s">
        <v>59</v>
      </c>
      <c r="B9" s="54">
        <v>-3631.3490000000002</v>
      </c>
      <c r="C9" s="179">
        <v>-3425.49</v>
      </c>
      <c r="D9" s="182">
        <v>-3705.386</v>
      </c>
      <c r="E9" s="182">
        <v>-2866.884</v>
      </c>
      <c r="F9" s="182">
        <v>-3096.5419999999999</v>
      </c>
      <c r="G9" s="182">
        <v>-3145.9650000000001</v>
      </c>
      <c r="H9" s="182">
        <v>-2892.5830000000001</v>
      </c>
      <c r="I9" s="182">
        <v>-3118.5920000000001</v>
      </c>
      <c r="J9" s="182">
        <v>-3015.7959999999998</v>
      </c>
      <c r="K9" s="182">
        <v>-3292.7910000000002</v>
      </c>
      <c r="L9" s="182">
        <v>-3560.2759999999998</v>
      </c>
      <c r="M9" s="182">
        <v>-3573.8209999999999</v>
      </c>
      <c r="N9" s="182">
        <f t="shared" ref="N9:N14" si="2">SUM(B9:M9)</f>
        <v>-39325.475000000006</v>
      </c>
    </row>
    <row r="10" spans="1:14">
      <c r="A10" s="32" t="s">
        <v>60</v>
      </c>
      <c r="B10" s="57">
        <v>-1697.739</v>
      </c>
      <c r="C10" s="177">
        <v>-1515.06</v>
      </c>
      <c r="D10" s="183">
        <v>-2141.0700000000002</v>
      </c>
      <c r="E10" s="183">
        <v>-1556.9649999999999</v>
      </c>
      <c r="F10" s="183">
        <v>-1993.0619999999999</v>
      </c>
      <c r="G10" s="183">
        <v>-1940.6279999999999</v>
      </c>
      <c r="H10" s="183">
        <v>-2015.194</v>
      </c>
      <c r="I10" s="183">
        <v>-2067.114</v>
      </c>
      <c r="J10" s="183">
        <v>-2300.4459999999999</v>
      </c>
      <c r="K10" s="183">
        <v>-2682.6460000000002</v>
      </c>
      <c r="L10" s="183">
        <v>-2519.723</v>
      </c>
      <c r="M10" s="183">
        <v>-2638.0740000000001</v>
      </c>
      <c r="N10" s="110">
        <f t="shared" si="2"/>
        <v>-25067.720999999998</v>
      </c>
    </row>
    <row r="11" spans="1:14">
      <c r="A11" s="32" t="s">
        <v>62</v>
      </c>
      <c r="B11" s="57">
        <v>0</v>
      </c>
      <c r="C11" s="177">
        <v>0</v>
      </c>
      <c r="D11" s="183">
        <v>0</v>
      </c>
      <c r="E11" s="183">
        <v>0</v>
      </c>
      <c r="F11" s="183">
        <v>0</v>
      </c>
      <c r="G11" s="183">
        <v>0</v>
      </c>
      <c r="H11" s="183">
        <v>0</v>
      </c>
      <c r="I11" s="183">
        <v>0</v>
      </c>
      <c r="J11" s="183">
        <v>0</v>
      </c>
      <c r="K11" s="183">
        <v>0</v>
      </c>
      <c r="L11" s="183">
        <v>0</v>
      </c>
      <c r="M11" s="183">
        <v>0</v>
      </c>
      <c r="N11" s="110">
        <f t="shared" si="2"/>
        <v>0</v>
      </c>
    </row>
    <row r="12" spans="1:14">
      <c r="A12" s="32" t="s">
        <v>52</v>
      </c>
      <c r="B12" s="57">
        <v>-167.303</v>
      </c>
      <c r="C12" s="177">
        <v>-125.24</v>
      </c>
      <c r="D12" s="183">
        <v>-148.24700000000001</v>
      </c>
      <c r="E12" s="183">
        <v>-143.33000000000001</v>
      </c>
      <c r="F12" s="183">
        <v>-117.599</v>
      </c>
      <c r="G12" s="183">
        <v>-72.134</v>
      </c>
      <c r="H12" s="183">
        <v>-47.622</v>
      </c>
      <c r="I12" s="183">
        <v>-46.825000000000003</v>
      </c>
      <c r="J12" s="183">
        <v>-48.715000000000003</v>
      </c>
      <c r="K12" s="183">
        <v>-107.973</v>
      </c>
      <c r="L12" s="183">
        <v>-131.321</v>
      </c>
      <c r="M12" s="183">
        <v>-140.49799999999999</v>
      </c>
      <c r="N12" s="110">
        <f t="shared" si="2"/>
        <v>-1296.807</v>
      </c>
    </row>
    <row r="13" spans="1:14">
      <c r="A13" s="32" t="s">
        <v>374</v>
      </c>
      <c r="B13" s="57">
        <v>-13.067</v>
      </c>
      <c r="C13" s="177">
        <v>-13.78</v>
      </c>
      <c r="D13" s="183">
        <v>-6.4290000000000003</v>
      </c>
      <c r="E13" s="183">
        <v>-14.135</v>
      </c>
      <c r="F13" s="183">
        <v>-8.3810000000000002</v>
      </c>
      <c r="G13" s="183">
        <v>-10.144</v>
      </c>
      <c r="H13" s="183">
        <v>-11.742000000000001</v>
      </c>
      <c r="I13" s="183">
        <v>-16.312000000000001</v>
      </c>
      <c r="J13" s="183">
        <v>-10.545</v>
      </c>
      <c r="K13" s="183">
        <v>-12.955</v>
      </c>
      <c r="L13" s="183">
        <v>-13.099</v>
      </c>
      <c r="M13" s="183">
        <v>-4.7140000000000004</v>
      </c>
      <c r="N13" s="110">
        <f t="shared" si="2"/>
        <v>-135.303</v>
      </c>
    </row>
    <row r="14" spans="1:14" ht="12.75" thickBot="1">
      <c r="A14" s="156" t="s">
        <v>152</v>
      </c>
      <c r="B14" s="56">
        <v>-76.224999999999994</v>
      </c>
      <c r="C14" s="45">
        <v>-69.099999999999994</v>
      </c>
      <c r="D14" s="45">
        <v>-93.082999999999998</v>
      </c>
      <c r="E14" s="45">
        <v>-70.191999999999993</v>
      </c>
      <c r="F14" s="45">
        <v>-96.555000000000007</v>
      </c>
      <c r="G14" s="45">
        <v>-101.18</v>
      </c>
      <c r="H14" s="45">
        <v>-80.414000000000001</v>
      </c>
      <c r="I14" s="45">
        <v>-85.057000000000002</v>
      </c>
      <c r="J14" s="45">
        <v>-101.98099999999999</v>
      </c>
      <c r="K14" s="45">
        <v>-128.548</v>
      </c>
      <c r="L14" s="45">
        <v>-115.64400000000001</v>
      </c>
      <c r="M14" s="45">
        <v>-121.053</v>
      </c>
      <c r="N14" s="178">
        <f t="shared" si="2"/>
        <v>-1139.0320000000002</v>
      </c>
    </row>
    <row r="15" spans="1:14">
      <c r="B15" s="52"/>
      <c r="N15" s="18" t="s">
        <v>513</v>
      </c>
    </row>
    <row r="16" spans="1:14" ht="11.25" customHeight="1">
      <c r="B16" s="52"/>
      <c r="N16" s="20"/>
    </row>
    <row r="17" spans="1:14">
      <c r="A17" s="149"/>
      <c r="B17" s="115" t="s">
        <v>93</v>
      </c>
      <c r="C17" s="115" t="s">
        <v>94</v>
      </c>
      <c r="D17" s="115" t="s">
        <v>95</v>
      </c>
      <c r="E17" s="115" t="s">
        <v>96</v>
      </c>
      <c r="F17" s="115" t="s">
        <v>97</v>
      </c>
      <c r="G17" s="115" t="s">
        <v>98</v>
      </c>
      <c r="H17" s="115" t="s">
        <v>99</v>
      </c>
      <c r="I17" s="115" t="s">
        <v>100</v>
      </c>
      <c r="J17" s="115" t="s">
        <v>101</v>
      </c>
      <c r="K17" s="115" t="s">
        <v>102</v>
      </c>
      <c r="L17" s="115" t="s">
        <v>103</v>
      </c>
      <c r="M17" s="115" t="s">
        <v>104</v>
      </c>
      <c r="N17" s="149" t="s">
        <v>76</v>
      </c>
    </row>
    <row r="18" spans="1:14" ht="12.75" thickBot="1">
      <c r="A18" s="158" t="s">
        <v>160</v>
      </c>
      <c r="B18" s="93">
        <f>SUM(B19:B23)</f>
        <v>6354.7558680000002</v>
      </c>
      <c r="C18" s="93">
        <f t="shared" ref="C18:N18" si="3">SUM(C19:C23)</f>
        <v>6088.4739940000009</v>
      </c>
      <c r="D18" s="93">
        <f t="shared" si="3"/>
        <v>6575.360772</v>
      </c>
      <c r="E18" s="93">
        <f t="shared" si="3"/>
        <v>5171.7842649999993</v>
      </c>
      <c r="F18" s="93">
        <f t="shared" si="3"/>
        <v>5240.9016159999992</v>
      </c>
      <c r="G18" s="93">
        <f t="shared" si="3"/>
        <v>5096.0198479999999</v>
      </c>
      <c r="H18" s="93">
        <f t="shared" si="3"/>
        <v>4979.7552610000012</v>
      </c>
      <c r="I18" s="93">
        <f t="shared" si="3"/>
        <v>5249.8202860000001</v>
      </c>
      <c r="J18" s="93">
        <f t="shared" si="3"/>
        <v>5095.4593100000002</v>
      </c>
      <c r="K18" s="93">
        <f t="shared" si="3"/>
        <v>5811.3388369999993</v>
      </c>
      <c r="L18" s="93">
        <f t="shared" si="3"/>
        <v>6055.271310000001</v>
      </c>
      <c r="M18" s="93">
        <f t="shared" si="3"/>
        <v>6088.9033289999998</v>
      </c>
      <c r="N18" s="93">
        <f t="shared" si="3"/>
        <v>67807.844695999986</v>
      </c>
    </row>
    <row r="19" spans="1:14">
      <c r="A19" s="31" t="s">
        <v>44</v>
      </c>
      <c r="B19" s="55">
        <v>3631.349303</v>
      </c>
      <c r="C19" s="180">
        <v>3425.497042</v>
      </c>
      <c r="D19" s="180">
        <v>3705.3867539999997</v>
      </c>
      <c r="E19" s="180">
        <v>2866.8836489999999</v>
      </c>
      <c r="F19" s="180">
        <v>3096.5419339999999</v>
      </c>
      <c r="G19" s="180">
        <v>3145.9651129999997</v>
      </c>
      <c r="H19" s="180">
        <v>2892.5829470000003</v>
      </c>
      <c r="I19" s="180">
        <v>3118.5922650000002</v>
      </c>
      <c r="J19" s="180">
        <v>3015.7962130000005</v>
      </c>
      <c r="K19" s="180">
        <v>3292.791467</v>
      </c>
      <c r="L19" s="180">
        <v>3560.275662</v>
      </c>
      <c r="M19" s="180">
        <v>3573.820768</v>
      </c>
      <c r="N19" s="112">
        <f>SUM(B19:M19)</f>
        <v>39325.483116999989</v>
      </c>
    </row>
    <row r="20" spans="1:14">
      <c r="A20" s="32" t="s">
        <v>45</v>
      </c>
      <c r="B20" s="58">
        <v>713.15364699999998</v>
      </c>
      <c r="C20" s="181">
        <v>678.8792390000001</v>
      </c>
      <c r="D20" s="181">
        <v>775.15096500000004</v>
      </c>
      <c r="E20" s="181">
        <v>601.19389200000001</v>
      </c>
      <c r="F20" s="181">
        <v>622.60582399999987</v>
      </c>
      <c r="G20" s="181">
        <v>584.47722299999998</v>
      </c>
      <c r="H20" s="181">
        <v>564.72768500000006</v>
      </c>
      <c r="I20" s="181">
        <v>628.20291299999997</v>
      </c>
      <c r="J20" s="181">
        <v>550.09203600000012</v>
      </c>
      <c r="K20" s="181">
        <v>698.63145099999997</v>
      </c>
      <c r="L20" s="181">
        <v>685.30071799999996</v>
      </c>
      <c r="M20" s="181">
        <v>701.56634700000006</v>
      </c>
      <c r="N20" s="110">
        <f t="shared" ref="N20:N36" si="4">SUM(B20:M20)</f>
        <v>7803.9819399999997</v>
      </c>
    </row>
    <row r="21" spans="1:14">
      <c r="A21" s="32" t="s">
        <v>46</v>
      </c>
      <c r="B21" s="58">
        <v>1702.1751839999999</v>
      </c>
      <c r="C21" s="181">
        <v>1676.6093249999999</v>
      </c>
      <c r="D21" s="181">
        <v>1785.9205250000002</v>
      </c>
      <c r="E21" s="181">
        <v>1412.6803450000002</v>
      </c>
      <c r="F21" s="181">
        <v>1238.0074889999989</v>
      </c>
      <c r="G21" s="181">
        <v>1158.5839089999999</v>
      </c>
      <c r="H21" s="181">
        <v>1313.5266139999999</v>
      </c>
      <c r="I21" s="181">
        <v>1329.6713539999998</v>
      </c>
      <c r="J21" s="181">
        <v>1357.2725320000002</v>
      </c>
      <c r="K21" s="181">
        <v>1531.4333079999999</v>
      </c>
      <c r="L21" s="181">
        <v>1493.7053690000002</v>
      </c>
      <c r="M21" s="181">
        <v>1506.0842770000002</v>
      </c>
      <c r="N21" s="110">
        <f t="shared" si="4"/>
        <v>17505.670231000004</v>
      </c>
    </row>
    <row r="22" spans="1:14">
      <c r="A22" s="32" t="s">
        <v>47</v>
      </c>
      <c r="B22" s="58">
        <v>308.01112000000001</v>
      </c>
      <c r="C22" s="181">
        <v>297.45902000000001</v>
      </c>
      <c r="D22" s="181">
        <v>308.81756100000001</v>
      </c>
      <c r="E22" s="181">
        <v>290.96559000000002</v>
      </c>
      <c r="F22" s="181">
        <v>283.60168899999996</v>
      </c>
      <c r="G22" s="181">
        <v>206.71580399999999</v>
      </c>
      <c r="H22" s="181">
        <v>208.91597099999998</v>
      </c>
      <c r="I22" s="181">
        <v>173.16345699999999</v>
      </c>
      <c r="J22" s="181">
        <v>172.24171699999999</v>
      </c>
      <c r="K22" s="181">
        <v>288.39615900000001</v>
      </c>
      <c r="L22" s="181">
        <v>314.551626</v>
      </c>
      <c r="M22" s="181">
        <v>307.05132600000002</v>
      </c>
      <c r="N22" s="110">
        <f t="shared" si="4"/>
        <v>3159.8910399999995</v>
      </c>
    </row>
    <row r="23" spans="1:14">
      <c r="A23" s="31" t="s">
        <v>61</v>
      </c>
      <c r="B23" s="55">
        <v>6.6614000000000007E-2</v>
      </c>
      <c r="C23" s="180">
        <v>10.029368</v>
      </c>
      <c r="D23" s="180">
        <v>8.4967000000000001E-2</v>
      </c>
      <c r="E23" s="180">
        <v>6.0789000000000003E-2</v>
      </c>
      <c r="F23" s="180">
        <v>0.14468</v>
      </c>
      <c r="G23" s="180">
        <v>0.27779899999999996</v>
      </c>
      <c r="H23" s="180">
        <v>2.0440000000000002E-3</v>
      </c>
      <c r="I23" s="180">
        <v>0.19029699999999999</v>
      </c>
      <c r="J23" s="180">
        <v>5.6811999999999994E-2</v>
      </c>
      <c r="K23" s="180">
        <v>8.6452000000000001E-2</v>
      </c>
      <c r="L23" s="180">
        <v>1.437935</v>
      </c>
      <c r="M23" s="180">
        <v>0.38061099999999998</v>
      </c>
      <c r="N23" s="112">
        <f t="shared" si="4"/>
        <v>12.818367999999998</v>
      </c>
    </row>
    <row r="24" spans="1:14" ht="12.75" thickBot="1">
      <c r="A24" s="158" t="s">
        <v>161</v>
      </c>
      <c r="B24" s="93">
        <f>SUM(B25:B36)</f>
        <v>-6354.7558680000002</v>
      </c>
      <c r="C24" s="93">
        <f t="shared" ref="C24:N24" si="5">SUM(C25:C36)</f>
        <v>-6088.4740039999988</v>
      </c>
      <c r="D24" s="93">
        <f t="shared" si="5"/>
        <v>-6575.3607720000018</v>
      </c>
      <c r="E24" s="93">
        <f t="shared" si="5"/>
        <v>-5171.7842649999984</v>
      </c>
      <c r="F24" s="93">
        <f t="shared" si="5"/>
        <v>-5240.901616000001</v>
      </c>
      <c r="G24" s="93">
        <f t="shared" si="5"/>
        <v>-5096.0198480000008</v>
      </c>
      <c r="H24" s="93">
        <f t="shared" si="5"/>
        <v>-4979.7552610000002</v>
      </c>
      <c r="I24" s="93">
        <f t="shared" si="5"/>
        <v>-5249.8202860000019</v>
      </c>
      <c r="J24" s="93">
        <f t="shared" si="5"/>
        <v>-5095.4593100000002</v>
      </c>
      <c r="K24" s="93">
        <f t="shared" si="5"/>
        <v>-5811.3388369999993</v>
      </c>
      <c r="L24" s="93">
        <f t="shared" si="5"/>
        <v>-6055.2713099999983</v>
      </c>
      <c r="M24" s="93">
        <f t="shared" si="5"/>
        <v>-6088.9033289999979</v>
      </c>
      <c r="N24" s="93">
        <f t="shared" si="5"/>
        <v>-67807.844706000003</v>
      </c>
    </row>
    <row r="25" spans="1:14" ht="12" customHeight="1">
      <c r="A25" s="31" t="s">
        <v>48</v>
      </c>
      <c r="B25" s="55">
        <v>-72.341747999999995</v>
      </c>
      <c r="C25" s="180">
        <v>-77.362185000000011</v>
      </c>
      <c r="D25" s="180">
        <v>-92.714152999999996</v>
      </c>
      <c r="E25" s="180">
        <v>-35.977004999999991</v>
      </c>
      <c r="F25" s="180">
        <v>-38.112482999999997</v>
      </c>
      <c r="G25" s="180">
        <v>-18.835306999999997</v>
      </c>
      <c r="H25" s="180">
        <v>-42.558349999999997</v>
      </c>
      <c r="I25" s="180">
        <v>-37.634237999999996</v>
      </c>
      <c r="J25" s="180">
        <v>-100.990061</v>
      </c>
      <c r="K25" s="180">
        <v>-69.202049000000002</v>
      </c>
      <c r="L25" s="180">
        <v>-64.371235999999996</v>
      </c>
      <c r="M25" s="180">
        <v>-46.385150999999993</v>
      </c>
      <c r="N25" s="112">
        <f t="shared" si="4"/>
        <v>-696.4839659999999</v>
      </c>
    </row>
    <row r="26" spans="1:14">
      <c r="A26" s="32" t="s">
        <v>49</v>
      </c>
      <c r="B26" s="58">
        <v>-713.15364699999998</v>
      </c>
      <c r="C26" s="181">
        <v>-678.87924199999998</v>
      </c>
      <c r="D26" s="181">
        <v>-775.15096500000004</v>
      </c>
      <c r="E26" s="181">
        <v>-601.19389200000001</v>
      </c>
      <c r="F26" s="181">
        <v>-622.60582399999998</v>
      </c>
      <c r="G26" s="181">
        <v>-584.47722299999998</v>
      </c>
      <c r="H26" s="181">
        <v>-564.72768500000006</v>
      </c>
      <c r="I26" s="181">
        <v>-628.20291300000008</v>
      </c>
      <c r="J26" s="181">
        <v>-550.09203600000001</v>
      </c>
      <c r="K26" s="181">
        <v>-698.63145099999997</v>
      </c>
      <c r="L26" s="181">
        <v>-685.30071799999996</v>
      </c>
      <c r="M26" s="181">
        <v>-701.56634700000006</v>
      </c>
      <c r="N26" s="110">
        <f t="shared" si="4"/>
        <v>-7803.9819430000007</v>
      </c>
    </row>
    <row r="27" spans="1:14">
      <c r="A27" s="32" t="s">
        <v>60</v>
      </c>
      <c r="B27" s="58">
        <v>-9.9059840000000001</v>
      </c>
      <c r="C27" s="181">
        <v>-22.569088999999998</v>
      </c>
      <c r="D27" s="181">
        <v>-31.036695999999999</v>
      </c>
      <c r="E27" s="181">
        <v>-44.958086999999999</v>
      </c>
      <c r="F27" s="181">
        <v>-59.964120999999999</v>
      </c>
      <c r="G27" s="181">
        <v>-58.530131000000004</v>
      </c>
      <c r="H27" s="181">
        <v>-20.418899999999997</v>
      </c>
      <c r="I27" s="181">
        <v>-39.311495000000001</v>
      </c>
      <c r="J27" s="181">
        <v>-47.807938999999998</v>
      </c>
      <c r="K27" s="181">
        <v>-49.568114000000001</v>
      </c>
      <c r="L27" s="181">
        <v>-20.876540000000002</v>
      </c>
      <c r="M27" s="181">
        <v>-7.8359019999999999</v>
      </c>
      <c r="N27" s="110">
        <f t="shared" si="4"/>
        <v>-412.78299799999991</v>
      </c>
    </row>
    <row r="28" spans="1:14">
      <c r="A28" s="32" t="s">
        <v>50</v>
      </c>
      <c r="B28" s="58">
        <v>-597.20273499999996</v>
      </c>
      <c r="C28" s="181">
        <v>-557.001713</v>
      </c>
      <c r="D28" s="181">
        <v>-646.03979600000002</v>
      </c>
      <c r="E28" s="181">
        <v>-561.36763599999995</v>
      </c>
      <c r="F28" s="181">
        <v>-636.07131200000003</v>
      </c>
      <c r="G28" s="181">
        <v>-636.82818300000008</v>
      </c>
      <c r="H28" s="181">
        <v>-622.29047600000001</v>
      </c>
      <c r="I28" s="181">
        <v>-638.10315300000002</v>
      </c>
      <c r="J28" s="181">
        <v>-618.17403000000002</v>
      </c>
      <c r="K28" s="181">
        <v>-673.59701799999993</v>
      </c>
      <c r="L28" s="181">
        <v>-651.68998600000009</v>
      </c>
      <c r="M28" s="181">
        <v>-601.65714399999911</v>
      </c>
      <c r="N28" s="110">
        <f t="shared" si="4"/>
        <v>-7440.0231819999999</v>
      </c>
    </row>
    <row r="29" spans="1:14">
      <c r="A29" s="32" t="s">
        <v>51</v>
      </c>
      <c r="B29" s="58">
        <v>-242.58532600000009</v>
      </c>
      <c r="C29" s="181">
        <v>-221.235803</v>
      </c>
      <c r="D29" s="181">
        <v>-229.97766300000012</v>
      </c>
      <c r="E29" s="181">
        <v>-205.74790600000003</v>
      </c>
      <c r="F29" s="181">
        <v>-206.32721800000002</v>
      </c>
      <c r="G29" s="181">
        <v>-220.0674589999993</v>
      </c>
      <c r="H29" s="181">
        <v>-220.01845500000002</v>
      </c>
      <c r="I29" s="181">
        <v>-247.60859299999998</v>
      </c>
      <c r="J29" s="181">
        <v>-210.78028899999998</v>
      </c>
      <c r="K29" s="181">
        <v>-235.55585500000009</v>
      </c>
      <c r="L29" s="181">
        <v>-234.38677600000011</v>
      </c>
      <c r="M29" s="181">
        <v>-224.90590699999581</v>
      </c>
      <c r="N29" s="110">
        <f t="shared" si="4"/>
        <v>-2699.1972499999961</v>
      </c>
    </row>
    <row r="30" spans="1:14">
      <c r="A30" s="32" t="s">
        <v>52</v>
      </c>
      <c r="B30" s="58">
        <v>-7.4033280000000001</v>
      </c>
      <c r="C30" s="181">
        <v>-6.7354899999999995</v>
      </c>
      <c r="D30" s="181">
        <v>-7.0421360000000002</v>
      </c>
      <c r="E30" s="181">
        <v>-7.022913</v>
      </c>
      <c r="F30" s="181">
        <v>-6.4934009999999995</v>
      </c>
      <c r="G30" s="181">
        <v>-5.8788680000000006</v>
      </c>
      <c r="H30" s="181">
        <v>-6.0980499999999997</v>
      </c>
      <c r="I30" s="181">
        <v>-6.9177460000000002</v>
      </c>
      <c r="J30" s="181">
        <v>-4.3383079999999996</v>
      </c>
      <c r="K30" s="181">
        <v>-4.565766</v>
      </c>
      <c r="L30" s="181">
        <v>-6.3119880000000004</v>
      </c>
      <c r="M30" s="181">
        <v>-7.2698559999999999</v>
      </c>
      <c r="N30" s="110">
        <f t="shared" si="4"/>
        <v>-76.077850000000012</v>
      </c>
    </row>
    <row r="31" spans="1:14">
      <c r="A31" s="32" t="s">
        <v>53</v>
      </c>
      <c r="B31" s="58">
        <v>-133.77531500000001</v>
      </c>
      <c r="C31" s="181">
        <v>-133.38932200000002</v>
      </c>
      <c r="D31" s="181">
        <v>-148.69676799999999</v>
      </c>
      <c r="E31" s="181">
        <v>-145.061971</v>
      </c>
      <c r="F31" s="181">
        <v>-155.430046</v>
      </c>
      <c r="G31" s="181">
        <v>-159.74264700000001</v>
      </c>
      <c r="H31" s="181">
        <v>-147.38484299999999</v>
      </c>
      <c r="I31" s="181">
        <v>-148.85583600000001</v>
      </c>
      <c r="J31" s="181">
        <v>-148.11401899999998</v>
      </c>
      <c r="K31" s="181">
        <v>-163.04057100000003</v>
      </c>
      <c r="L31" s="181">
        <v>-172.86961000000002</v>
      </c>
      <c r="M31" s="181">
        <v>-119.14902400000001</v>
      </c>
      <c r="N31" s="110">
        <f t="shared" si="4"/>
        <v>-1775.5099719999998</v>
      </c>
    </row>
    <row r="32" spans="1:14">
      <c r="A32" s="32" t="s">
        <v>54</v>
      </c>
      <c r="B32" s="58">
        <v>-1818.5319299999999</v>
      </c>
      <c r="C32" s="181">
        <v>-1715.4038439999997</v>
      </c>
      <c r="D32" s="181">
        <v>-1844.1157879999998</v>
      </c>
      <c r="E32" s="181">
        <v>-1665.695072</v>
      </c>
      <c r="F32" s="181">
        <v>-1747.7761820000001</v>
      </c>
      <c r="G32" s="181">
        <v>-1727.6926910000011</v>
      </c>
      <c r="H32" s="181">
        <v>-1639.805517</v>
      </c>
      <c r="I32" s="181">
        <v>-1754.0038340000021</v>
      </c>
      <c r="J32" s="181">
        <v>-1672.1550009999999</v>
      </c>
      <c r="K32" s="181">
        <v>-1812.1257099999991</v>
      </c>
      <c r="L32" s="181">
        <v>-1784.6871539999988</v>
      </c>
      <c r="M32" s="181">
        <v>-1540.676095</v>
      </c>
      <c r="N32" s="110">
        <f t="shared" si="4"/>
        <v>-20722.668818000002</v>
      </c>
    </row>
    <row r="33" spans="1:14">
      <c r="A33" s="32" t="s">
        <v>55</v>
      </c>
      <c r="B33" s="58">
        <v>-834.17256393733101</v>
      </c>
      <c r="C33" s="181">
        <v>-781.20887308485896</v>
      </c>
      <c r="D33" s="181">
        <v>-802.29476179493304</v>
      </c>
      <c r="E33" s="181">
        <v>-585.07139976676001</v>
      </c>
      <c r="F33" s="181">
        <v>-568.957092802126</v>
      </c>
      <c r="G33" s="181">
        <v>-536.15174074262711</v>
      </c>
      <c r="H33" s="181">
        <v>-538.26222575857503</v>
      </c>
      <c r="I33" s="181">
        <v>-572.56933916968308</v>
      </c>
      <c r="J33" s="181">
        <v>-557.77784070770508</v>
      </c>
      <c r="K33" s="181">
        <v>-673.77134646887703</v>
      </c>
      <c r="L33" s="181">
        <v>-747.84840411846596</v>
      </c>
      <c r="M33" s="181">
        <v>-786.144835957748</v>
      </c>
      <c r="N33" s="110">
        <f t="shared" si="4"/>
        <v>-7984.2304243096896</v>
      </c>
    </row>
    <row r="34" spans="1:14">
      <c r="A34" s="32" t="s">
        <v>56</v>
      </c>
      <c r="B34" s="58">
        <v>-1598.209026062669</v>
      </c>
      <c r="C34" s="181">
        <v>-1588.2397849151398</v>
      </c>
      <c r="D34" s="181">
        <v>-1671.7759492050679</v>
      </c>
      <c r="E34" s="181">
        <v>-1078.0577432332382</v>
      </c>
      <c r="F34" s="181">
        <v>-969.98156519787403</v>
      </c>
      <c r="G34" s="181">
        <v>-923.84454725737316</v>
      </c>
      <c r="H34" s="181">
        <v>-955.37443624142509</v>
      </c>
      <c r="I34" s="181">
        <v>-947.28545183031611</v>
      </c>
      <c r="J34" s="181">
        <v>-961.94378929229504</v>
      </c>
      <c r="K34" s="181">
        <v>-1170.3378605311239</v>
      </c>
      <c r="L34" s="181">
        <v>-1393.0450938815341</v>
      </c>
      <c r="M34" s="181">
        <v>-1731.796082042255</v>
      </c>
      <c r="N34" s="110">
        <f t="shared" si="4"/>
        <v>-14989.891329690312</v>
      </c>
    </row>
    <row r="35" spans="1:14">
      <c r="A35" s="32" t="s">
        <v>57</v>
      </c>
      <c r="B35" s="58">
        <v>-10.168684000000001</v>
      </c>
      <c r="C35" s="181">
        <v>-9.9087459999999989</v>
      </c>
      <c r="D35" s="181">
        <v>-9.9108910000000012</v>
      </c>
      <c r="E35" s="181">
        <v>-5.2176740000000006</v>
      </c>
      <c r="F35" s="181">
        <v>-3.6375579999999994</v>
      </c>
      <c r="G35" s="181">
        <v>-3.3848280000000006</v>
      </c>
      <c r="H35" s="181">
        <v>-3.3195810000000003</v>
      </c>
      <c r="I35" s="181">
        <v>-3.4462809999999999</v>
      </c>
      <c r="J35" s="181">
        <v>-3.4776820000000002</v>
      </c>
      <c r="K35" s="181">
        <v>-5.2884780000000005</v>
      </c>
      <c r="L35" s="181">
        <v>-8.0610350000000004</v>
      </c>
      <c r="M35" s="181">
        <v>-10.825033000000001</v>
      </c>
      <c r="N35" s="110">
        <f t="shared" si="4"/>
        <v>-76.646471000000005</v>
      </c>
    </row>
    <row r="36" spans="1:14" ht="12.75" thickBot="1">
      <c r="A36" s="156" t="s">
        <v>152</v>
      </c>
      <c r="B36" s="56">
        <v>-317.30558100000002</v>
      </c>
      <c r="C36" s="45">
        <v>-296.53991200000002</v>
      </c>
      <c r="D36" s="45">
        <v>-316.60520500000001</v>
      </c>
      <c r="E36" s="45">
        <v>-236.41296600000001</v>
      </c>
      <c r="F36" s="45">
        <v>-225.54481300000003</v>
      </c>
      <c r="G36" s="45">
        <v>-220.58622299999999</v>
      </c>
      <c r="H36" s="45">
        <v>-219.49674200000001</v>
      </c>
      <c r="I36" s="45">
        <v>-225.881406</v>
      </c>
      <c r="J36" s="45">
        <v>-219.80831499999999</v>
      </c>
      <c r="K36" s="45">
        <v>-255.654618</v>
      </c>
      <c r="L36" s="45">
        <v>-285.82276899999999</v>
      </c>
      <c r="M36" s="45">
        <v>-310.69195200000007</v>
      </c>
      <c r="N36" s="45">
        <f t="shared" si="4"/>
        <v>-3130.3505020000002</v>
      </c>
    </row>
    <row r="37" spans="1:14">
      <c r="N37" s="18" t="s">
        <v>506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fitToPage="1"/>
  </sheetPr>
  <dimension ref="A1:N40"/>
  <sheetViews>
    <sheetView showGridLines="0" zoomScale="115" zoomScaleNormal="115" workbookViewId="0"/>
  </sheetViews>
  <sheetFormatPr defaultRowHeight="12"/>
  <cols>
    <col min="1" max="1" width="5.7109375" style="9" customWidth="1"/>
    <col min="2" max="2" width="4" style="9" customWidth="1"/>
    <col min="3" max="3" width="10.5703125" style="9" customWidth="1"/>
    <col min="4" max="6" width="14" style="9" customWidth="1"/>
    <col min="7" max="7" width="14.28515625" style="9" customWidth="1"/>
    <col min="8" max="8" width="0.7109375" style="9" customWidth="1"/>
    <col min="9" max="9" width="10.5703125" style="9" customWidth="1"/>
    <col min="10" max="12" width="14" style="9" customWidth="1"/>
    <col min="13" max="13" width="14.28515625" style="9" customWidth="1"/>
    <col min="14" max="15" width="10.85546875" style="9" customWidth="1"/>
    <col min="16" max="19" width="9.140625" style="9" customWidth="1"/>
    <col min="20" max="16384" width="9.140625" style="9"/>
  </cols>
  <sheetData>
    <row r="1" spans="1:13" ht="18.75">
      <c r="A1" s="106" t="s">
        <v>533</v>
      </c>
      <c r="B1" s="106"/>
      <c r="M1" s="105" t="str">
        <f>Obsah!A1</f>
        <v>2018</v>
      </c>
    </row>
    <row r="2" spans="1:13" ht="4.5" customHeight="1"/>
    <row r="3" spans="1:13" ht="12" customHeight="1">
      <c r="A3" s="646" t="s">
        <v>306</v>
      </c>
      <c r="B3" s="646"/>
      <c r="C3" s="644" t="s">
        <v>317</v>
      </c>
      <c r="D3" s="644"/>
      <c r="E3" s="644"/>
      <c r="F3" s="644"/>
      <c r="G3" s="644"/>
      <c r="I3" s="644" t="s">
        <v>315</v>
      </c>
      <c r="J3" s="644"/>
      <c r="K3" s="644"/>
      <c r="L3" s="644"/>
      <c r="M3" s="644"/>
    </row>
    <row r="4" spans="1:13">
      <c r="A4" s="647"/>
      <c r="B4" s="647"/>
      <c r="C4" s="269" t="s">
        <v>307</v>
      </c>
      <c r="D4" s="269" t="s">
        <v>308</v>
      </c>
      <c r="E4" s="269" t="s">
        <v>309</v>
      </c>
      <c r="F4" s="269" t="s">
        <v>310</v>
      </c>
      <c r="G4" s="249" t="s">
        <v>76</v>
      </c>
      <c r="I4" s="269" t="s">
        <v>307</v>
      </c>
      <c r="J4" s="269" t="s">
        <v>308</v>
      </c>
      <c r="K4" s="269" t="s">
        <v>309</v>
      </c>
      <c r="L4" s="269" t="s">
        <v>310</v>
      </c>
      <c r="M4" s="249" t="s">
        <v>76</v>
      </c>
    </row>
    <row r="5" spans="1:13" ht="12.75" thickBot="1">
      <c r="A5" s="648" t="s">
        <v>76</v>
      </c>
      <c r="B5" s="648"/>
      <c r="C5" s="270">
        <f>SUM(C6,C10,C17)</f>
        <v>4497</v>
      </c>
      <c r="D5" s="270">
        <f>SUM(D6,D10,D17)</f>
        <v>92420.72</v>
      </c>
      <c r="E5" s="270">
        <f>SUM(E6,E10,E17)</f>
        <v>35880.6</v>
      </c>
      <c r="F5" s="270">
        <f>SUM(F6,F10,F17)</f>
        <v>316.28999999999996</v>
      </c>
      <c r="G5" s="250">
        <f t="shared" ref="G5:G17" si="0">SUM(C5:F5)</f>
        <v>133114.61000000002</v>
      </c>
      <c r="I5" s="270">
        <f>SUM(I6,I10,I17)</f>
        <v>0</v>
      </c>
      <c r="J5" s="270">
        <f>SUM(J6,J10,J17)</f>
        <v>68108.95</v>
      </c>
      <c r="K5" s="270">
        <f>SUM(K6,K10,K17)</f>
        <v>27605.79</v>
      </c>
      <c r="L5" s="270">
        <f>SUM(L6,L10,L17)</f>
        <v>11959.66</v>
      </c>
      <c r="M5" s="250">
        <f t="shared" ref="M5:M17" si="1">SUM(I5:L5)</f>
        <v>107674.4</v>
      </c>
    </row>
    <row r="6" spans="1:13">
      <c r="A6" s="251" t="s">
        <v>207</v>
      </c>
      <c r="B6" s="304"/>
      <c r="C6" s="271">
        <f>SUM(C7:C9)</f>
        <v>4497</v>
      </c>
      <c r="D6" s="271">
        <f>SUM(D7:D9)</f>
        <v>5314.42</v>
      </c>
      <c r="E6" s="271">
        <f>SUM(E7:E9)</f>
        <v>2401.9899999999998</v>
      </c>
      <c r="F6" s="271">
        <f>SUM(F7:F9)</f>
        <v>144.97</v>
      </c>
      <c r="G6" s="253">
        <f t="shared" si="0"/>
        <v>12358.38</v>
      </c>
      <c r="I6" s="271">
        <f>SUM(I7:I9)</f>
        <v>0</v>
      </c>
      <c r="J6" s="271">
        <f>SUM(J7:J9)</f>
        <v>26.99</v>
      </c>
      <c r="K6" s="271">
        <f>SUM(K7:K9)</f>
        <v>14.33</v>
      </c>
      <c r="L6" s="271">
        <f>SUM(L7:L9)</f>
        <v>75.87</v>
      </c>
      <c r="M6" s="253">
        <f t="shared" si="1"/>
        <v>117.19</v>
      </c>
    </row>
    <row r="7" spans="1:13">
      <c r="A7" s="98"/>
      <c r="B7" s="305">
        <v>400</v>
      </c>
      <c r="C7" s="273">
        <v>3103</v>
      </c>
      <c r="D7" s="273">
        <v>0</v>
      </c>
      <c r="E7" s="273">
        <v>0</v>
      </c>
      <c r="F7" s="273">
        <v>0</v>
      </c>
      <c r="G7" s="258">
        <f t="shared" si="0"/>
        <v>3103</v>
      </c>
      <c r="I7" s="272">
        <v>0</v>
      </c>
      <c r="J7" s="281">
        <v>0</v>
      </c>
      <c r="K7" s="281">
        <v>0</v>
      </c>
      <c r="L7" s="281">
        <v>0</v>
      </c>
      <c r="M7" s="258">
        <f t="shared" si="1"/>
        <v>0</v>
      </c>
    </row>
    <row r="8" spans="1:13">
      <c r="A8" s="306"/>
      <c r="B8" s="307">
        <v>220</v>
      </c>
      <c r="C8" s="282">
        <v>1349</v>
      </c>
      <c r="D8" s="282">
        <v>0</v>
      </c>
      <c r="E8" s="282">
        <v>0</v>
      </c>
      <c r="F8" s="282">
        <v>0</v>
      </c>
      <c r="G8" s="263">
        <f t="shared" si="0"/>
        <v>1349</v>
      </c>
      <c r="I8" s="274">
        <v>0</v>
      </c>
      <c r="J8" s="282">
        <v>0</v>
      </c>
      <c r="K8" s="282">
        <v>0</v>
      </c>
      <c r="L8" s="282">
        <v>0</v>
      </c>
      <c r="M8" s="263">
        <f t="shared" si="1"/>
        <v>0</v>
      </c>
    </row>
    <row r="9" spans="1:13" ht="12.75" thickBot="1">
      <c r="A9" s="98"/>
      <c r="B9" s="305">
        <v>110</v>
      </c>
      <c r="C9" s="275">
        <v>45</v>
      </c>
      <c r="D9" s="276">
        <v>5314.42</v>
      </c>
      <c r="E9" s="275">
        <v>2401.9899999999998</v>
      </c>
      <c r="F9" s="276">
        <v>144.97</v>
      </c>
      <c r="G9" s="258">
        <f t="shared" si="0"/>
        <v>7906.38</v>
      </c>
      <c r="I9" s="272">
        <v>0</v>
      </c>
      <c r="J9" s="281">
        <v>26.99</v>
      </c>
      <c r="K9" s="281">
        <v>14.33</v>
      </c>
      <c r="L9" s="281">
        <v>75.87</v>
      </c>
      <c r="M9" s="258">
        <f t="shared" si="1"/>
        <v>117.19</v>
      </c>
    </row>
    <row r="10" spans="1:13">
      <c r="A10" s="251" t="s">
        <v>206</v>
      </c>
      <c r="B10" s="304"/>
      <c r="C10" s="277">
        <f>SUM(C11:C16)</f>
        <v>0</v>
      </c>
      <c r="D10" s="277">
        <f>SUM(D11:D16)</f>
        <v>40189.89</v>
      </c>
      <c r="E10" s="277">
        <f>SUM(E11:E16)</f>
        <v>18022</v>
      </c>
      <c r="F10" s="277">
        <f>SUM(F11:F16)</f>
        <v>92.42</v>
      </c>
      <c r="G10" s="253">
        <f t="shared" si="0"/>
        <v>58304.31</v>
      </c>
      <c r="I10" s="277">
        <f>SUM(I11:I16)</f>
        <v>0</v>
      </c>
      <c r="J10" s="277">
        <f>SUM(J11:J16)</f>
        <v>10691.029999999999</v>
      </c>
      <c r="K10" s="277">
        <f>SUM(K11:K16)</f>
        <v>3792.67</v>
      </c>
      <c r="L10" s="277">
        <f>SUM(L11:L16)</f>
        <v>3788.39</v>
      </c>
      <c r="M10" s="253">
        <f t="shared" si="1"/>
        <v>18272.09</v>
      </c>
    </row>
    <row r="11" spans="1:13">
      <c r="A11" s="98"/>
      <c r="B11" s="305">
        <v>35</v>
      </c>
      <c r="C11" s="275">
        <v>0</v>
      </c>
      <c r="D11" s="276">
        <v>9793.34</v>
      </c>
      <c r="E11" s="275">
        <v>0</v>
      </c>
      <c r="F11" s="276">
        <v>0</v>
      </c>
      <c r="G11" s="258">
        <f t="shared" si="0"/>
        <v>9793.34</v>
      </c>
      <c r="I11" s="275">
        <v>0</v>
      </c>
      <c r="J11" s="276">
        <v>1216.92</v>
      </c>
      <c r="K11" s="275">
        <v>0</v>
      </c>
      <c r="L11" s="276">
        <v>0</v>
      </c>
      <c r="M11" s="258">
        <f t="shared" si="1"/>
        <v>1216.92</v>
      </c>
    </row>
    <row r="12" spans="1:13">
      <c r="A12" s="306"/>
      <c r="B12" s="307">
        <v>22</v>
      </c>
      <c r="C12" s="278">
        <v>0</v>
      </c>
      <c r="D12" s="279">
        <v>30254.81</v>
      </c>
      <c r="E12" s="278">
        <v>18022</v>
      </c>
      <c r="F12" s="279">
        <v>92.42</v>
      </c>
      <c r="G12" s="263">
        <f t="shared" si="0"/>
        <v>48369.229999999996</v>
      </c>
      <c r="I12" s="278">
        <v>0</v>
      </c>
      <c r="J12" s="279">
        <v>7841.67</v>
      </c>
      <c r="K12" s="278">
        <v>3792.67</v>
      </c>
      <c r="L12" s="279">
        <v>3788.39</v>
      </c>
      <c r="M12" s="263">
        <f t="shared" si="1"/>
        <v>15422.73</v>
      </c>
    </row>
    <row r="13" spans="1:13">
      <c r="A13" s="306"/>
      <c r="B13" s="307">
        <v>10</v>
      </c>
      <c r="C13" s="278">
        <v>0</v>
      </c>
      <c r="D13" s="279">
        <v>140.66999999999999</v>
      </c>
      <c r="E13" s="278">
        <v>0</v>
      </c>
      <c r="F13" s="279">
        <v>0</v>
      </c>
      <c r="G13" s="263">
        <f t="shared" si="0"/>
        <v>140.66999999999999</v>
      </c>
      <c r="I13" s="278">
        <v>0</v>
      </c>
      <c r="J13" s="279">
        <v>1499.71</v>
      </c>
      <c r="K13" s="278">
        <v>0</v>
      </c>
      <c r="L13" s="279">
        <v>0</v>
      </c>
      <c r="M13" s="263">
        <f t="shared" si="1"/>
        <v>1499.71</v>
      </c>
    </row>
    <row r="14" spans="1:13">
      <c r="A14" s="306"/>
      <c r="B14" s="307">
        <v>6</v>
      </c>
      <c r="C14" s="278">
        <v>0</v>
      </c>
      <c r="D14" s="279">
        <v>0.44</v>
      </c>
      <c r="E14" s="278">
        <v>0</v>
      </c>
      <c r="F14" s="279">
        <v>0</v>
      </c>
      <c r="G14" s="263">
        <f t="shared" si="0"/>
        <v>0.44</v>
      </c>
      <c r="I14" s="278">
        <v>0</v>
      </c>
      <c r="J14" s="279">
        <v>131.33000000000001</v>
      </c>
      <c r="K14" s="278">
        <v>0</v>
      </c>
      <c r="L14" s="279">
        <v>0</v>
      </c>
      <c r="M14" s="263">
        <f t="shared" si="1"/>
        <v>131.33000000000001</v>
      </c>
    </row>
    <row r="15" spans="1:13">
      <c r="A15" s="306"/>
      <c r="B15" s="307">
        <v>5</v>
      </c>
      <c r="C15" s="278">
        <v>0</v>
      </c>
      <c r="D15" s="279">
        <v>0</v>
      </c>
      <c r="E15" s="278">
        <v>0</v>
      </c>
      <c r="F15" s="279">
        <v>0</v>
      </c>
      <c r="G15" s="263">
        <f t="shared" si="0"/>
        <v>0</v>
      </c>
      <c r="I15" s="278">
        <v>0</v>
      </c>
      <c r="J15" s="279">
        <v>0</v>
      </c>
      <c r="K15" s="278">
        <v>0</v>
      </c>
      <c r="L15" s="279">
        <v>0</v>
      </c>
      <c r="M15" s="263">
        <f t="shared" si="1"/>
        <v>0</v>
      </c>
    </row>
    <row r="16" spans="1:13">
      <c r="A16" s="98"/>
      <c r="B16" s="305">
        <v>3</v>
      </c>
      <c r="C16" s="275">
        <v>0</v>
      </c>
      <c r="D16" s="276">
        <v>0.63</v>
      </c>
      <c r="E16" s="275">
        <v>0</v>
      </c>
      <c r="F16" s="276">
        <v>0</v>
      </c>
      <c r="G16" s="258">
        <f t="shared" si="0"/>
        <v>0.63</v>
      </c>
      <c r="I16" s="275">
        <v>0</v>
      </c>
      <c r="J16" s="276">
        <v>1.4</v>
      </c>
      <c r="K16" s="275">
        <v>0</v>
      </c>
      <c r="L16" s="276">
        <v>0</v>
      </c>
      <c r="M16" s="258">
        <f t="shared" si="1"/>
        <v>1.4</v>
      </c>
    </row>
    <row r="17" spans="1:14" ht="12.75" thickBot="1">
      <c r="A17" s="265" t="s">
        <v>205</v>
      </c>
      <c r="B17" s="299"/>
      <c r="C17" s="301">
        <v>0</v>
      </c>
      <c r="D17" s="280">
        <v>46916.41</v>
      </c>
      <c r="E17" s="280">
        <v>15456.61</v>
      </c>
      <c r="F17" s="280">
        <v>78.900000000000006</v>
      </c>
      <c r="G17" s="268">
        <f t="shared" si="0"/>
        <v>62451.920000000006</v>
      </c>
      <c r="I17" s="301">
        <v>0</v>
      </c>
      <c r="J17" s="280">
        <v>57390.93</v>
      </c>
      <c r="K17" s="280">
        <v>23798.79</v>
      </c>
      <c r="L17" s="280">
        <v>8095.4</v>
      </c>
      <c r="M17" s="268">
        <f t="shared" si="1"/>
        <v>89285.119999999995</v>
      </c>
    </row>
    <row r="18" spans="1:14" ht="3.75" customHeight="1"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</row>
    <row r="19" spans="1:14" ht="12" customHeight="1">
      <c r="A19" s="646" t="s">
        <v>306</v>
      </c>
      <c r="B19" s="646"/>
      <c r="C19" s="644" t="s">
        <v>316</v>
      </c>
      <c r="D19" s="644"/>
      <c r="E19" s="644"/>
      <c r="F19" s="644"/>
      <c r="G19" s="644"/>
      <c r="H19" s="98"/>
    </row>
    <row r="20" spans="1:14">
      <c r="A20" s="647"/>
      <c r="B20" s="647"/>
      <c r="C20" s="269" t="s">
        <v>307</v>
      </c>
      <c r="D20" s="269" t="s">
        <v>308</v>
      </c>
      <c r="E20" s="269" t="s">
        <v>309</v>
      </c>
      <c r="F20" s="269" t="s">
        <v>310</v>
      </c>
      <c r="G20" s="249" t="s">
        <v>76</v>
      </c>
      <c r="H20" s="98"/>
    </row>
    <row r="21" spans="1:14" ht="12.75" thickBot="1">
      <c r="A21" s="645" t="s">
        <v>76</v>
      </c>
      <c r="B21" s="645"/>
      <c r="C21" s="270">
        <f>SUM(C22,C26,C33)</f>
        <v>5728</v>
      </c>
      <c r="D21" s="270">
        <f>SUM(D22,D26,D33)</f>
        <v>97024.72</v>
      </c>
      <c r="E21" s="270">
        <f>SUM(E22,E26,E33)</f>
        <v>38001.14</v>
      </c>
      <c r="F21" s="270">
        <f>SUM(F22,F26,F33)</f>
        <v>483.78999999999996</v>
      </c>
      <c r="G21" s="250">
        <f t="shared" ref="G21:G33" si="2">SUM(C21:F21)</f>
        <v>141237.65</v>
      </c>
      <c r="H21" s="98"/>
    </row>
    <row r="22" spans="1:14">
      <c r="A22" s="251" t="s">
        <v>207</v>
      </c>
      <c r="B22" s="251"/>
      <c r="C22" s="271">
        <f>SUM(C23:C25)</f>
        <v>5728</v>
      </c>
      <c r="D22" s="271">
        <f>SUM(D23:D25)</f>
        <v>9918.42</v>
      </c>
      <c r="E22" s="271">
        <f>SUM(E23:E25)</f>
        <v>4038.53</v>
      </c>
      <c r="F22" s="271">
        <f>SUM(F23:F25)</f>
        <v>297.17</v>
      </c>
      <c r="G22" s="253">
        <f t="shared" si="2"/>
        <v>19982.12</v>
      </c>
      <c r="H22" s="98"/>
    </row>
    <row r="23" spans="1:14">
      <c r="A23" s="98"/>
      <c r="B23" s="254">
        <v>400</v>
      </c>
      <c r="C23" s="281">
        <v>3735</v>
      </c>
      <c r="D23" s="281">
        <v>0</v>
      </c>
      <c r="E23" s="281">
        <v>0</v>
      </c>
      <c r="F23" s="281">
        <v>0</v>
      </c>
      <c r="G23" s="258">
        <f t="shared" si="2"/>
        <v>3735</v>
      </c>
      <c r="H23" s="98"/>
    </row>
    <row r="24" spans="1:14">
      <c r="A24" s="306"/>
      <c r="B24" s="259">
        <v>220</v>
      </c>
      <c r="C24" s="282">
        <v>1909</v>
      </c>
      <c r="D24" s="282">
        <v>0</v>
      </c>
      <c r="E24" s="282">
        <v>0</v>
      </c>
      <c r="F24" s="282">
        <v>0</v>
      </c>
      <c r="G24" s="263">
        <f t="shared" si="2"/>
        <v>1909</v>
      </c>
      <c r="H24" s="98"/>
    </row>
    <row r="25" spans="1:14" ht="12.75" thickBot="1">
      <c r="A25" s="98"/>
      <c r="B25" s="254">
        <v>110</v>
      </c>
      <c r="C25" s="281">
        <v>84</v>
      </c>
      <c r="D25" s="281">
        <v>9918.42</v>
      </c>
      <c r="E25" s="281">
        <v>4038.53</v>
      </c>
      <c r="F25" s="281">
        <v>297.17</v>
      </c>
      <c r="G25" s="258">
        <f t="shared" si="2"/>
        <v>14338.12</v>
      </c>
      <c r="H25" s="98"/>
    </row>
    <row r="26" spans="1:14">
      <c r="A26" s="251" t="s">
        <v>206</v>
      </c>
      <c r="B26" s="251"/>
      <c r="C26" s="277">
        <f>SUM(C27:C32)</f>
        <v>0</v>
      </c>
      <c r="D26" s="277">
        <f>SUM(D27:D32)</f>
        <v>40189.89</v>
      </c>
      <c r="E26" s="277">
        <f>SUM(E27:E32)</f>
        <v>18506</v>
      </c>
      <c r="F26" s="277">
        <f>SUM(F27:F32)</f>
        <v>107.72</v>
      </c>
      <c r="G26" s="253">
        <f t="shared" si="2"/>
        <v>58803.61</v>
      </c>
      <c r="H26" s="98"/>
    </row>
    <row r="27" spans="1:14">
      <c r="A27" s="98"/>
      <c r="B27" s="254">
        <v>35</v>
      </c>
      <c r="C27" s="275">
        <v>0</v>
      </c>
      <c r="D27" s="276">
        <v>9793.34</v>
      </c>
      <c r="E27" s="275">
        <v>0</v>
      </c>
      <c r="F27" s="276">
        <v>0</v>
      </c>
      <c r="G27" s="258">
        <f t="shared" si="2"/>
        <v>9793.34</v>
      </c>
      <c r="H27" s="98"/>
    </row>
    <row r="28" spans="1:14">
      <c r="A28" s="306"/>
      <c r="B28" s="259">
        <v>22</v>
      </c>
      <c r="C28" s="278">
        <v>0</v>
      </c>
      <c r="D28" s="279">
        <v>30254.81</v>
      </c>
      <c r="E28" s="278">
        <v>18506</v>
      </c>
      <c r="F28" s="279">
        <v>107.72</v>
      </c>
      <c r="G28" s="263">
        <f t="shared" si="2"/>
        <v>48868.53</v>
      </c>
      <c r="H28" s="98"/>
    </row>
    <row r="29" spans="1:14">
      <c r="A29" s="306"/>
      <c r="B29" s="259">
        <v>10</v>
      </c>
      <c r="C29" s="278">
        <v>0</v>
      </c>
      <c r="D29" s="279">
        <v>140.66999999999999</v>
      </c>
      <c r="E29" s="278">
        <v>0</v>
      </c>
      <c r="F29" s="279">
        <v>0</v>
      </c>
      <c r="G29" s="263">
        <f t="shared" si="2"/>
        <v>140.66999999999999</v>
      </c>
      <c r="H29" s="98"/>
    </row>
    <row r="30" spans="1:14">
      <c r="A30" s="306"/>
      <c r="B30" s="259">
        <v>6</v>
      </c>
      <c r="C30" s="278">
        <v>0</v>
      </c>
      <c r="D30" s="279">
        <v>0.44</v>
      </c>
      <c r="E30" s="278">
        <v>0</v>
      </c>
      <c r="F30" s="279">
        <v>0</v>
      </c>
      <c r="G30" s="263">
        <f t="shared" si="2"/>
        <v>0.44</v>
      </c>
      <c r="H30" s="98"/>
    </row>
    <row r="31" spans="1:14">
      <c r="A31" s="306"/>
      <c r="B31" s="259">
        <v>5</v>
      </c>
      <c r="C31" s="278">
        <v>0</v>
      </c>
      <c r="D31" s="279">
        <v>0</v>
      </c>
      <c r="E31" s="278">
        <v>0</v>
      </c>
      <c r="F31" s="279">
        <v>0</v>
      </c>
      <c r="G31" s="263">
        <f t="shared" si="2"/>
        <v>0</v>
      </c>
      <c r="H31" s="98"/>
    </row>
    <row r="32" spans="1:14">
      <c r="A32" s="98"/>
      <c r="B32" s="254">
        <v>3</v>
      </c>
      <c r="C32" s="275">
        <v>0</v>
      </c>
      <c r="D32" s="276">
        <v>0.63</v>
      </c>
      <c r="E32" s="275">
        <v>0</v>
      </c>
      <c r="F32" s="276">
        <v>0</v>
      </c>
      <c r="G32" s="258">
        <f t="shared" si="2"/>
        <v>0.63</v>
      </c>
      <c r="H32" s="98"/>
    </row>
    <row r="33" spans="1:12" ht="12.75" thickBot="1">
      <c r="A33" s="300" t="s">
        <v>205</v>
      </c>
      <c r="B33" s="302"/>
      <c r="C33" s="301">
        <v>0</v>
      </c>
      <c r="D33" s="280">
        <v>46916.41</v>
      </c>
      <c r="E33" s="280">
        <v>15456.61</v>
      </c>
      <c r="F33" s="280">
        <v>78.900000000000006</v>
      </c>
      <c r="G33" s="268">
        <f t="shared" si="2"/>
        <v>62451.920000000006</v>
      </c>
      <c r="H33" s="98"/>
    </row>
    <row r="34" spans="1:12">
      <c r="G34" s="18" t="s">
        <v>515</v>
      </c>
    </row>
    <row r="37" spans="1:12">
      <c r="A37" s="218" t="s">
        <v>370</v>
      </c>
      <c r="B37" s="218"/>
      <c r="C37" s="218"/>
      <c r="D37" s="218" t="s">
        <v>371</v>
      </c>
      <c r="E37" s="218"/>
      <c r="F37" s="218"/>
      <c r="G37" s="218" t="s">
        <v>372</v>
      </c>
      <c r="H37" s="218"/>
      <c r="I37" s="218"/>
      <c r="J37" s="218" t="s">
        <v>373</v>
      </c>
      <c r="K37" s="218"/>
      <c r="L37" s="218"/>
    </row>
    <row r="38" spans="1:12">
      <c r="A38" s="218" t="s">
        <v>205</v>
      </c>
      <c r="B38" s="218" t="s">
        <v>206</v>
      </c>
      <c r="C38" s="218" t="s">
        <v>207</v>
      </c>
      <c r="D38" s="218" t="s">
        <v>205</v>
      </c>
      <c r="E38" s="218" t="s">
        <v>206</v>
      </c>
      <c r="F38" s="218" t="s">
        <v>207</v>
      </c>
      <c r="G38" s="218" t="s">
        <v>205</v>
      </c>
      <c r="H38" s="218" t="s">
        <v>206</v>
      </c>
      <c r="I38" s="218" t="s">
        <v>207</v>
      </c>
      <c r="J38" s="218" t="s">
        <v>205</v>
      </c>
      <c r="K38" s="218" t="s">
        <v>206</v>
      </c>
      <c r="L38" s="218" t="s">
        <v>207</v>
      </c>
    </row>
    <row r="39" spans="1:12">
      <c r="A39" s="218" t="s">
        <v>307</v>
      </c>
      <c r="B39" s="218"/>
      <c r="C39" s="218"/>
    </row>
    <row r="40" spans="1:12">
      <c r="A40" s="218" t="s">
        <v>205</v>
      </c>
      <c r="B40" s="218" t="s">
        <v>206</v>
      </c>
      <c r="C40" s="218" t="s">
        <v>207</v>
      </c>
    </row>
  </sheetData>
  <mergeCells count="7">
    <mergeCell ref="I3:M3"/>
    <mergeCell ref="A21:B21"/>
    <mergeCell ref="A19:B20"/>
    <mergeCell ref="A3:B4"/>
    <mergeCell ref="A5:B5"/>
    <mergeCell ref="C3:G3"/>
    <mergeCell ref="C19:G19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>
    <pageSetUpPr fitToPage="1"/>
  </sheetPr>
  <dimension ref="A1:M36"/>
  <sheetViews>
    <sheetView showGridLines="0" zoomScale="115" zoomScaleNormal="115" workbookViewId="0"/>
  </sheetViews>
  <sheetFormatPr defaultRowHeight="12"/>
  <cols>
    <col min="1" max="1" width="5.7109375" style="9" customWidth="1"/>
    <col min="2" max="2" width="3.42578125" style="9" customWidth="1"/>
    <col min="3" max="3" width="10.85546875" style="9" customWidth="1"/>
    <col min="4" max="6" width="14" style="9" customWidth="1"/>
    <col min="7" max="7" width="14.28515625" style="9" customWidth="1"/>
    <col min="8" max="8" width="0.7109375" style="9" customWidth="1"/>
    <col min="9" max="9" width="10.85546875" style="9" customWidth="1"/>
    <col min="10" max="12" width="14" style="9" customWidth="1"/>
    <col min="13" max="13" width="14.28515625" style="9" customWidth="1"/>
    <col min="14" max="17" width="9.140625" style="9" customWidth="1"/>
    <col min="18" max="16384" width="9.140625" style="9"/>
  </cols>
  <sheetData>
    <row r="1" spans="1:13" ht="18.75">
      <c r="A1" s="106" t="s">
        <v>534</v>
      </c>
      <c r="B1" s="106"/>
      <c r="M1" s="105" t="str">
        <f>Obsah!A1</f>
        <v>2018</v>
      </c>
    </row>
    <row r="2" spans="1:13" ht="4.5" customHeight="1"/>
    <row r="3" spans="1:13" ht="12" customHeight="1">
      <c r="A3" s="646" t="s">
        <v>306</v>
      </c>
      <c r="B3" s="646"/>
      <c r="C3" s="652" t="s">
        <v>492</v>
      </c>
      <c r="D3" s="652"/>
      <c r="E3" s="652"/>
      <c r="F3" s="652"/>
      <c r="G3" s="652"/>
      <c r="H3" s="98"/>
      <c r="I3" s="644" t="s">
        <v>493</v>
      </c>
      <c r="J3" s="644"/>
      <c r="K3" s="644"/>
      <c r="L3" s="644"/>
      <c r="M3" s="644"/>
    </row>
    <row r="4" spans="1:13">
      <c r="A4" s="647"/>
      <c r="B4" s="647"/>
      <c r="C4" s="248" t="s">
        <v>307</v>
      </c>
      <c r="D4" s="248" t="s">
        <v>308</v>
      </c>
      <c r="E4" s="248" t="s">
        <v>309</v>
      </c>
      <c r="F4" s="248" t="s">
        <v>310</v>
      </c>
      <c r="G4" s="249" t="s">
        <v>76</v>
      </c>
      <c r="H4" s="98"/>
      <c r="I4" s="269" t="s">
        <v>307</v>
      </c>
      <c r="J4" s="269" t="s">
        <v>308</v>
      </c>
      <c r="K4" s="269" t="s">
        <v>309</v>
      </c>
      <c r="L4" s="269" t="s">
        <v>310</v>
      </c>
      <c r="M4" s="249" t="s">
        <v>76</v>
      </c>
    </row>
    <row r="5" spans="1:13" ht="13.5" customHeight="1" thickBot="1">
      <c r="A5" s="648" t="s">
        <v>76</v>
      </c>
      <c r="B5" s="648"/>
      <c r="C5" s="303">
        <f>SUM(C6:C11)</f>
        <v>74</v>
      </c>
      <c r="D5" s="303">
        <f>SUM(D6:D11)</f>
        <v>47491</v>
      </c>
      <c r="E5" s="303">
        <f>SUM(E6:E11)</f>
        <v>19782</v>
      </c>
      <c r="F5" s="303">
        <f>SUM(F6:F11)</f>
        <v>3652</v>
      </c>
      <c r="G5" s="250">
        <f t="shared" ref="G5:G11" si="0">SUM(C5:F5)</f>
        <v>70999</v>
      </c>
      <c r="H5" s="98"/>
      <c r="I5" s="468">
        <f>SUM(I6:I11)</f>
        <v>22700</v>
      </c>
      <c r="J5" s="468">
        <f>SUM(J6:J11)</f>
        <v>31641.89</v>
      </c>
      <c r="K5" s="468">
        <f>SUM(K6:K11)</f>
        <v>11732</v>
      </c>
      <c r="L5" s="468">
        <f>SUM(L6:L11)</f>
        <v>5262.4699999999993</v>
      </c>
      <c r="M5" s="250">
        <f t="shared" ref="M5:M11" si="1">SUM(I5:L5)</f>
        <v>71336.36</v>
      </c>
    </row>
    <row r="6" spans="1:13">
      <c r="A6" s="653" t="s">
        <v>494</v>
      </c>
      <c r="B6" s="653"/>
      <c r="C6" s="255">
        <v>4</v>
      </c>
      <c r="D6" s="255">
        <v>0</v>
      </c>
      <c r="E6" s="255">
        <v>0</v>
      </c>
      <c r="F6" s="255">
        <v>0</v>
      </c>
      <c r="G6" s="258">
        <f t="shared" si="0"/>
        <v>4</v>
      </c>
      <c r="H6" s="98"/>
      <c r="I6" s="273">
        <v>2000</v>
      </c>
      <c r="J6" s="273">
        <v>0</v>
      </c>
      <c r="K6" s="273">
        <v>0</v>
      </c>
      <c r="L6" s="273">
        <v>0</v>
      </c>
      <c r="M6" s="258">
        <f t="shared" si="1"/>
        <v>2000</v>
      </c>
    </row>
    <row r="7" spans="1:13">
      <c r="A7" s="654" t="s">
        <v>495</v>
      </c>
      <c r="B7" s="655"/>
      <c r="C7" s="260">
        <v>50</v>
      </c>
      <c r="D7" s="261">
        <v>0</v>
      </c>
      <c r="E7" s="262">
        <v>0</v>
      </c>
      <c r="F7" s="261">
        <v>0</v>
      </c>
      <c r="G7" s="263">
        <f t="shared" si="0"/>
        <v>50</v>
      </c>
      <c r="H7" s="98"/>
      <c r="I7" s="282">
        <v>16700</v>
      </c>
      <c r="J7" s="282">
        <v>0</v>
      </c>
      <c r="K7" s="282">
        <v>0</v>
      </c>
      <c r="L7" s="282">
        <v>0</v>
      </c>
      <c r="M7" s="263">
        <f t="shared" si="1"/>
        <v>16700</v>
      </c>
    </row>
    <row r="8" spans="1:13">
      <c r="A8" s="654" t="s">
        <v>496</v>
      </c>
      <c r="B8" s="654"/>
      <c r="C8" s="255">
        <v>20</v>
      </c>
      <c r="D8" s="255">
        <v>0</v>
      </c>
      <c r="E8" s="255">
        <v>0</v>
      </c>
      <c r="F8" s="255">
        <v>0</v>
      </c>
      <c r="G8" s="258">
        <f t="shared" si="0"/>
        <v>20</v>
      </c>
      <c r="H8" s="98"/>
      <c r="I8" s="275">
        <v>4000</v>
      </c>
      <c r="J8" s="276">
        <v>0</v>
      </c>
      <c r="K8" s="275">
        <v>0</v>
      </c>
      <c r="L8" s="276">
        <v>0</v>
      </c>
      <c r="M8" s="258">
        <f t="shared" si="1"/>
        <v>4000</v>
      </c>
    </row>
    <row r="9" spans="1:13">
      <c r="A9" s="654" t="s">
        <v>497</v>
      </c>
      <c r="B9" s="655"/>
      <c r="C9" s="262">
        <v>0</v>
      </c>
      <c r="D9" s="261">
        <v>440</v>
      </c>
      <c r="E9" s="262">
        <v>172</v>
      </c>
      <c r="F9" s="261">
        <v>60</v>
      </c>
      <c r="G9" s="263">
        <f t="shared" si="0"/>
        <v>672</v>
      </c>
      <c r="H9" s="98"/>
      <c r="I9" s="278">
        <v>0</v>
      </c>
      <c r="J9" s="279">
        <v>16358.5</v>
      </c>
      <c r="K9" s="278">
        <v>5847</v>
      </c>
      <c r="L9" s="279">
        <v>3067</v>
      </c>
      <c r="M9" s="263">
        <f t="shared" si="1"/>
        <v>25272.5</v>
      </c>
    </row>
    <row r="10" spans="1:13">
      <c r="A10" s="654" t="s">
        <v>498</v>
      </c>
      <c r="B10" s="655"/>
      <c r="C10" s="262">
        <v>0</v>
      </c>
      <c r="D10" s="261">
        <v>93</v>
      </c>
      <c r="E10" s="262">
        <v>0</v>
      </c>
      <c r="F10" s="261">
        <v>0</v>
      </c>
      <c r="G10" s="263">
        <f t="shared" si="0"/>
        <v>93</v>
      </c>
      <c r="H10" s="98"/>
      <c r="I10" s="278">
        <v>0</v>
      </c>
      <c r="J10" s="279">
        <v>837.2</v>
      </c>
      <c r="K10" s="278">
        <v>0</v>
      </c>
      <c r="L10" s="279">
        <v>0</v>
      </c>
      <c r="M10" s="263">
        <f t="shared" si="1"/>
        <v>837.2</v>
      </c>
    </row>
    <row r="11" spans="1:13" ht="13.5" customHeight="1" thickBot="1">
      <c r="A11" s="656" t="s">
        <v>499</v>
      </c>
      <c r="B11" s="656"/>
      <c r="C11" s="469">
        <v>0</v>
      </c>
      <c r="D11" s="470">
        <v>46958</v>
      </c>
      <c r="E11" s="469">
        <v>19610</v>
      </c>
      <c r="F11" s="470">
        <v>3592</v>
      </c>
      <c r="G11" s="471">
        <f t="shared" si="0"/>
        <v>70160</v>
      </c>
      <c r="H11" s="98"/>
      <c r="I11" s="472">
        <v>0</v>
      </c>
      <c r="J11" s="473">
        <v>14446.19</v>
      </c>
      <c r="K11" s="472">
        <v>5885</v>
      </c>
      <c r="L11" s="473">
        <v>2195.4699999999998</v>
      </c>
      <c r="M11" s="471">
        <f t="shared" si="1"/>
        <v>22526.660000000003</v>
      </c>
    </row>
    <row r="12" spans="1:13" ht="4.5" customHeight="1"/>
    <row r="13" spans="1:13" ht="12" customHeight="1">
      <c r="A13" s="646" t="s">
        <v>306</v>
      </c>
      <c r="B13" s="646"/>
      <c r="C13" s="652" t="s">
        <v>522</v>
      </c>
      <c r="D13" s="652"/>
      <c r="E13" s="652"/>
      <c r="F13" s="652"/>
      <c r="G13" s="652"/>
    </row>
    <row r="14" spans="1:13">
      <c r="A14" s="647"/>
      <c r="B14" s="647"/>
      <c r="C14" s="248" t="s">
        <v>307</v>
      </c>
      <c r="D14" s="248" t="s">
        <v>308</v>
      </c>
      <c r="E14" s="248" t="s">
        <v>309</v>
      </c>
      <c r="F14" s="248" t="s">
        <v>310</v>
      </c>
      <c r="G14" s="249" t="s">
        <v>76</v>
      </c>
    </row>
    <row r="15" spans="1:13" ht="12.75" thickBot="1">
      <c r="A15" s="648" t="s">
        <v>76</v>
      </c>
      <c r="B15" s="648"/>
      <c r="C15" s="303">
        <f>SUM(C16,C20,C27)</f>
        <v>0</v>
      </c>
      <c r="D15" s="303">
        <f>SUM(D16,D20,D27)</f>
        <v>3673908</v>
      </c>
      <c r="E15" s="303">
        <f>SUM(E16,E20,E27)</f>
        <v>1528249</v>
      </c>
      <c r="F15" s="303">
        <f>SUM(F16,F20,F27)</f>
        <v>802164</v>
      </c>
      <c r="G15" s="250">
        <f t="shared" ref="G15:G27" si="2">SUM(C15:F15)</f>
        <v>6004321</v>
      </c>
      <c r="H15" s="218"/>
      <c r="I15" s="218"/>
      <c r="J15" s="218"/>
      <c r="K15" s="218"/>
      <c r="L15" s="218"/>
    </row>
    <row r="16" spans="1:13">
      <c r="A16" s="251" t="s">
        <v>207</v>
      </c>
      <c r="B16" s="304"/>
      <c r="C16" s="252">
        <f>SUM(C17:C19)</f>
        <v>0</v>
      </c>
      <c r="D16" s="252">
        <f>SUM(D17:D19)</f>
        <v>107</v>
      </c>
      <c r="E16" s="252">
        <f>SUM(E17:E19)</f>
        <v>35</v>
      </c>
      <c r="F16" s="252">
        <f>SUM(F17:F19)</f>
        <v>3</v>
      </c>
      <c r="G16" s="253">
        <f t="shared" si="2"/>
        <v>145</v>
      </c>
      <c r="H16" s="218"/>
      <c r="I16" s="218"/>
      <c r="J16" s="218"/>
      <c r="K16" s="218"/>
      <c r="L16" s="218"/>
      <c r="M16" s="218"/>
    </row>
    <row r="17" spans="1:7">
      <c r="A17" s="98"/>
      <c r="B17" s="305">
        <v>400</v>
      </c>
      <c r="C17" s="255">
        <v>0</v>
      </c>
      <c r="D17" s="255">
        <v>0</v>
      </c>
      <c r="E17" s="255">
        <v>0</v>
      </c>
      <c r="F17" s="255">
        <v>0</v>
      </c>
      <c r="G17" s="258">
        <f t="shared" si="2"/>
        <v>0</v>
      </c>
    </row>
    <row r="18" spans="1:7">
      <c r="A18" s="306"/>
      <c r="B18" s="307">
        <v>220</v>
      </c>
      <c r="C18" s="260">
        <v>0</v>
      </c>
      <c r="D18" s="261">
        <v>0</v>
      </c>
      <c r="E18" s="262">
        <v>0</v>
      </c>
      <c r="F18" s="261">
        <v>0</v>
      </c>
      <c r="G18" s="263">
        <f t="shared" si="2"/>
        <v>0</v>
      </c>
    </row>
    <row r="19" spans="1:7" ht="12.75" thickBot="1">
      <c r="A19" s="98"/>
      <c r="B19" s="305">
        <v>110</v>
      </c>
      <c r="C19" s="256">
        <v>0</v>
      </c>
      <c r="D19" s="256">
        <v>107</v>
      </c>
      <c r="E19" s="256">
        <v>35</v>
      </c>
      <c r="F19" s="256">
        <v>3</v>
      </c>
      <c r="G19" s="258">
        <f t="shared" si="2"/>
        <v>145</v>
      </c>
    </row>
    <row r="20" spans="1:7">
      <c r="A20" s="251" t="s">
        <v>206</v>
      </c>
      <c r="B20" s="304"/>
      <c r="C20" s="264">
        <f>SUM(C21:C26)</f>
        <v>0</v>
      </c>
      <c r="D20" s="264">
        <f>SUM(D21:D26)</f>
        <v>14754</v>
      </c>
      <c r="E20" s="264">
        <f>SUM(E21:E26)</f>
        <v>7639</v>
      </c>
      <c r="F20" s="264">
        <f>SUM(F21:F26)</f>
        <v>2041</v>
      </c>
      <c r="G20" s="253">
        <f t="shared" si="2"/>
        <v>24434</v>
      </c>
    </row>
    <row r="21" spans="1:7">
      <c r="A21" s="98"/>
      <c r="B21" s="305">
        <v>35</v>
      </c>
      <c r="C21" s="255">
        <v>0</v>
      </c>
      <c r="D21" s="255">
        <v>2944</v>
      </c>
      <c r="E21" s="255">
        <v>0</v>
      </c>
      <c r="F21" s="255">
        <v>0</v>
      </c>
      <c r="G21" s="258">
        <f t="shared" si="2"/>
        <v>2944</v>
      </c>
    </row>
    <row r="22" spans="1:7">
      <c r="A22" s="306"/>
      <c r="B22" s="307">
        <v>22</v>
      </c>
      <c r="C22" s="262">
        <v>0</v>
      </c>
      <c r="D22" s="261">
        <v>11099</v>
      </c>
      <c r="E22" s="262">
        <v>7639</v>
      </c>
      <c r="F22" s="261">
        <v>2041</v>
      </c>
      <c r="G22" s="263">
        <f t="shared" si="2"/>
        <v>20779</v>
      </c>
    </row>
    <row r="23" spans="1:7">
      <c r="A23" s="306"/>
      <c r="B23" s="307">
        <v>10</v>
      </c>
      <c r="C23" s="262">
        <v>0</v>
      </c>
      <c r="D23" s="261">
        <v>565</v>
      </c>
      <c r="E23" s="262">
        <v>0</v>
      </c>
      <c r="F23" s="261">
        <v>0</v>
      </c>
      <c r="G23" s="263">
        <f t="shared" si="2"/>
        <v>565</v>
      </c>
    </row>
    <row r="24" spans="1:7">
      <c r="A24" s="306"/>
      <c r="B24" s="307">
        <v>6</v>
      </c>
      <c r="C24" s="262">
        <v>0</v>
      </c>
      <c r="D24" s="261">
        <v>142</v>
      </c>
      <c r="E24" s="262">
        <v>0</v>
      </c>
      <c r="F24" s="261">
        <v>0</v>
      </c>
      <c r="G24" s="263">
        <f t="shared" si="2"/>
        <v>142</v>
      </c>
    </row>
    <row r="25" spans="1:7">
      <c r="A25" s="306"/>
      <c r="B25" s="307">
        <v>5</v>
      </c>
      <c r="C25" s="262">
        <v>0</v>
      </c>
      <c r="D25" s="261">
        <v>0</v>
      </c>
      <c r="E25" s="262">
        <v>0</v>
      </c>
      <c r="F25" s="261">
        <v>0</v>
      </c>
      <c r="G25" s="263">
        <f t="shared" si="2"/>
        <v>0</v>
      </c>
    </row>
    <row r="26" spans="1:7">
      <c r="A26" s="98"/>
      <c r="B26" s="305">
        <v>3</v>
      </c>
      <c r="C26" s="257">
        <v>0</v>
      </c>
      <c r="D26" s="256">
        <v>4</v>
      </c>
      <c r="E26" s="257">
        <v>0</v>
      </c>
      <c r="F26" s="256">
        <v>0</v>
      </c>
      <c r="G26" s="258">
        <f t="shared" si="2"/>
        <v>4</v>
      </c>
    </row>
    <row r="27" spans="1:7" ht="12.75" thickBot="1">
      <c r="A27" s="265" t="s">
        <v>205</v>
      </c>
      <c r="B27" s="299"/>
      <c r="C27" s="266">
        <v>0</v>
      </c>
      <c r="D27" s="267">
        <v>3659047</v>
      </c>
      <c r="E27" s="266">
        <v>1520575</v>
      </c>
      <c r="F27" s="267">
        <v>800120</v>
      </c>
      <c r="G27" s="268">
        <f t="shared" si="2"/>
        <v>5979742</v>
      </c>
    </row>
    <row r="28" spans="1:7" ht="4.5" customHeight="1"/>
    <row r="29" spans="1:7">
      <c r="A29" s="650" t="s">
        <v>520</v>
      </c>
      <c r="B29" s="650"/>
      <c r="C29" s="649" t="s">
        <v>521</v>
      </c>
      <c r="D29" s="649"/>
      <c r="E29" s="649"/>
      <c r="F29" s="649"/>
      <c r="G29" s="649"/>
    </row>
    <row r="30" spans="1:7">
      <c r="A30" s="651"/>
      <c r="B30" s="651"/>
      <c r="C30" s="478" t="s">
        <v>307</v>
      </c>
      <c r="D30" s="478" t="s">
        <v>308</v>
      </c>
      <c r="E30" s="478" t="s">
        <v>309</v>
      </c>
      <c r="F30" s="478" t="s">
        <v>310</v>
      </c>
      <c r="G30" s="479" t="s">
        <v>76</v>
      </c>
    </row>
    <row r="31" spans="1:7" ht="13.5" customHeight="1" thickBot="1">
      <c r="A31" s="657" t="s">
        <v>76</v>
      </c>
      <c r="B31" s="657"/>
      <c r="C31" s="480">
        <f>SUM(C32:C35)</f>
        <v>0</v>
      </c>
      <c r="D31" s="480">
        <f>SUM(D32:D35)</f>
        <v>3673908</v>
      </c>
      <c r="E31" s="480">
        <f>SUM(E32:E35)</f>
        <v>1528249</v>
      </c>
      <c r="F31" s="480">
        <f>SUM(F32:F35)</f>
        <v>802164</v>
      </c>
      <c r="G31" s="480">
        <f>SUM(G32:G35)</f>
        <v>6004321</v>
      </c>
    </row>
    <row r="32" spans="1:7">
      <c r="A32" s="658" t="s">
        <v>13</v>
      </c>
      <c r="B32" s="658"/>
      <c r="C32" s="481">
        <v>0</v>
      </c>
      <c r="D32" s="482">
        <v>107</v>
      </c>
      <c r="E32" s="482">
        <v>35</v>
      </c>
      <c r="F32" s="482">
        <v>3</v>
      </c>
      <c r="G32" s="482">
        <f>SUM(C32:F32)</f>
        <v>145</v>
      </c>
    </row>
    <row r="33" spans="1:7">
      <c r="A33" s="659" t="s">
        <v>14</v>
      </c>
      <c r="B33" s="660"/>
      <c r="C33" s="483">
        <v>0</v>
      </c>
      <c r="D33" s="484">
        <v>14754</v>
      </c>
      <c r="E33" s="484">
        <v>7639</v>
      </c>
      <c r="F33" s="484">
        <v>2041</v>
      </c>
      <c r="G33" s="484">
        <f>SUM(C33:F33)</f>
        <v>24434</v>
      </c>
    </row>
    <row r="34" spans="1:7">
      <c r="A34" s="659" t="s">
        <v>201</v>
      </c>
      <c r="B34" s="660"/>
      <c r="C34" s="483">
        <v>0</v>
      </c>
      <c r="D34" s="484">
        <v>437262</v>
      </c>
      <c r="E34" s="484">
        <v>177775</v>
      </c>
      <c r="F34" s="484">
        <v>126223</v>
      </c>
      <c r="G34" s="484">
        <f>SUM(C34:F34)</f>
        <v>741260</v>
      </c>
    </row>
    <row r="35" spans="1:7" ht="13.5" customHeight="1" thickBot="1">
      <c r="A35" s="661" t="s">
        <v>199</v>
      </c>
      <c r="B35" s="661"/>
      <c r="C35" s="485">
        <v>0</v>
      </c>
      <c r="D35" s="486">
        <v>3221785</v>
      </c>
      <c r="E35" s="486">
        <v>1342800</v>
      </c>
      <c r="F35" s="486">
        <v>673897</v>
      </c>
      <c r="G35" s="487">
        <f>SUM(C35:F35)</f>
        <v>5238482</v>
      </c>
    </row>
    <row r="36" spans="1:7">
      <c r="G36" s="18" t="s">
        <v>515</v>
      </c>
    </row>
  </sheetData>
  <mergeCells count="20">
    <mergeCell ref="A31:B31"/>
    <mergeCell ref="A32:B32"/>
    <mergeCell ref="A33:B33"/>
    <mergeCell ref="A34:B34"/>
    <mergeCell ref="A35:B35"/>
    <mergeCell ref="C29:G29"/>
    <mergeCell ref="A29:B30"/>
    <mergeCell ref="C3:G3"/>
    <mergeCell ref="I3:M3"/>
    <mergeCell ref="A13:B14"/>
    <mergeCell ref="C13:G13"/>
    <mergeCell ref="A15:B15"/>
    <mergeCell ref="A3:B4"/>
    <mergeCell ref="A5:B5"/>
    <mergeCell ref="A6:B6"/>
    <mergeCell ref="A7:B7"/>
    <mergeCell ref="A8:B8"/>
    <mergeCell ref="A9:B9"/>
    <mergeCell ref="A10:B10"/>
    <mergeCell ref="A11:B11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63"/>
  <sheetViews>
    <sheetView showGridLines="0" zoomScale="85" zoomScaleNormal="85" zoomScaleSheetLayoutView="130" zoomScalePageLayoutView="70" workbookViewId="0"/>
  </sheetViews>
  <sheetFormatPr defaultRowHeight="12.75"/>
  <cols>
    <col min="1" max="8" width="11" style="363" customWidth="1"/>
    <col min="9" max="9" width="11.42578125" style="363" customWidth="1"/>
    <col min="10" max="16384" width="9.140625" style="363"/>
  </cols>
  <sheetData>
    <row r="1" spans="1:9">
      <c r="I1" s="221" t="str">
        <f>Obsah!$A$1</f>
        <v>2018</v>
      </c>
    </row>
    <row r="2" spans="1:9" s="235" customFormat="1" ht="12"/>
    <row r="3" spans="1:9" ht="18.75">
      <c r="A3" s="377" t="s">
        <v>348</v>
      </c>
    </row>
    <row r="5" spans="1:9" ht="12.75" customHeight="1">
      <c r="A5" s="603" t="s">
        <v>703</v>
      </c>
      <c r="B5" s="603"/>
      <c r="C5" s="603"/>
      <c r="D5" s="603"/>
      <c r="E5" s="603"/>
      <c r="F5" s="603"/>
      <c r="G5" s="603"/>
      <c r="H5" s="603"/>
      <c r="I5" s="603"/>
    </row>
    <row r="6" spans="1:9">
      <c r="A6" s="603"/>
      <c r="B6" s="603"/>
      <c r="C6" s="603"/>
      <c r="D6" s="603"/>
      <c r="E6" s="603"/>
      <c r="F6" s="603"/>
      <c r="G6" s="603"/>
      <c r="H6" s="603"/>
      <c r="I6" s="603"/>
    </row>
    <row r="7" spans="1:9">
      <c r="A7" s="603"/>
      <c r="B7" s="603"/>
      <c r="C7" s="603"/>
      <c r="D7" s="603"/>
      <c r="E7" s="603"/>
      <c r="F7" s="603"/>
      <c r="G7" s="603"/>
      <c r="H7" s="603"/>
      <c r="I7" s="603"/>
    </row>
    <row r="8" spans="1:9">
      <c r="A8" s="603"/>
      <c r="B8" s="603"/>
      <c r="C8" s="603"/>
      <c r="D8" s="603"/>
      <c r="E8" s="603"/>
      <c r="F8" s="603"/>
      <c r="G8" s="603"/>
      <c r="H8" s="603"/>
      <c r="I8" s="603"/>
    </row>
    <row r="9" spans="1:9">
      <c r="A9" s="603"/>
      <c r="B9" s="603"/>
      <c r="C9" s="603"/>
      <c r="D9" s="603"/>
      <c r="E9" s="603"/>
      <c r="F9" s="603"/>
      <c r="G9" s="603"/>
      <c r="H9" s="603"/>
      <c r="I9" s="603"/>
    </row>
    <row r="10" spans="1:9">
      <c r="A10" s="603"/>
      <c r="B10" s="603"/>
      <c r="C10" s="603"/>
      <c r="D10" s="603"/>
      <c r="E10" s="603"/>
      <c r="F10" s="603"/>
      <c r="G10" s="603"/>
      <c r="H10" s="603"/>
      <c r="I10" s="603"/>
    </row>
    <row r="11" spans="1:9">
      <c r="A11" s="603"/>
      <c r="B11" s="603"/>
      <c r="C11" s="603"/>
      <c r="D11" s="603"/>
      <c r="E11" s="603"/>
      <c r="F11" s="603"/>
      <c r="G11" s="603"/>
      <c r="H11" s="603"/>
      <c r="I11" s="603"/>
    </row>
    <row r="12" spans="1:9">
      <c r="A12" s="603"/>
      <c r="B12" s="603"/>
      <c r="C12" s="603"/>
      <c r="D12" s="603"/>
      <c r="E12" s="603"/>
      <c r="F12" s="603"/>
      <c r="G12" s="603"/>
      <c r="H12" s="603"/>
      <c r="I12" s="603"/>
    </row>
    <row r="13" spans="1:9">
      <c r="A13" s="603"/>
      <c r="B13" s="603"/>
      <c r="C13" s="603"/>
      <c r="D13" s="603"/>
      <c r="E13" s="603"/>
      <c r="F13" s="603"/>
      <c r="G13" s="603"/>
      <c r="H13" s="603"/>
      <c r="I13" s="603"/>
    </row>
    <row r="14" spans="1:9">
      <c r="A14" s="603"/>
      <c r="B14" s="603"/>
      <c r="C14" s="603"/>
      <c r="D14" s="603"/>
      <c r="E14" s="603"/>
      <c r="F14" s="603"/>
      <c r="G14" s="603"/>
      <c r="H14" s="603"/>
      <c r="I14" s="603"/>
    </row>
    <row r="15" spans="1:9">
      <c r="A15" s="603"/>
      <c r="B15" s="603"/>
      <c r="C15" s="603"/>
      <c r="D15" s="603"/>
      <c r="E15" s="603"/>
      <c r="F15" s="603"/>
      <c r="G15" s="603"/>
      <c r="H15" s="603"/>
      <c r="I15" s="603"/>
    </row>
    <row r="16" spans="1:9">
      <c r="A16" s="603"/>
      <c r="B16" s="603"/>
      <c r="C16" s="603"/>
      <c r="D16" s="603"/>
      <c r="E16" s="603"/>
      <c r="F16" s="603"/>
      <c r="G16" s="603"/>
      <c r="H16" s="603"/>
      <c r="I16" s="603"/>
    </row>
    <row r="17" spans="1:9">
      <c r="A17" s="603"/>
      <c r="B17" s="603"/>
      <c r="C17" s="603"/>
      <c r="D17" s="603"/>
      <c r="E17" s="603"/>
      <c r="F17" s="603"/>
      <c r="G17" s="603"/>
      <c r="H17" s="603"/>
      <c r="I17" s="603"/>
    </row>
    <row r="18" spans="1:9">
      <c r="A18" s="603"/>
      <c r="B18" s="603"/>
      <c r="C18" s="603"/>
      <c r="D18" s="603"/>
      <c r="E18" s="603"/>
      <c r="F18" s="603"/>
      <c r="G18" s="603"/>
      <c r="H18" s="603"/>
      <c r="I18" s="603"/>
    </row>
    <row r="19" spans="1:9">
      <c r="A19" s="603"/>
      <c r="B19" s="603"/>
      <c r="C19" s="603"/>
      <c r="D19" s="603"/>
      <c r="E19" s="603"/>
      <c r="F19" s="603"/>
      <c r="G19" s="603"/>
      <c r="H19" s="603"/>
      <c r="I19" s="603"/>
    </row>
    <row r="20" spans="1:9">
      <c r="A20" s="603"/>
      <c r="B20" s="603"/>
      <c r="C20" s="603"/>
      <c r="D20" s="603"/>
      <c r="E20" s="603"/>
      <c r="F20" s="603"/>
      <c r="G20" s="603"/>
      <c r="H20" s="603"/>
      <c r="I20" s="603"/>
    </row>
    <row r="21" spans="1:9">
      <c r="A21" s="603"/>
      <c r="B21" s="603"/>
      <c r="C21" s="603"/>
      <c r="D21" s="603"/>
      <c r="E21" s="603"/>
      <c r="F21" s="603"/>
      <c r="G21" s="603"/>
      <c r="H21" s="603"/>
      <c r="I21" s="603"/>
    </row>
    <row r="22" spans="1:9">
      <c r="A22" s="603"/>
      <c r="B22" s="603"/>
      <c r="C22" s="603"/>
      <c r="D22" s="603"/>
      <c r="E22" s="603"/>
      <c r="F22" s="603"/>
      <c r="G22" s="603"/>
      <c r="H22" s="603"/>
      <c r="I22" s="603"/>
    </row>
    <row r="23" spans="1:9">
      <c r="A23" s="603"/>
      <c r="B23" s="603"/>
      <c r="C23" s="603"/>
      <c r="D23" s="603"/>
      <c r="E23" s="603"/>
      <c r="F23" s="603"/>
      <c r="G23" s="603"/>
      <c r="H23" s="603"/>
      <c r="I23" s="603"/>
    </row>
    <row r="24" spans="1:9">
      <c r="A24" s="603"/>
      <c r="B24" s="603"/>
      <c r="C24" s="603"/>
      <c r="D24" s="603"/>
      <c r="E24" s="603"/>
      <c r="F24" s="603"/>
      <c r="G24" s="603"/>
      <c r="H24" s="603"/>
      <c r="I24" s="603"/>
    </row>
    <row r="25" spans="1:9">
      <c r="A25" s="603"/>
      <c r="B25" s="603"/>
      <c r="C25" s="603"/>
      <c r="D25" s="603"/>
      <c r="E25" s="603"/>
      <c r="F25" s="603"/>
      <c r="G25" s="603"/>
      <c r="H25" s="603"/>
      <c r="I25" s="603"/>
    </row>
    <row r="26" spans="1:9">
      <c r="A26" s="603"/>
      <c r="B26" s="603"/>
      <c r="C26" s="603"/>
      <c r="D26" s="603"/>
      <c r="E26" s="603"/>
      <c r="F26" s="603"/>
      <c r="G26" s="603"/>
      <c r="H26" s="603"/>
      <c r="I26" s="603"/>
    </row>
    <row r="27" spans="1:9">
      <c r="A27" s="603"/>
      <c r="B27" s="603"/>
      <c r="C27" s="603"/>
      <c r="D27" s="603"/>
      <c r="E27" s="603"/>
      <c r="F27" s="603"/>
      <c r="G27" s="603"/>
      <c r="H27" s="603"/>
      <c r="I27" s="603"/>
    </row>
    <row r="28" spans="1:9">
      <c r="A28" s="603"/>
      <c r="B28" s="603"/>
      <c r="C28" s="603"/>
      <c r="D28" s="603"/>
      <c r="E28" s="603"/>
      <c r="F28" s="603"/>
      <c r="G28" s="603"/>
      <c r="H28" s="603"/>
      <c r="I28" s="603"/>
    </row>
    <row r="29" spans="1:9">
      <c r="A29" s="603"/>
      <c r="B29" s="603"/>
      <c r="C29" s="603"/>
      <c r="D29" s="603"/>
      <c r="E29" s="603"/>
      <c r="F29" s="603"/>
      <c r="G29" s="603"/>
      <c r="H29" s="603"/>
      <c r="I29" s="603"/>
    </row>
    <row r="30" spans="1:9">
      <c r="A30" s="603"/>
      <c r="B30" s="603"/>
      <c r="C30" s="603"/>
      <c r="D30" s="603"/>
      <c r="E30" s="603"/>
      <c r="F30" s="603"/>
      <c r="G30" s="603"/>
      <c r="H30" s="603"/>
      <c r="I30" s="603"/>
    </row>
    <row r="31" spans="1:9">
      <c r="A31" s="603"/>
      <c r="B31" s="603"/>
      <c r="C31" s="603"/>
      <c r="D31" s="603"/>
      <c r="E31" s="603"/>
      <c r="F31" s="603"/>
      <c r="G31" s="603"/>
      <c r="H31" s="603"/>
      <c r="I31" s="603"/>
    </row>
    <row r="32" spans="1:9">
      <c r="A32" s="603"/>
      <c r="B32" s="603"/>
      <c r="C32" s="603"/>
      <c r="D32" s="603"/>
      <c r="E32" s="603"/>
      <c r="F32" s="603"/>
      <c r="G32" s="603"/>
      <c r="H32" s="603"/>
      <c r="I32" s="603"/>
    </row>
    <row r="33" spans="1:9">
      <c r="A33" s="603"/>
      <c r="B33" s="603"/>
      <c r="C33" s="603"/>
      <c r="D33" s="603"/>
      <c r="E33" s="603"/>
      <c r="F33" s="603"/>
      <c r="G33" s="603"/>
      <c r="H33" s="603"/>
      <c r="I33" s="603"/>
    </row>
    <row r="34" spans="1:9">
      <c r="A34" s="603"/>
      <c r="B34" s="603"/>
      <c r="C34" s="603"/>
      <c r="D34" s="603"/>
      <c r="E34" s="603"/>
      <c r="F34" s="603"/>
      <c r="G34" s="603"/>
      <c r="H34" s="603"/>
      <c r="I34" s="603"/>
    </row>
    <row r="35" spans="1:9">
      <c r="A35" s="603"/>
      <c r="B35" s="603"/>
      <c r="C35" s="603"/>
      <c r="D35" s="603"/>
      <c r="E35" s="603"/>
      <c r="F35" s="603"/>
      <c r="G35" s="603"/>
      <c r="H35" s="603"/>
      <c r="I35" s="603"/>
    </row>
    <row r="36" spans="1:9">
      <c r="A36" s="603"/>
      <c r="B36" s="603"/>
      <c r="C36" s="603"/>
      <c r="D36" s="603"/>
      <c r="E36" s="603"/>
      <c r="F36" s="603"/>
      <c r="G36" s="603"/>
      <c r="H36" s="603"/>
      <c r="I36" s="603"/>
    </row>
    <row r="37" spans="1:9">
      <c r="A37" s="603"/>
      <c r="B37" s="603"/>
      <c r="C37" s="603"/>
      <c r="D37" s="603"/>
      <c r="E37" s="603"/>
      <c r="F37" s="603"/>
      <c r="G37" s="603"/>
      <c r="H37" s="603"/>
      <c r="I37" s="603"/>
    </row>
    <row r="38" spans="1:9">
      <c r="A38" s="603"/>
      <c r="B38" s="603"/>
      <c r="C38" s="603"/>
      <c r="D38" s="603"/>
      <c r="E38" s="603"/>
      <c r="F38" s="603"/>
      <c r="G38" s="603"/>
      <c r="H38" s="603"/>
      <c r="I38" s="603"/>
    </row>
    <row r="39" spans="1:9">
      <c r="A39" s="603"/>
      <c r="B39" s="603"/>
      <c r="C39" s="603"/>
      <c r="D39" s="603"/>
      <c r="E39" s="603"/>
      <c r="F39" s="603"/>
      <c r="G39" s="603"/>
      <c r="H39" s="603"/>
      <c r="I39" s="603"/>
    </row>
    <row r="40" spans="1:9">
      <c r="A40" s="603"/>
      <c r="B40" s="603"/>
      <c r="C40" s="603"/>
      <c r="D40" s="603"/>
      <c r="E40" s="603"/>
      <c r="F40" s="603"/>
      <c r="G40" s="603"/>
      <c r="H40" s="603"/>
      <c r="I40" s="603"/>
    </row>
    <row r="41" spans="1:9">
      <c r="A41" s="603"/>
      <c r="B41" s="603"/>
      <c r="C41" s="603"/>
      <c r="D41" s="603"/>
      <c r="E41" s="603"/>
      <c r="F41" s="603"/>
      <c r="G41" s="603"/>
      <c r="H41" s="603"/>
      <c r="I41" s="603"/>
    </row>
    <row r="42" spans="1:9">
      <c r="A42" s="603"/>
      <c r="B42" s="603"/>
      <c r="C42" s="603"/>
      <c r="D42" s="603"/>
      <c r="E42" s="603"/>
      <c r="F42" s="603"/>
      <c r="G42" s="603"/>
      <c r="H42" s="603"/>
      <c r="I42" s="603"/>
    </row>
    <row r="43" spans="1:9">
      <c r="A43" s="603"/>
      <c r="B43" s="603"/>
      <c r="C43" s="603"/>
      <c r="D43" s="603"/>
      <c r="E43" s="603"/>
      <c r="F43" s="603"/>
      <c r="G43" s="603"/>
      <c r="H43" s="603"/>
      <c r="I43" s="603"/>
    </row>
    <row r="44" spans="1:9">
      <c r="A44" s="603"/>
      <c r="B44" s="603"/>
      <c r="C44" s="603"/>
      <c r="D44" s="603"/>
      <c r="E44" s="603"/>
      <c r="F44" s="603"/>
      <c r="G44" s="603"/>
      <c r="H44" s="603"/>
      <c r="I44" s="603"/>
    </row>
    <row r="45" spans="1:9">
      <c r="A45" s="603"/>
      <c r="B45" s="603"/>
      <c r="C45" s="603"/>
      <c r="D45" s="603"/>
      <c r="E45" s="603"/>
      <c r="F45" s="603"/>
      <c r="G45" s="603"/>
      <c r="H45" s="603"/>
      <c r="I45" s="603"/>
    </row>
    <row r="46" spans="1:9">
      <c r="A46" s="603"/>
      <c r="B46" s="603"/>
      <c r="C46" s="603"/>
      <c r="D46" s="603"/>
      <c r="E46" s="603"/>
      <c r="F46" s="603"/>
      <c r="G46" s="603"/>
      <c r="H46" s="603"/>
      <c r="I46" s="603"/>
    </row>
    <row r="47" spans="1:9">
      <c r="A47" s="603"/>
      <c r="B47" s="603"/>
      <c r="C47" s="603"/>
      <c r="D47" s="603"/>
      <c r="E47" s="603"/>
      <c r="F47" s="603"/>
      <c r="G47" s="603"/>
      <c r="H47" s="603"/>
      <c r="I47" s="603"/>
    </row>
    <row r="48" spans="1:9">
      <c r="A48" s="603"/>
      <c r="B48" s="603"/>
      <c r="C48" s="603"/>
      <c r="D48" s="603"/>
      <c r="E48" s="603"/>
      <c r="F48" s="603"/>
      <c r="G48" s="603"/>
      <c r="H48" s="603"/>
      <c r="I48" s="603"/>
    </row>
    <row r="49" spans="1:9">
      <c r="A49" s="603"/>
      <c r="B49" s="603"/>
      <c r="C49" s="603"/>
      <c r="D49" s="603"/>
      <c r="E49" s="603"/>
      <c r="F49" s="603"/>
      <c r="G49" s="603"/>
      <c r="H49" s="603"/>
      <c r="I49" s="603"/>
    </row>
    <row r="50" spans="1:9">
      <c r="A50" s="603"/>
      <c r="B50" s="603"/>
      <c r="C50" s="603"/>
      <c r="D50" s="603"/>
      <c r="E50" s="603"/>
      <c r="F50" s="603"/>
      <c r="G50" s="603"/>
      <c r="H50" s="603"/>
      <c r="I50" s="603"/>
    </row>
    <row r="51" spans="1:9">
      <c r="A51" s="603"/>
      <c r="B51" s="603"/>
      <c r="C51" s="603"/>
      <c r="D51" s="603"/>
      <c r="E51" s="603"/>
      <c r="F51" s="603"/>
      <c r="G51" s="603"/>
      <c r="H51" s="603"/>
      <c r="I51" s="603"/>
    </row>
    <row r="52" spans="1:9">
      <c r="A52" s="603"/>
      <c r="B52" s="603"/>
      <c r="C52" s="603"/>
      <c r="D52" s="603"/>
      <c r="E52" s="603"/>
      <c r="F52" s="603"/>
      <c r="G52" s="603"/>
      <c r="H52" s="603"/>
      <c r="I52" s="603"/>
    </row>
    <row r="53" spans="1:9">
      <c r="A53" s="603"/>
      <c r="B53" s="603"/>
      <c r="C53" s="603"/>
      <c r="D53" s="603"/>
      <c r="E53" s="603"/>
      <c r="F53" s="603"/>
      <c r="G53" s="603"/>
      <c r="H53" s="603"/>
      <c r="I53" s="603"/>
    </row>
    <row r="54" spans="1:9">
      <c r="A54" s="603"/>
      <c r="B54" s="603"/>
      <c r="C54" s="603"/>
      <c r="D54" s="603"/>
      <c r="E54" s="603"/>
      <c r="F54" s="603"/>
      <c r="G54" s="603"/>
      <c r="H54" s="603"/>
      <c r="I54" s="603"/>
    </row>
    <row r="55" spans="1:9">
      <c r="A55" s="603"/>
      <c r="B55" s="603"/>
      <c r="C55" s="603"/>
      <c r="D55" s="603"/>
      <c r="E55" s="603"/>
      <c r="F55" s="603"/>
      <c r="G55" s="603"/>
      <c r="H55" s="603"/>
      <c r="I55" s="603"/>
    </row>
    <row r="56" spans="1:9">
      <c r="A56" s="603"/>
      <c r="B56" s="603"/>
      <c r="C56" s="603"/>
      <c r="D56" s="603"/>
      <c r="E56" s="603"/>
      <c r="F56" s="603"/>
      <c r="G56" s="603"/>
      <c r="H56" s="603"/>
      <c r="I56" s="603"/>
    </row>
    <row r="57" spans="1:9">
      <c r="A57" s="603"/>
      <c r="B57" s="603"/>
      <c r="C57" s="603"/>
      <c r="D57" s="603"/>
      <c r="E57" s="603"/>
      <c r="F57" s="603"/>
      <c r="G57" s="603"/>
      <c r="H57" s="603"/>
      <c r="I57" s="603"/>
    </row>
    <row r="58" spans="1:9">
      <c r="A58" s="603"/>
      <c r="B58" s="603"/>
      <c r="C58" s="603"/>
      <c r="D58" s="603"/>
      <c r="E58" s="603"/>
      <c r="F58" s="603"/>
      <c r="G58" s="603"/>
      <c r="H58" s="603"/>
      <c r="I58" s="603"/>
    </row>
    <row r="59" spans="1:9">
      <c r="A59" s="603"/>
      <c r="B59" s="603"/>
      <c r="C59" s="603"/>
      <c r="D59" s="603"/>
      <c r="E59" s="603"/>
      <c r="F59" s="603"/>
      <c r="G59" s="603"/>
      <c r="H59" s="603"/>
      <c r="I59" s="603"/>
    </row>
    <row r="60" spans="1:9">
      <c r="A60" s="603"/>
      <c r="B60" s="603"/>
      <c r="C60" s="603"/>
      <c r="D60" s="603"/>
      <c r="E60" s="603"/>
      <c r="F60" s="603"/>
      <c r="G60" s="603"/>
      <c r="H60" s="603"/>
      <c r="I60" s="603"/>
    </row>
    <row r="61" spans="1:9">
      <c r="A61" s="603"/>
      <c r="B61" s="603"/>
      <c r="C61" s="603"/>
      <c r="D61" s="603"/>
      <c r="E61" s="603"/>
      <c r="F61" s="603"/>
      <c r="G61" s="603"/>
      <c r="H61" s="603"/>
      <c r="I61" s="603"/>
    </row>
    <row r="62" spans="1:9">
      <c r="A62" s="603"/>
      <c r="B62" s="603"/>
      <c r="C62" s="603"/>
      <c r="D62" s="603"/>
      <c r="E62" s="603"/>
      <c r="F62" s="603"/>
      <c r="G62" s="603"/>
      <c r="H62" s="603"/>
      <c r="I62" s="603"/>
    </row>
    <row r="63" spans="1:9">
      <c r="A63" s="603"/>
      <c r="B63" s="603"/>
      <c r="C63" s="603"/>
      <c r="D63" s="603"/>
      <c r="E63" s="603"/>
      <c r="F63" s="603"/>
      <c r="G63" s="603"/>
      <c r="H63" s="603"/>
      <c r="I63" s="603"/>
    </row>
  </sheetData>
  <mergeCells count="1">
    <mergeCell ref="A5:I63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&amp;C&amp;"-,Obyčejné"&amp;9Stránka &amp;P z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/>
  <dimension ref="A1:O46"/>
  <sheetViews>
    <sheetView showGridLines="0" zoomScale="115" zoomScaleNormal="115" zoomScaleSheetLayoutView="130" workbookViewId="0"/>
  </sheetViews>
  <sheetFormatPr defaultRowHeight="12"/>
  <cols>
    <col min="1" max="1" width="22.42578125" style="9" customWidth="1"/>
    <col min="2" max="2" width="7.85546875" style="9" bestFit="1" customWidth="1"/>
    <col min="3" max="7" width="7.85546875" style="9" customWidth="1"/>
    <col min="8" max="14" width="9.140625" style="9"/>
    <col min="15" max="15" width="10.5703125" style="9" customWidth="1"/>
    <col min="16" max="16384" width="9.140625" style="9"/>
  </cols>
  <sheetData>
    <row r="1" spans="1:15" ht="18.75">
      <c r="A1" s="106" t="s">
        <v>532</v>
      </c>
      <c r="O1" s="105" t="str">
        <f>Obsah!A1</f>
        <v>2018</v>
      </c>
    </row>
    <row r="2" spans="1:15" ht="7.5" customHeight="1"/>
    <row r="3" spans="1:15">
      <c r="A3" s="185"/>
      <c r="B3" s="185">
        <v>2013</v>
      </c>
      <c r="C3" s="185">
        <v>2014</v>
      </c>
      <c r="D3" s="185">
        <v>2015</v>
      </c>
      <c r="E3" s="185">
        <v>2016</v>
      </c>
      <c r="F3" s="185">
        <v>2017</v>
      </c>
      <c r="G3" s="185">
        <v>2018</v>
      </c>
    </row>
    <row r="4" spans="1:15" ht="12.75" thickBot="1">
      <c r="A4" s="143" t="s">
        <v>390</v>
      </c>
      <c r="B4" s="191">
        <v>5873189</v>
      </c>
      <c r="C4" s="191">
        <v>5899019</v>
      </c>
      <c r="D4" s="191">
        <v>5900906</v>
      </c>
      <c r="E4" s="191">
        <v>5926216</v>
      </c>
      <c r="F4" s="191">
        <v>5966605</v>
      </c>
      <c r="G4" s="191">
        <f>SUM(G5:G8)</f>
        <v>6004321</v>
      </c>
    </row>
    <row r="5" spans="1:15">
      <c r="A5" s="201" t="s">
        <v>325</v>
      </c>
      <c r="B5" s="200">
        <v>0</v>
      </c>
      <c r="C5" s="200">
        <v>0</v>
      </c>
      <c r="D5" s="200">
        <v>0</v>
      </c>
      <c r="E5" s="200">
        <v>0</v>
      </c>
      <c r="F5" s="200">
        <v>0</v>
      </c>
      <c r="G5" s="200">
        <v>0</v>
      </c>
    </row>
    <row r="6" spans="1:15">
      <c r="A6" s="457" t="s">
        <v>491</v>
      </c>
      <c r="B6" s="225">
        <v>3575188</v>
      </c>
      <c r="C6" s="225">
        <v>3589039</v>
      </c>
      <c r="D6" s="462">
        <v>3608324</v>
      </c>
      <c r="E6" s="462">
        <v>3625976</v>
      </c>
      <c r="F6" s="462">
        <v>3649489</v>
      </c>
      <c r="G6" s="462">
        <v>3673908</v>
      </c>
    </row>
    <row r="7" spans="1:15">
      <c r="A7" s="457" t="s">
        <v>87</v>
      </c>
      <c r="B7" s="462">
        <v>1532993</v>
      </c>
      <c r="C7" s="462">
        <v>1541418</v>
      </c>
      <c r="D7" s="462">
        <v>1514444</v>
      </c>
      <c r="E7" s="462">
        <v>1513973</v>
      </c>
      <c r="F7" s="462">
        <v>1522091</v>
      </c>
      <c r="G7" s="462">
        <v>1528249</v>
      </c>
    </row>
    <row r="8" spans="1:15">
      <c r="A8" s="466" t="s">
        <v>89</v>
      </c>
      <c r="B8" s="467">
        <v>765008</v>
      </c>
      <c r="C8" s="467">
        <v>768562</v>
      </c>
      <c r="D8" s="467">
        <v>778138</v>
      </c>
      <c r="E8" s="467">
        <v>786267</v>
      </c>
      <c r="F8" s="467">
        <v>795025</v>
      </c>
      <c r="G8" s="467">
        <v>802164</v>
      </c>
    </row>
    <row r="9" spans="1:15" ht="12.75" thickBot="1">
      <c r="A9" s="464" t="s">
        <v>317</v>
      </c>
      <c r="B9" s="465">
        <v>135423.58918441765</v>
      </c>
      <c r="C9" s="465">
        <v>136519.26400000002</v>
      </c>
      <c r="D9" s="465">
        <v>134889.48000000001</v>
      </c>
      <c r="E9" s="465">
        <v>134403.51999999999</v>
      </c>
      <c r="F9" s="465">
        <v>133758.18</v>
      </c>
      <c r="G9" s="465">
        <f>SUM(G10:G13)</f>
        <v>133114.61000000002</v>
      </c>
    </row>
    <row r="10" spans="1:15">
      <c r="A10" s="201" t="s">
        <v>325</v>
      </c>
      <c r="B10" s="200">
        <v>4402</v>
      </c>
      <c r="C10" s="200">
        <v>5503</v>
      </c>
      <c r="D10" s="200">
        <v>4414</v>
      </c>
      <c r="E10" s="200">
        <v>4496</v>
      </c>
      <c r="F10" s="200">
        <v>4497</v>
      </c>
      <c r="G10" s="200">
        <v>4497</v>
      </c>
    </row>
    <row r="11" spans="1:15">
      <c r="A11" s="460" t="s">
        <v>491</v>
      </c>
      <c r="B11" s="225">
        <v>93629.022192998207</v>
      </c>
      <c r="C11" s="225">
        <v>93818.069000000003</v>
      </c>
      <c r="D11" s="462">
        <v>93493.6</v>
      </c>
      <c r="E11" s="462">
        <v>93184.59</v>
      </c>
      <c r="F11" s="462">
        <v>92807.81</v>
      </c>
      <c r="G11" s="462">
        <v>92420.72</v>
      </c>
    </row>
    <row r="12" spans="1:15">
      <c r="A12" s="460" t="s">
        <v>87</v>
      </c>
      <c r="B12" s="462">
        <v>37051.144991419445</v>
      </c>
      <c r="C12" s="462">
        <v>36862.283000000003</v>
      </c>
      <c r="D12" s="462">
        <v>36650.78</v>
      </c>
      <c r="E12" s="462">
        <v>36396.07</v>
      </c>
      <c r="F12" s="462">
        <v>36135.72</v>
      </c>
      <c r="G12" s="462">
        <v>35880.6</v>
      </c>
    </row>
    <row r="13" spans="1:15">
      <c r="A13" s="466" t="s">
        <v>89</v>
      </c>
      <c r="B13" s="467">
        <v>341.42200000000003</v>
      </c>
      <c r="C13" s="467">
        <v>335.91200000000003</v>
      </c>
      <c r="D13" s="467">
        <v>331.1</v>
      </c>
      <c r="E13" s="467">
        <v>326.86</v>
      </c>
      <c r="F13" s="467">
        <v>317.64999999999998</v>
      </c>
      <c r="G13" s="467">
        <v>316.28999999999996</v>
      </c>
    </row>
    <row r="14" spans="1:15" ht="12.75" thickBot="1">
      <c r="A14" s="464" t="s">
        <v>315</v>
      </c>
      <c r="B14" s="465">
        <v>100984.89071411973</v>
      </c>
      <c r="C14" s="465">
        <v>103032.33500000001</v>
      </c>
      <c r="D14" s="465">
        <v>104065</v>
      </c>
      <c r="E14" s="465">
        <v>104564.52</v>
      </c>
      <c r="F14" s="465">
        <v>105826.83</v>
      </c>
      <c r="G14" s="465">
        <f>SUM(G15:G18)</f>
        <v>107674.4</v>
      </c>
    </row>
    <row r="15" spans="1:15">
      <c r="A15" s="201" t="s">
        <v>325</v>
      </c>
      <c r="B15" s="200">
        <v>0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</row>
    <row r="16" spans="1:15">
      <c r="A16" s="460" t="s">
        <v>491</v>
      </c>
      <c r="B16" s="225">
        <v>62806.744644999933</v>
      </c>
      <c r="C16" s="225">
        <v>64331.861000000004</v>
      </c>
      <c r="D16" s="462">
        <v>65208.32</v>
      </c>
      <c r="E16" s="462">
        <v>65943.240000000005</v>
      </c>
      <c r="F16" s="462">
        <v>66918.59</v>
      </c>
      <c r="G16" s="462">
        <v>68108.95</v>
      </c>
    </row>
    <row r="17" spans="1:7">
      <c r="A17" s="460" t="s">
        <v>87</v>
      </c>
      <c r="B17" s="462">
        <v>26607.805069119797</v>
      </c>
      <c r="C17" s="462">
        <v>27030.687000000002</v>
      </c>
      <c r="D17" s="462">
        <v>27174.77</v>
      </c>
      <c r="E17" s="462">
        <v>26894.27</v>
      </c>
      <c r="F17" s="462">
        <v>27122.19</v>
      </c>
      <c r="G17" s="462">
        <v>27605.79</v>
      </c>
    </row>
    <row r="18" spans="1:7">
      <c r="A18" s="466" t="s">
        <v>89</v>
      </c>
      <c r="B18" s="467">
        <v>11570.341</v>
      </c>
      <c r="C18" s="467">
        <v>11669.787</v>
      </c>
      <c r="D18" s="467">
        <v>11681.91</v>
      </c>
      <c r="E18" s="467">
        <v>11727.01</v>
      </c>
      <c r="F18" s="467">
        <v>11786.05</v>
      </c>
      <c r="G18" s="467">
        <v>11959.66</v>
      </c>
    </row>
    <row r="19" spans="1:7" ht="12.75" thickBot="1">
      <c r="A19" s="464" t="s">
        <v>316</v>
      </c>
      <c r="B19" s="465">
        <v>143159.35034308431</v>
      </c>
      <c r="C19" s="465">
        <v>143146.10400000002</v>
      </c>
      <c r="D19" s="465">
        <v>142795.78</v>
      </c>
      <c r="E19" s="465">
        <v>142375.85</v>
      </c>
      <c r="F19" s="465">
        <v>141776.94999999998</v>
      </c>
      <c r="G19" s="465">
        <f>SUM(G20:G23)</f>
        <v>141237.65</v>
      </c>
    </row>
    <row r="20" spans="1:7">
      <c r="A20" s="201" t="s">
        <v>325</v>
      </c>
      <c r="B20" s="200">
        <v>5503</v>
      </c>
      <c r="C20" s="200">
        <v>5503</v>
      </c>
      <c r="D20" s="200">
        <v>5610</v>
      </c>
      <c r="E20" s="200">
        <v>5717</v>
      </c>
      <c r="F20" s="200">
        <v>5728</v>
      </c>
      <c r="G20" s="200">
        <v>5728</v>
      </c>
    </row>
    <row r="21" spans="1:7">
      <c r="A21" s="460" t="s">
        <v>491</v>
      </c>
      <c r="B21" s="225">
        <v>98107.473569998212</v>
      </c>
      <c r="C21" s="225">
        <v>98251.292000000016</v>
      </c>
      <c r="D21" s="462">
        <v>98003.1</v>
      </c>
      <c r="E21" s="462">
        <v>97736.75</v>
      </c>
      <c r="F21" s="462">
        <v>97345.96</v>
      </c>
      <c r="G21" s="462">
        <v>97024.72</v>
      </c>
    </row>
    <row r="22" spans="1:7">
      <c r="A22" s="460" t="s">
        <v>87</v>
      </c>
      <c r="B22" s="462">
        <v>39031.748773086103</v>
      </c>
      <c r="C22" s="462">
        <v>38880.194000000003</v>
      </c>
      <c r="D22" s="462">
        <v>38677.869999999995</v>
      </c>
      <c r="E22" s="462">
        <v>38421.93</v>
      </c>
      <c r="F22" s="462">
        <v>38212.28</v>
      </c>
      <c r="G22" s="462">
        <v>38001.14</v>
      </c>
    </row>
    <row r="23" spans="1:7">
      <c r="A23" s="466" t="s">
        <v>89</v>
      </c>
      <c r="B23" s="467">
        <v>517.12800000000004</v>
      </c>
      <c r="C23" s="467">
        <v>511.61799999999999</v>
      </c>
      <c r="D23" s="467">
        <v>504.81000000000006</v>
      </c>
      <c r="E23" s="467">
        <v>500.17</v>
      </c>
      <c r="F23" s="467">
        <v>490.71000000000004</v>
      </c>
      <c r="G23" s="467">
        <v>483.78999999999996</v>
      </c>
    </row>
    <row r="24" spans="1:7" ht="12.75" thickBot="1">
      <c r="A24" s="464" t="s">
        <v>492</v>
      </c>
      <c r="B24" s="465">
        <v>68484</v>
      </c>
      <c r="C24" s="465">
        <v>69747</v>
      </c>
      <c r="D24" s="465">
        <v>70111</v>
      </c>
      <c r="E24" s="465">
        <v>70404</v>
      </c>
      <c r="F24" s="465">
        <v>70623</v>
      </c>
      <c r="G24" s="465">
        <f>SUM(G25:G28)</f>
        <v>70999</v>
      </c>
    </row>
    <row r="25" spans="1:7">
      <c r="A25" s="201" t="s">
        <v>325</v>
      </c>
      <c r="B25" s="200">
        <v>71</v>
      </c>
      <c r="C25" s="200">
        <v>72</v>
      </c>
      <c r="D25" s="200">
        <v>73</v>
      </c>
      <c r="E25" s="200">
        <v>73</v>
      </c>
      <c r="F25" s="200">
        <v>74</v>
      </c>
      <c r="G25" s="200">
        <v>74</v>
      </c>
    </row>
    <row r="26" spans="1:7">
      <c r="A26" s="463" t="s">
        <v>491</v>
      </c>
      <c r="B26" s="225">
        <v>45499</v>
      </c>
      <c r="C26" s="225">
        <v>46619</v>
      </c>
      <c r="D26" s="462">
        <v>46871</v>
      </c>
      <c r="E26" s="462">
        <v>47085</v>
      </c>
      <c r="F26" s="462">
        <v>47251</v>
      </c>
      <c r="G26" s="462">
        <v>47491</v>
      </c>
    </row>
    <row r="27" spans="1:7">
      <c r="A27" s="463" t="s">
        <v>87</v>
      </c>
      <c r="B27" s="462">
        <v>19197</v>
      </c>
      <c r="C27" s="462">
        <v>19352</v>
      </c>
      <c r="D27" s="462">
        <v>19495</v>
      </c>
      <c r="E27" s="462">
        <v>19571</v>
      </c>
      <c r="F27" s="462">
        <v>19640</v>
      </c>
      <c r="G27" s="462">
        <v>19782</v>
      </c>
    </row>
    <row r="28" spans="1:7">
      <c r="A28" s="466" t="s">
        <v>89</v>
      </c>
      <c r="B28" s="467">
        <v>3717</v>
      </c>
      <c r="C28" s="467">
        <v>3704</v>
      </c>
      <c r="D28" s="467">
        <v>3672</v>
      </c>
      <c r="E28" s="467">
        <v>3675</v>
      </c>
      <c r="F28" s="467">
        <v>3658</v>
      </c>
      <c r="G28" s="467">
        <v>3652</v>
      </c>
    </row>
    <row r="29" spans="1:7" ht="12.75" thickBot="1">
      <c r="A29" s="464" t="s">
        <v>493</v>
      </c>
      <c r="B29" s="465">
        <v>67700.036000000007</v>
      </c>
      <c r="C29" s="465">
        <v>69680.788</v>
      </c>
      <c r="D29" s="465">
        <v>70036.149999999994</v>
      </c>
      <c r="E29" s="465">
        <v>69700.819999999992</v>
      </c>
      <c r="F29" s="465">
        <v>70430.38</v>
      </c>
      <c r="G29" s="465">
        <f>SUM(G30:G33)</f>
        <v>71336.36</v>
      </c>
    </row>
    <row r="30" spans="1:7">
      <c r="A30" s="201" t="s">
        <v>325</v>
      </c>
      <c r="B30" s="200">
        <v>20380</v>
      </c>
      <c r="C30" s="200">
        <v>21780</v>
      </c>
      <c r="D30" s="200">
        <v>21980</v>
      </c>
      <c r="E30" s="200">
        <v>21980</v>
      </c>
      <c r="F30" s="200">
        <v>22450</v>
      </c>
      <c r="G30" s="200">
        <v>22700</v>
      </c>
    </row>
    <row r="31" spans="1:7">
      <c r="A31" s="460" t="s">
        <v>491</v>
      </c>
      <c r="B31" s="225">
        <v>30954.006000000001</v>
      </c>
      <c r="C31" s="225">
        <v>31458.348000000002</v>
      </c>
      <c r="D31" s="462">
        <v>31627.75</v>
      </c>
      <c r="E31" s="462">
        <v>31119.899999999998</v>
      </c>
      <c r="F31" s="462">
        <v>31196.97</v>
      </c>
      <c r="G31" s="462">
        <v>31641.89</v>
      </c>
    </row>
    <row r="32" spans="1:7">
      <c r="A32" s="460" t="s">
        <v>87</v>
      </c>
      <c r="B32" s="462">
        <v>11293</v>
      </c>
      <c r="C32" s="462">
        <v>11378</v>
      </c>
      <c r="D32" s="462">
        <v>11404</v>
      </c>
      <c r="E32" s="462">
        <v>11552</v>
      </c>
      <c r="F32" s="462">
        <v>11643</v>
      </c>
      <c r="G32" s="462">
        <v>11732</v>
      </c>
    </row>
    <row r="33" spans="1:7" ht="12.75" thickBot="1">
      <c r="A33" s="137" t="s">
        <v>89</v>
      </c>
      <c r="B33" s="226">
        <v>5073.0300000000007</v>
      </c>
      <c r="C33" s="226">
        <v>5064.4399999999996</v>
      </c>
      <c r="D33" s="226">
        <v>5024.3999999999996</v>
      </c>
      <c r="E33" s="226">
        <v>5048.92</v>
      </c>
      <c r="F33" s="226">
        <v>5140.41</v>
      </c>
      <c r="G33" s="226">
        <v>5262.4699999999993</v>
      </c>
    </row>
    <row r="34" spans="1:7">
      <c r="A34" s="235"/>
      <c r="B34" s="235"/>
      <c r="C34" s="235"/>
      <c r="D34" s="235"/>
      <c r="E34" s="235"/>
      <c r="F34" s="235"/>
      <c r="G34" s="18" t="s">
        <v>490</v>
      </c>
    </row>
    <row r="46" spans="1:7" ht="12" customHeight="1"/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  <webPublishItems count="1">
    <webPublishItem id="21989" divId="Roční zpráva_21989" sourceType="sheet" destinationFile="\\FSP\Statistika\NOVÁ STATISTIKA\Zprávy roční\RZ ELEKTRO 2017_cz\verze_2 - nové šablony-pro int. tým\Roční zpráva.htm"/>
  </webPublishItem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pageSetUpPr fitToPage="1"/>
  </sheetPr>
  <dimension ref="A1:K45"/>
  <sheetViews>
    <sheetView showGridLines="0" zoomScaleNormal="100" workbookViewId="0"/>
  </sheetViews>
  <sheetFormatPr defaultRowHeight="12"/>
  <cols>
    <col min="1" max="1" width="49.7109375" style="285" customWidth="1"/>
    <col min="2" max="11" width="9.42578125" style="285" customWidth="1"/>
    <col min="12" max="14" width="9.140625" style="285" customWidth="1"/>
    <col min="15" max="16384" width="9.140625" style="285"/>
  </cols>
  <sheetData>
    <row r="1" spans="1:11" ht="18.75">
      <c r="A1" s="284" t="s">
        <v>622</v>
      </c>
      <c r="K1" s="287" t="str">
        <f>Obsah!A1</f>
        <v>2018</v>
      </c>
    </row>
    <row r="2" spans="1:11" ht="7.5" customHeight="1"/>
    <row r="3" spans="1:11" ht="12.75">
      <c r="A3" s="523" t="s">
        <v>619</v>
      </c>
      <c r="B3" s="298">
        <v>2009</v>
      </c>
      <c r="C3" s="298">
        <v>2010</v>
      </c>
      <c r="D3" s="298">
        <v>2011</v>
      </c>
      <c r="E3" s="298">
        <v>2012</v>
      </c>
      <c r="F3" s="298">
        <v>2013</v>
      </c>
      <c r="G3" s="298">
        <v>2014</v>
      </c>
      <c r="H3" s="298">
        <v>2015</v>
      </c>
      <c r="I3" s="298">
        <v>2016</v>
      </c>
      <c r="J3" s="298">
        <v>2017</v>
      </c>
      <c r="K3" s="298">
        <v>2018</v>
      </c>
    </row>
    <row r="4" spans="1:11" ht="13.5" customHeight="1">
      <c r="A4" s="525" t="s">
        <v>321</v>
      </c>
      <c r="B4" s="296">
        <v>4</v>
      </c>
      <c r="C4" s="296">
        <v>1</v>
      </c>
      <c r="D4" s="296">
        <v>7</v>
      </c>
      <c r="E4" s="296">
        <v>5</v>
      </c>
      <c r="F4" s="296">
        <v>9</v>
      </c>
      <c r="G4" s="296">
        <v>10</v>
      </c>
      <c r="H4" s="296">
        <v>7</v>
      </c>
      <c r="I4" s="296">
        <v>3</v>
      </c>
      <c r="J4" s="296">
        <v>4</v>
      </c>
      <c r="K4" s="296">
        <v>8</v>
      </c>
    </row>
    <row r="5" spans="1:11">
      <c r="A5" s="525" t="s">
        <v>322</v>
      </c>
      <c r="B5" s="297">
        <v>48</v>
      </c>
      <c r="C5" s="297">
        <v>5</v>
      </c>
      <c r="D5" s="297">
        <v>146</v>
      </c>
      <c r="E5" s="297">
        <v>54</v>
      </c>
      <c r="F5" s="297">
        <v>184</v>
      </c>
      <c r="G5" s="297">
        <v>121</v>
      </c>
      <c r="H5" s="297">
        <v>109</v>
      </c>
      <c r="I5" s="297">
        <v>37</v>
      </c>
      <c r="J5" s="297">
        <v>36</v>
      </c>
      <c r="K5" s="297">
        <v>127</v>
      </c>
    </row>
    <row r="6" spans="1:11">
      <c r="A6" s="525" t="s">
        <v>519</v>
      </c>
      <c r="B6" s="532">
        <v>12</v>
      </c>
      <c r="C6" s="532">
        <v>5</v>
      </c>
      <c r="D6" s="532">
        <v>22.7</v>
      </c>
      <c r="E6" s="532">
        <v>10.8</v>
      </c>
      <c r="F6" s="532">
        <v>20.399999999999999</v>
      </c>
      <c r="G6" s="532">
        <v>12.1</v>
      </c>
      <c r="H6" s="532">
        <v>15.571428571428571</v>
      </c>
      <c r="I6" s="532">
        <v>12.333333333333334</v>
      </c>
      <c r="J6" s="532">
        <v>9</v>
      </c>
      <c r="K6" s="532">
        <v>15.875</v>
      </c>
    </row>
    <row r="7" spans="1:11" ht="12.75" thickBot="1">
      <c r="A7" s="524" t="s">
        <v>323</v>
      </c>
      <c r="B7" s="533">
        <v>137</v>
      </c>
      <c r="C7" s="533">
        <v>7</v>
      </c>
      <c r="D7" s="533">
        <v>304.3</v>
      </c>
      <c r="E7" s="533">
        <v>97.7</v>
      </c>
      <c r="F7" s="533">
        <v>221.5</v>
      </c>
      <c r="G7" s="533">
        <v>250</v>
      </c>
      <c r="H7" s="533">
        <v>140</v>
      </c>
      <c r="I7" s="533">
        <v>45</v>
      </c>
      <c r="J7" s="533">
        <v>50</v>
      </c>
      <c r="K7" s="533">
        <v>113</v>
      </c>
    </row>
    <row r="17" spans="1:11">
      <c r="A17" s="662"/>
      <c r="B17" s="662"/>
      <c r="C17" s="662"/>
      <c r="D17" s="662"/>
      <c r="E17" s="662"/>
      <c r="F17" s="662"/>
      <c r="G17" s="662"/>
    </row>
    <row r="20" spans="1:11" ht="12.75">
      <c r="A20" s="291" t="s">
        <v>618</v>
      </c>
      <c r="B20" s="292">
        <v>2009</v>
      </c>
      <c r="C20" s="292">
        <v>2010</v>
      </c>
      <c r="D20" s="292">
        <v>2011</v>
      </c>
      <c r="E20" s="292">
        <v>2012</v>
      </c>
      <c r="F20" s="292">
        <v>2013</v>
      </c>
      <c r="G20" s="292">
        <v>2014</v>
      </c>
      <c r="H20" s="292">
        <v>2015</v>
      </c>
      <c r="I20" s="292">
        <v>2016</v>
      </c>
      <c r="J20" s="292">
        <v>2017</v>
      </c>
      <c r="K20" s="292">
        <v>2018</v>
      </c>
    </row>
    <row r="21" spans="1:11" ht="13.5" thickBot="1">
      <c r="A21" s="286" t="s">
        <v>324</v>
      </c>
      <c r="B21" s="536">
        <v>2.54</v>
      </c>
      <c r="C21" s="536">
        <v>2.37</v>
      </c>
      <c r="D21" s="536">
        <v>2.36</v>
      </c>
      <c r="E21" s="536">
        <v>2.4</v>
      </c>
      <c r="F21" s="536">
        <v>2.66</v>
      </c>
      <c r="G21" s="536">
        <v>2.3757592500733447</v>
      </c>
      <c r="H21" s="536">
        <v>2.6444984328292618</v>
      </c>
      <c r="I21" s="536">
        <v>2.2084312087363633</v>
      </c>
      <c r="J21" s="536">
        <v>2.7624867701341547</v>
      </c>
      <c r="K21" s="536">
        <v>2.2395502967965517</v>
      </c>
    </row>
    <row r="22" spans="1:11" ht="12.75">
      <c r="A22" s="288" t="s">
        <v>308</v>
      </c>
      <c r="B22" s="537">
        <v>3.05</v>
      </c>
      <c r="C22" s="537">
        <v>2.86</v>
      </c>
      <c r="D22" s="537">
        <v>2.88</v>
      </c>
      <c r="E22" s="537">
        <v>3.1</v>
      </c>
      <c r="F22" s="537">
        <v>3.11</v>
      </c>
      <c r="G22" s="537">
        <v>2.7711021049176727</v>
      </c>
      <c r="H22" s="537">
        <v>3.2924452526539834</v>
      </c>
      <c r="I22" s="537">
        <v>2.8708427989958185</v>
      </c>
      <c r="J22" s="537">
        <v>3.4141324676299658</v>
      </c>
      <c r="K22" s="537">
        <v>2.7356110747248814</v>
      </c>
    </row>
    <row r="23" spans="1:11" ht="12.75">
      <c r="A23" s="289" t="s">
        <v>309</v>
      </c>
      <c r="B23" s="294">
        <v>2.13</v>
      </c>
      <c r="C23" s="294">
        <v>2.09</v>
      </c>
      <c r="D23" s="295">
        <v>2</v>
      </c>
      <c r="E23" s="294">
        <v>1.67</v>
      </c>
      <c r="F23" s="294">
        <v>2.4</v>
      </c>
      <c r="G23" s="295">
        <v>2.270100650958514</v>
      </c>
      <c r="H23" s="294">
        <v>2.2689083997944759</v>
      </c>
      <c r="I23" s="294">
        <v>1.6002815002540223</v>
      </c>
      <c r="J23" s="294">
        <v>2.3431309732694654</v>
      </c>
      <c r="K23" s="295">
        <v>2.014720362603871</v>
      </c>
    </row>
    <row r="24" spans="1:11" ht="12.75">
      <c r="A24" s="535" t="s">
        <v>310</v>
      </c>
      <c r="B24" s="538">
        <v>0.92</v>
      </c>
      <c r="C24" s="538">
        <v>0.56000000000000005</v>
      </c>
      <c r="D24" s="538">
        <v>0.65</v>
      </c>
      <c r="E24" s="538">
        <v>0.54</v>
      </c>
      <c r="F24" s="538">
        <v>1.04</v>
      </c>
      <c r="G24" s="538">
        <v>0.73844717963733708</v>
      </c>
      <c r="H24" s="538">
        <v>0.35884287799813158</v>
      </c>
      <c r="I24" s="538">
        <v>0.32739179939805024</v>
      </c>
      <c r="J24" s="538">
        <v>0.57464957832390273</v>
      </c>
      <c r="K24" s="538">
        <v>0.39881387377755428</v>
      </c>
    </row>
    <row r="25" spans="1:11" ht="13.5" thickBot="1">
      <c r="A25" s="534" t="s">
        <v>620</v>
      </c>
      <c r="B25" s="539">
        <v>351.57</v>
      </c>
      <c r="C25" s="539">
        <v>296.57</v>
      </c>
      <c r="D25" s="539">
        <v>268.82</v>
      </c>
      <c r="E25" s="539">
        <v>272.64999999999998</v>
      </c>
      <c r="F25" s="539">
        <v>354.76</v>
      </c>
      <c r="G25" s="539">
        <v>283.21910092501588</v>
      </c>
      <c r="H25" s="539">
        <v>316.06423586034822</v>
      </c>
      <c r="I25" s="539">
        <v>258.29206842236607</v>
      </c>
      <c r="J25" s="536">
        <v>431.45287716166405</v>
      </c>
      <c r="K25" s="539">
        <v>256.04976552327867</v>
      </c>
    </row>
    <row r="26" spans="1:11" ht="12.75">
      <c r="A26" s="288" t="s">
        <v>308</v>
      </c>
      <c r="B26" s="537">
        <v>420.81</v>
      </c>
      <c r="C26" s="537">
        <v>321.56</v>
      </c>
      <c r="D26" s="537">
        <v>296.7</v>
      </c>
      <c r="E26" s="537">
        <v>313.04000000000002</v>
      </c>
      <c r="F26" s="537">
        <v>402</v>
      </c>
      <c r="G26" s="537">
        <v>281.41523263675356</v>
      </c>
      <c r="H26" s="537">
        <v>361.72238913364271</v>
      </c>
      <c r="I26" s="537">
        <v>309.64233908716091</v>
      </c>
      <c r="J26" s="537">
        <v>501.47345881625262</v>
      </c>
      <c r="K26" s="537">
        <v>307.09313132146747</v>
      </c>
    </row>
    <row r="27" spans="1:11" ht="12.75">
      <c r="A27" s="289" t="s">
        <v>309</v>
      </c>
      <c r="B27" s="294">
        <v>338.67</v>
      </c>
      <c r="C27" s="294">
        <v>359.08</v>
      </c>
      <c r="D27" s="295">
        <v>314.39999999999998</v>
      </c>
      <c r="E27" s="294">
        <v>293.05</v>
      </c>
      <c r="F27" s="294">
        <v>386.66</v>
      </c>
      <c r="G27" s="295">
        <v>409.29962214400751</v>
      </c>
      <c r="H27" s="294">
        <v>352.89956578425034</v>
      </c>
      <c r="I27" s="294">
        <v>252.14291376484846</v>
      </c>
      <c r="J27" s="294">
        <v>466.6792892189747</v>
      </c>
      <c r="K27" s="295">
        <v>249.78536755320533</v>
      </c>
    </row>
    <row r="28" spans="1:11" ht="12.75">
      <c r="A28" s="535" t="s">
        <v>310</v>
      </c>
      <c r="B28" s="538">
        <v>44.98</v>
      </c>
      <c r="C28" s="538">
        <v>42.47</v>
      </c>
      <c r="D28" s="538">
        <v>46.79</v>
      </c>
      <c r="E28" s="538">
        <v>42.12</v>
      </c>
      <c r="F28" s="538">
        <v>70.38</v>
      </c>
      <c r="G28" s="538">
        <v>43.371216061792822</v>
      </c>
      <c r="H28" s="538">
        <v>30.931269552749161</v>
      </c>
      <c r="I28" s="538">
        <v>32.522558560306777</v>
      </c>
      <c r="J28" s="538">
        <v>40.343811847629368</v>
      </c>
      <c r="K28" s="538">
        <v>34.058980702493635</v>
      </c>
    </row>
    <row r="29" spans="1:11" ht="13.5" thickBot="1">
      <c r="A29" s="534" t="s">
        <v>621</v>
      </c>
      <c r="B29" s="539">
        <v>138.26940724003506</v>
      </c>
      <c r="C29" s="539">
        <v>124.74808892902442</v>
      </c>
      <c r="D29" s="539">
        <v>113.8662381243724</v>
      </c>
      <c r="E29" s="539">
        <v>113.77196536943514</v>
      </c>
      <c r="F29" s="539">
        <v>133.4704114258692</v>
      </c>
      <c r="G29" s="539">
        <v>119.21203754811113</v>
      </c>
      <c r="H29" s="539">
        <v>119.51764914536233</v>
      </c>
      <c r="I29" s="539">
        <v>116.95726242256717</v>
      </c>
      <c r="J29" s="536">
        <v>156.18278495527832</v>
      </c>
      <c r="K29" s="539">
        <v>114.33088414648773</v>
      </c>
    </row>
    <row r="30" spans="1:11" ht="12.75">
      <c r="A30" s="288" t="s">
        <v>308</v>
      </c>
      <c r="B30" s="537">
        <v>137.92594726581092</v>
      </c>
      <c r="C30" s="537">
        <v>112.30471935223659</v>
      </c>
      <c r="D30" s="537">
        <v>103.15248824713265</v>
      </c>
      <c r="E30" s="537">
        <v>101.08253553257941</v>
      </c>
      <c r="F30" s="537">
        <v>129.13348937696236</v>
      </c>
      <c r="G30" s="537">
        <v>101.55354150875439</v>
      </c>
      <c r="H30" s="537">
        <v>109.8643595797447</v>
      </c>
      <c r="I30" s="537">
        <v>107.85764347510407</v>
      </c>
      <c r="J30" s="537">
        <v>146.88166425023547</v>
      </c>
      <c r="K30" s="537">
        <v>112.2575991005416</v>
      </c>
    </row>
    <row r="31" spans="1:11" ht="12.75">
      <c r="A31" s="289" t="s">
        <v>309</v>
      </c>
      <c r="B31" s="294">
        <v>158.79757558547209</v>
      </c>
      <c r="C31" s="294">
        <v>171.5769175740586</v>
      </c>
      <c r="D31" s="295">
        <v>157.25946458116829</v>
      </c>
      <c r="E31" s="294">
        <v>175.39950237816294</v>
      </c>
      <c r="F31" s="294">
        <v>161.27848009653539</v>
      </c>
      <c r="G31" s="295">
        <v>180.30020914323214</v>
      </c>
      <c r="H31" s="294">
        <v>155.53715866899557</v>
      </c>
      <c r="I31" s="294">
        <v>157.56160008400042</v>
      </c>
      <c r="J31" s="295">
        <v>199.16910089229805</v>
      </c>
      <c r="K31" s="295">
        <v>123.98016726766834</v>
      </c>
    </row>
    <row r="32" spans="1:11" ht="13.5" thickBot="1">
      <c r="A32" s="290" t="s">
        <v>310</v>
      </c>
      <c r="B32" s="540">
        <v>48.7314192247931</v>
      </c>
      <c r="C32" s="540">
        <v>76.411249683020785</v>
      </c>
      <c r="D32" s="540">
        <v>72.134457627885553</v>
      </c>
      <c r="E32" s="540">
        <v>78.517462995533776</v>
      </c>
      <c r="F32" s="540">
        <v>67.794574797978655</v>
      </c>
      <c r="G32" s="540">
        <v>58.732997102234314</v>
      </c>
      <c r="H32" s="540">
        <v>86.197250800419127</v>
      </c>
      <c r="I32" s="540">
        <v>99.338342072414363</v>
      </c>
      <c r="J32" s="540">
        <v>70.205936573209272</v>
      </c>
      <c r="K32" s="540">
        <v>85.400691756001081</v>
      </c>
    </row>
    <row r="45" spans="1:1" ht="14.25" customHeight="1">
      <c r="A45" s="293" t="s">
        <v>375</v>
      </c>
    </row>
  </sheetData>
  <mergeCells count="1">
    <mergeCell ref="A17:G1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zoomScaleNormal="100" workbookViewId="0"/>
  </sheetViews>
  <sheetFormatPr defaultRowHeight="12"/>
  <cols>
    <col min="1" max="1" width="9.140625" style="562" customWidth="1"/>
    <col min="2" max="2" width="12.5703125" style="562" bestFit="1" customWidth="1"/>
    <col min="3" max="3" width="13.85546875" style="562" customWidth="1"/>
    <col min="4" max="4" width="11.5703125" style="562" customWidth="1"/>
    <col min="5" max="5" width="12.85546875" style="562" customWidth="1"/>
    <col min="6" max="8" width="9.140625" style="562" customWidth="1"/>
    <col min="9" max="12" width="9.140625" style="562"/>
    <col min="13" max="13" width="9.140625" style="562" customWidth="1"/>
    <col min="14" max="14" width="10.85546875" style="562" customWidth="1"/>
    <col min="15" max="16384" width="9.140625" style="562"/>
  </cols>
  <sheetData>
    <row r="1" spans="1:14" s="558" customFormat="1" ht="18.75">
      <c r="A1" s="284" t="s">
        <v>683</v>
      </c>
      <c r="N1" s="287" t="str">
        <f>Obsah!$A$1</f>
        <v>2018</v>
      </c>
    </row>
    <row r="2" spans="1:14" ht="7.5" customHeight="1">
      <c r="A2" s="663"/>
      <c r="B2" s="663"/>
      <c r="C2" s="663"/>
      <c r="D2" s="663"/>
      <c r="E2" s="663"/>
      <c r="F2" s="561"/>
      <c r="G2" s="561"/>
      <c r="H2" s="561"/>
    </row>
    <row r="3" spans="1:14" ht="24">
      <c r="A3" s="563"/>
      <c r="B3" s="563" t="s">
        <v>651</v>
      </c>
      <c r="C3" s="563" t="s">
        <v>689</v>
      </c>
      <c r="D3" s="563" t="s">
        <v>690</v>
      </c>
      <c r="E3" s="563" t="s">
        <v>691</v>
      </c>
    </row>
    <row r="4" spans="1:14">
      <c r="A4" s="564"/>
      <c r="B4" s="564" t="s">
        <v>652</v>
      </c>
      <c r="C4" s="564" t="s">
        <v>6</v>
      </c>
      <c r="D4" s="564" t="s">
        <v>6</v>
      </c>
      <c r="E4" s="564" t="s">
        <v>6</v>
      </c>
    </row>
    <row r="5" spans="1:14" ht="12.75" thickBot="1">
      <c r="A5" s="565" t="s">
        <v>201</v>
      </c>
      <c r="B5" s="566">
        <f>SUM(B6:B18)</f>
        <v>741346</v>
      </c>
      <c r="C5" s="566">
        <f>SUM(C6:C18)</f>
        <v>5677832.5689999992</v>
      </c>
      <c r="D5" s="566">
        <f>SUM(D6:D18)</f>
        <v>2730962.2989999996</v>
      </c>
      <c r="E5" s="566">
        <f>SUM(C5:D5)</f>
        <v>8408794.8679999989</v>
      </c>
    </row>
    <row r="6" spans="1:14">
      <c r="A6" s="567" t="s">
        <v>653</v>
      </c>
      <c r="B6" s="568">
        <v>245277</v>
      </c>
      <c r="C6" s="568">
        <v>244708.677</v>
      </c>
      <c r="D6" s="569" t="s">
        <v>80</v>
      </c>
      <c r="E6" s="570">
        <f>SUM(C6:D6)</f>
        <v>244708.677</v>
      </c>
    </row>
    <row r="7" spans="1:14">
      <c r="A7" s="571" t="s">
        <v>654</v>
      </c>
      <c r="B7" s="572">
        <v>256634</v>
      </c>
      <c r="C7" s="572">
        <v>1712827.9569999995</v>
      </c>
      <c r="D7" s="573" t="s">
        <v>80</v>
      </c>
      <c r="E7" s="574">
        <f t="shared" ref="E7:E29" si="0">SUM(C7:D7)</f>
        <v>1712827.9569999995</v>
      </c>
    </row>
    <row r="8" spans="1:14">
      <c r="A8" s="571" t="s">
        <v>655</v>
      </c>
      <c r="B8" s="572">
        <v>15555</v>
      </c>
      <c r="C8" s="572">
        <v>950695.68900000001</v>
      </c>
      <c r="D8" s="573" t="s">
        <v>80</v>
      </c>
      <c r="E8" s="574">
        <f t="shared" si="0"/>
        <v>950695.68900000001</v>
      </c>
    </row>
    <row r="9" spans="1:14">
      <c r="A9" s="571" t="s">
        <v>656</v>
      </c>
      <c r="B9" s="572">
        <v>111493</v>
      </c>
      <c r="C9" s="572">
        <v>1264509.9180000001</v>
      </c>
      <c r="D9" s="572">
        <v>732081.30899999978</v>
      </c>
      <c r="E9" s="574">
        <f t="shared" si="0"/>
        <v>1996591.227</v>
      </c>
    </row>
    <row r="10" spans="1:14">
      <c r="A10" s="571" t="s">
        <v>657</v>
      </c>
      <c r="B10" s="572">
        <v>7538</v>
      </c>
      <c r="C10" s="572">
        <v>517924.38299999974</v>
      </c>
      <c r="D10" s="572">
        <v>229467.09000000008</v>
      </c>
      <c r="E10" s="574">
        <f t="shared" si="0"/>
        <v>747391.47299999977</v>
      </c>
    </row>
    <row r="11" spans="1:14">
      <c r="A11" s="571" t="s">
        <v>658</v>
      </c>
      <c r="B11" s="572">
        <v>30</v>
      </c>
      <c r="C11" s="572">
        <v>270.19299999999998</v>
      </c>
      <c r="D11" s="572">
        <v>88.099000000000004</v>
      </c>
      <c r="E11" s="574">
        <f t="shared" si="0"/>
        <v>358.29199999999997</v>
      </c>
    </row>
    <row r="12" spans="1:14">
      <c r="A12" s="571" t="s">
        <v>659</v>
      </c>
      <c r="B12" s="572">
        <v>1590</v>
      </c>
      <c r="C12" s="572">
        <v>40763.304000000018</v>
      </c>
      <c r="D12" s="572">
        <v>73275.067999999999</v>
      </c>
      <c r="E12" s="574">
        <f t="shared" si="0"/>
        <v>114038.37200000002</v>
      </c>
    </row>
    <row r="13" spans="1:14">
      <c r="A13" s="571" t="s">
        <v>660</v>
      </c>
      <c r="B13" s="572">
        <v>56154</v>
      </c>
      <c r="C13" s="572">
        <v>312067.56500000006</v>
      </c>
      <c r="D13" s="572">
        <v>1617786.5799999996</v>
      </c>
      <c r="E13" s="574">
        <f t="shared" si="0"/>
        <v>1929854.1449999996</v>
      </c>
    </row>
    <row r="14" spans="1:14">
      <c r="A14" s="571" t="s">
        <v>661</v>
      </c>
      <c r="B14" s="572">
        <v>263</v>
      </c>
      <c r="C14" s="572">
        <v>135.11200000000002</v>
      </c>
      <c r="D14" s="572">
        <v>378.99300000000011</v>
      </c>
      <c r="E14" s="574">
        <f t="shared" si="0"/>
        <v>514.10500000000013</v>
      </c>
    </row>
    <row r="15" spans="1:14">
      <c r="A15" s="571" t="s">
        <v>662</v>
      </c>
      <c r="B15" s="572">
        <v>421</v>
      </c>
      <c r="C15" s="572">
        <v>1265.085</v>
      </c>
      <c r="D15" s="572">
        <v>17580.889999999996</v>
      </c>
      <c r="E15" s="574">
        <f t="shared" si="0"/>
        <v>18845.974999999995</v>
      </c>
    </row>
    <row r="16" spans="1:14">
      <c r="A16" s="571" t="s">
        <v>663</v>
      </c>
      <c r="B16" s="572">
        <v>2116</v>
      </c>
      <c r="C16" s="572">
        <v>4527.2079999999996</v>
      </c>
      <c r="D16" s="572">
        <v>60304.269999999982</v>
      </c>
      <c r="E16" s="574">
        <f t="shared" si="0"/>
        <v>64831.477999999981</v>
      </c>
    </row>
    <row r="17" spans="1:5">
      <c r="A17" s="571" t="s">
        <v>664</v>
      </c>
      <c r="B17" s="572">
        <v>8365</v>
      </c>
      <c r="C17" s="573" t="s">
        <v>80</v>
      </c>
      <c r="D17" s="573" t="s">
        <v>80</v>
      </c>
      <c r="E17" s="575" t="s">
        <v>80</v>
      </c>
    </row>
    <row r="18" spans="1:5">
      <c r="A18" s="576" t="s">
        <v>665</v>
      </c>
      <c r="B18" s="577">
        <v>35910</v>
      </c>
      <c r="C18" s="577">
        <v>628137.47800000012</v>
      </c>
      <c r="D18" s="578" t="s">
        <v>80</v>
      </c>
      <c r="E18" s="577">
        <f t="shared" si="0"/>
        <v>628137.47800000012</v>
      </c>
    </row>
    <row r="19" spans="1:5" ht="12.75" thickBot="1">
      <c r="A19" s="565" t="s">
        <v>199</v>
      </c>
      <c r="B19" s="566">
        <f>SUM(B20:B29)</f>
        <v>5200694</v>
      </c>
      <c r="C19" s="566">
        <f>SUM(C20:C29)</f>
        <v>8110171.1566000003</v>
      </c>
      <c r="D19" s="566">
        <f>SUM(D20:D29)</f>
        <v>7590485.7819999987</v>
      </c>
      <c r="E19" s="566">
        <f t="shared" si="0"/>
        <v>15700656.9386</v>
      </c>
    </row>
    <row r="20" spans="1:5">
      <c r="A20" s="579" t="s">
        <v>666</v>
      </c>
      <c r="B20" s="568">
        <v>704422</v>
      </c>
      <c r="C20" s="568">
        <v>436228.78200000024</v>
      </c>
      <c r="D20" s="569" t="s">
        <v>80</v>
      </c>
      <c r="E20" s="570">
        <f t="shared" si="0"/>
        <v>436228.78200000024</v>
      </c>
    </row>
    <row r="21" spans="1:5">
      <c r="A21" s="580" t="s">
        <v>667</v>
      </c>
      <c r="B21" s="572">
        <v>2777853</v>
      </c>
      <c r="C21" s="572">
        <v>4895639.7315999987</v>
      </c>
      <c r="D21" s="573" t="s">
        <v>80</v>
      </c>
      <c r="E21" s="574">
        <f t="shared" si="0"/>
        <v>4895639.7315999987</v>
      </c>
    </row>
    <row r="22" spans="1:5">
      <c r="A22" s="580" t="s">
        <v>668</v>
      </c>
      <c r="B22" s="572">
        <v>1071329</v>
      </c>
      <c r="C22" s="572">
        <v>2143228.4390000002</v>
      </c>
      <c r="D22" s="572">
        <v>2241479.2829999994</v>
      </c>
      <c r="E22" s="574">
        <f t="shared" si="0"/>
        <v>4384707.7219999991</v>
      </c>
    </row>
    <row r="23" spans="1:5">
      <c r="A23" s="580" t="s">
        <v>669</v>
      </c>
      <c r="B23" s="572">
        <v>68066</v>
      </c>
      <c r="C23" s="572">
        <v>158481.93399999998</v>
      </c>
      <c r="D23" s="572">
        <v>399863.3060000001</v>
      </c>
      <c r="E23" s="574">
        <f t="shared" si="0"/>
        <v>558345.24000000011</v>
      </c>
    </row>
    <row r="24" spans="1:5">
      <c r="A24" s="580" t="s">
        <v>670</v>
      </c>
      <c r="B24" s="572">
        <v>91</v>
      </c>
      <c r="C24" s="572">
        <v>218.02099999999999</v>
      </c>
      <c r="D24" s="572">
        <v>156.822</v>
      </c>
      <c r="E24" s="574">
        <f t="shared" si="0"/>
        <v>374.84299999999996</v>
      </c>
    </row>
    <row r="25" spans="1:5">
      <c r="A25" s="580" t="s">
        <v>671</v>
      </c>
      <c r="B25" s="572">
        <v>12322</v>
      </c>
      <c r="C25" s="572">
        <v>20997.886999999999</v>
      </c>
      <c r="D25" s="572">
        <v>75338.62000000001</v>
      </c>
      <c r="E25" s="574">
        <f t="shared" si="0"/>
        <v>96336.507000000012</v>
      </c>
    </row>
    <row r="26" spans="1:5">
      <c r="A26" s="580" t="s">
        <v>672</v>
      </c>
      <c r="B26" s="572">
        <v>441544</v>
      </c>
      <c r="C26" s="572">
        <v>354596.07800000027</v>
      </c>
      <c r="D26" s="572">
        <v>3922811.2300000004</v>
      </c>
      <c r="E26" s="574">
        <f t="shared" si="0"/>
        <v>4277407.3080000011</v>
      </c>
    </row>
    <row r="27" spans="1:5">
      <c r="A27" s="580" t="s">
        <v>673</v>
      </c>
      <c r="B27" s="572">
        <v>56788</v>
      </c>
      <c r="C27" s="572">
        <v>53860.100999999988</v>
      </c>
      <c r="D27" s="572">
        <v>736723.8280000001</v>
      </c>
      <c r="E27" s="574">
        <f t="shared" si="0"/>
        <v>790583.92900000012</v>
      </c>
    </row>
    <row r="28" spans="1:5">
      <c r="A28" s="580" t="s">
        <v>674</v>
      </c>
      <c r="B28" s="572">
        <v>61071</v>
      </c>
      <c r="C28" s="572">
        <v>44037.790999999997</v>
      </c>
      <c r="D28" s="572">
        <v>209100.15599999996</v>
      </c>
      <c r="E28" s="574">
        <f t="shared" si="0"/>
        <v>253137.94699999996</v>
      </c>
    </row>
    <row r="29" spans="1:5" ht="12.75" thickBot="1">
      <c r="A29" s="581" t="s">
        <v>675</v>
      </c>
      <c r="B29" s="582">
        <v>7208</v>
      </c>
      <c r="C29" s="582">
        <v>2882.3920000000003</v>
      </c>
      <c r="D29" s="582">
        <v>5012.5369999999984</v>
      </c>
      <c r="E29" s="582">
        <f t="shared" si="0"/>
        <v>7894.9289999999983</v>
      </c>
    </row>
    <row r="30" spans="1:5" s="559" customFormat="1" ht="11.25">
      <c r="E30" s="560" t="s">
        <v>676</v>
      </c>
    </row>
    <row r="43" spans="1:14" s="559" customFormat="1" ht="11.25">
      <c r="A43" s="664" t="s">
        <v>702</v>
      </c>
      <c r="B43" s="664"/>
      <c r="C43" s="664"/>
      <c r="D43" s="664"/>
      <c r="E43" s="664"/>
      <c r="F43" s="664"/>
      <c r="G43" s="664"/>
      <c r="H43" s="664"/>
      <c r="I43" s="664"/>
      <c r="J43" s="664"/>
      <c r="K43" s="664"/>
      <c r="L43" s="664"/>
      <c r="M43" s="664"/>
      <c r="N43" s="664"/>
    </row>
    <row r="44" spans="1:14" s="559" customFormat="1" ht="11.25">
      <c r="A44" s="664"/>
      <c r="B44" s="664"/>
      <c r="C44" s="664"/>
      <c r="D44" s="664"/>
      <c r="E44" s="664"/>
      <c r="F44" s="664"/>
      <c r="G44" s="664"/>
      <c r="H44" s="664"/>
      <c r="I44" s="664"/>
      <c r="J44" s="664"/>
      <c r="K44" s="664"/>
      <c r="L44" s="664"/>
      <c r="M44" s="664"/>
      <c r="N44" s="664"/>
    </row>
    <row r="45" spans="1:14" s="559" customFormat="1" ht="11.25">
      <c r="A45" s="664"/>
      <c r="B45" s="664"/>
      <c r="C45" s="664"/>
      <c r="D45" s="664"/>
      <c r="E45" s="664"/>
      <c r="F45" s="664"/>
      <c r="G45" s="664"/>
      <c r="H45" s="664"/>
      <c r="I45" s="664"/>
      <c r="J45" s="664"/>
      <c r="K45" s="664"/>
      <c r="L45" s="664"/>
      <c r="M45" s="664"/>
      <c r="N45" s="664"/>
    </row>
  </sheetData>
  <mergeCells count="2">
    <mergeCell ref="A2:E2"/>
    <mergeCell ref="A43:N4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showGridLines="0" zoomScaleNormal="100" workbookViewId="0"/>
  </sheetViews>
  <sheetFormatPr defaultRowHeight="12"/>
  <cols>
    <col min="1" max="1" width="7.85546875" style="562" customWidth="1"/>
    <col min="2" max="11" width="9.140625" style="562" customWidth="1"/>
    <col min="12" max="16384" width="9.140625" style="562"/>
  </cols>
  <sheetData>
    <row r="1" spans="1:11" s="558" customFormat="1" ht="18.75">
      <c r="A1" s="284" t="s">
        <v>679</v>
      </c>
      <c r="K1" s="287" t="str">
        <f>Obsah!$A$1</f>
        <v>2018</v>
      </c>
    </row>
    <row r="2" spans="1:11" ht="7.5" customHeight="1"/>
    <row r="3" spans="1:11">
      <c r="A3" s="663" t="s">
        <v>390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</row>
    <row r="4" spans="1:11">
      <c r="A4" s="583"/>
      <c r="B4" s="583">
        <v>2008</v>
      </c>
      <c r="C4" s="583">
        <v>2009</v>
      </c>
      <c r="D4" s="583">
        <v>2010</v>
      </c>
      <c r="E4" s="583">
        <v>2011</v>
      </c>
      <c r="F4" s="583">
        <v>2012</v>
      </c>
      <c r="G4" s="583">
        <v>2013</v>
      </c>
      <c r="H4" s="583">
        <v>2014</v>
      </c>
      <c r="I4" s="583">
        <v>2015</v>
      </c>
      <c r="J4" s="583">
        <v>2016</v>
      </c>
      <c r="K4" s="583">
        <v>2017</v>
      </c>
    </row>
    <row r="5" spans="1:11" ht="12.75" thickBot="1">
      <c r="A5" s="584" t="s">
        <v>201</v>
      </c>
      <c r="B5" s="585">
        <f t="shared" ref="B5:K5" si="0">SUM(B6:B19)</f>
        <v>808307</v>
      </c>
      <c r="C5" s="585">
        <f t="shared" si="0"/>
        <v>798124</v>
      </c>
      <c r="D5" s="585">
        <f t="shared" si="0"/>
        <v>798474</v>
      </c>
      <c r="E5" s="585">
        <f t="shared" si="0"/>
        <v>794628</v>
      </c>
      <c r="F5" s="585">
        <f t="shared" si="0"/>
        <v>783817</v>
      </c>
      <c r="G5" s="585">
        <f t="shared" si="0"/>
        <v>773810</v>
      </c>
      <c r="H5" s="585">
        <f t="shared" si="0"/>
        <v>764530</v>
      </c>
      <c r="I5" s="585">
        <f t="shared" si="0"/>
        <v>748856</v>
      </c>
      <c r="J5" s="585">
        <f t="shared" si="0"/>
        <v>742567</v>
      </c>
      <c r="K5" s="585">
        <f t="shared" si="0"/>
        <v>741346</v>
      </c>
    </row>
    <row r="6" spans="1:11">
      <c r="A6" s="567" t="s">
        <v>653</v>
      </c>
      <c r="B6" s="568">
        <v>288561</v>
      </c>
      <c r="C6" s="568">
        <v>278575</v>
      </c>
      <c r="D6" s="568">
        <v>276000</v>
      </c>
      <c r="E6" s="568">
        <v>273003</v>
      </c>
      <c r="F6" s="568">
        <v>266158</v>
      </c>
      <c r="G6" s="568">
        <v>259799</v>
      </c>
      <c r="H6" s="568">
        <v>254538</v>
      </c>
      <c r="I6" s="568">
        <v>247977</v>
      </c>
      <c r="J6" s="568">
        <v>247185</v>
      </c>
      <c r="K6" s="568">
        <v>245277</v>
      </c>
    </row>
    <row r="7" spans="1:11">
      <c r="A7" s="571" t="s">
        <v>654</v>
      </c>
      <c r="B7" s="572">
        <v>281956</v>
      </c>
      <c r="C7" s="572">
        <v>282977</v>
      </c>
      <c r="D7" s="572">
        <v>282125</v>
      </c>
      <c r="E7" s="572">
        <v>279621</v>
      </c>
      <c r="F7" s="572">
        <v>270771</v>
      </c>
      <c r="G7" s="572">
        <v>267218</v>
      </c>
      <c r="H7" s="572">
        <v>263476</v>
      </c>
      <c r="I7" s="572">
        <v>258471</v>
      </c>
      <c r="J7" s="572">
        <v>255724</v>
      </c>
      <c r="K7" s="574">
        <v>256634</v>
      </c>
    </row>
    <row r="8" spans="1:11">
      <c r="A8" s="571" t="s">
        <v>655</v>
      </c>
      <c r="B8" s="572">
        <v>10157</v>
      </c>
      <c r="C8" s="572">
        <v>11259</v>
      </c>
      <c r="D8" s="572">
        <v>13078</v>
      </c>
      <c r="E8" s="572">
        <v>13952</v>
      </c>
      <c r="F8" s="572">
        <v>15067</v>
      </c>
      <c r="G8" s="572">
        <v>15299</v>
      </c>
      <c r="H8" s="572">
        <v>15279</v>
      </c>
      <c r="I8" s="572">
        <v>14631</v>
      </c>
      <c r="J8" s="572">
        <v>15662</v>
      </c>
      <c r="K8" s="574">
        <v>15555</v>
      </c>
    </row>
    <row r="9" spans="1:11">
      <c r="A9" s="571" t="s">
        <v>656</v>
      </c>
      <c r="B9" s="572">
        <v>127233</v>
      </c>
      <c r="C9" s="572">
        <v>123699</v>
      </c>
      <c r="D9" s="572">
        <v>122449</v>
      </c>
      <c r="E9" s="572">
        <v>121383</v>
      </c>
      <c r="F9" s="572">
        <v>121155</v>
      </c>
      <c r="G9" s="572">
        <v>119874</v>
      </c>
      <c r="H9" s="572">
        <v>117894</v>
      </c>
      <c r="I9" s="572">
        <v>114459</v>
      </c>
      <c r="J9" s="572">
        <v>111567</v>
      </c>
      <c r="K9" s="574">
        <v>111493</v>
      </c>
    </row>
    <row r="10" spans="1:11">
      <c r="A10" s="571" t="s">
        <v>657</v>
      </c>
      <c r="B10" s="572">
        <v>9288</v>
      </c>
      <c r="C10" s="572">
        <v>9075</v>
      </c>
      <c r="D10" s="572">
        <v>8877</v>
      </c>
      <c r="E10" s="572">
        <v>8793</v>
      </c>
      <c r="F10" s="572">
        <v>8991</v>
      </c>
      <c r="G10" s="572">
        <v>8846</v>
      </c>
      <c r="H10" s="572">
        <v>8374</v>
      </c>
      <c r="I10" s="572">
        <v>7787</v>
      </c>
      <c r="J10" s="572">
        <v>7539</v>
      </c>
      <c r="K10" s="574">
        <v>7538</v>
      </c>
    </row>
    <row r="11" spans="1:11">
      <c r="A11" s="571" t="s">
        <v>658</v>
      </c>
      <c r="B11" s="572">
        <v>0</v>
      </c>
      <c r="C11" s="572">
        <v>0</v>
      </c>
      <c r="D11" s="572">
        <v>0</v>
      </c>
      <c r="E11" s="572">
        <v>0</v>
      </c>
      <c r="F11" s="572">
        <v>0</v>
      </c>
      <c r="G11" s="572">
        <v>0</v>
      </c>
      <c r="H11" s="572">
        <v>2</v>
      </c>
      <c r="I11" s="572">
        <v>10</v>
      </c>
      <c r="J11" s="572">
        <v>19</v>
      </c>
      <c r="K11" s="574">
        <v>30</v>
      </c>
    </row>
    <row r="12" spans="1:11">
      <c r="A12" s="571" t="s">
        <v>659</v>
      </c>
      <c r="B12" s="572">
        <v>1965</v>
      </c>
      <c r="C12" s="572">
        <v>1952</v>
      </c>
      <c r="D12" s="572">
        <v>1920</v>
      </c>
      <c r="E12" s="572">
        <v>1897</v>
      </c>
      <c r="F12" s="572">
        <v>1856</v>
      </c>
      <c r="G12" s="572">
        <v>1830</v>
      </c>
      <c r="H12" s="572">
        <v>1770</v>
      </c>
      <c r="I12" s="572">
        <v>1695</v>
      </c>
      <c r="J12" s="572">
        <v>1637</v>
      </c>
      <c r="K12" s="574">
        <v>1590</v>
      </c>
    </row>
    <row r="13" spans="1:11">
      <c r="A13" s="571" t="s">
        <v>660</v>
      </c>
      <c r="B13" s="572">
        <v>44413</v>
      </c>
      <c r="C13" s="572">
        <v>46493</v>
      </c>
      <c r="D13" s="572">
        <v>48346</v>
      </c>
      <c r="E13" s="572">
        <v>49770</v>
      </c>
      <c r="F13" s="572">
        <v>51695</v>
      </c>
      <c r="G13" s="572">
        <v>53304</v>
      </c>
      <c r="H13" s="572">
        <v>55151</v>
      </c>
      <c r="I13" s="572">
        <v>56152</v>
      </c>
      <c r="J13" s="572">
        <v>56816</v>
      </c>
      <c r="K13" s="574">
        <v>56154</v>
      </c>
    </row>
    <row r="14" spans="1:11">
      <c r="A14" s="571" t="s">
        <v>661</v>
      </c>
      <c r="B14" s="572">
        <v>0</v>
      </c>
      <c r="C14" s="572">
        <v>0</v>
      </c>
      <c r="D14" s="572">
        <v>0</v>
      </c>
      <c r="E14" s="572">
        <v>0</v>
      </c>
      <c r="F14" s="572">
        <v>0</v>
      </c>
      <c r="G14" s="572">
        <v>0</v>
      </c>
      <c r="H14" s="572">
        <v>0</v>
      </c>
      <c r="I14" s="572">
        <v>0</v>
      </c>
      <c r="J14" s="572">
        <v>0</v>
      </c>
      <c r="K14" s="574">
        <v>263</v>
      </c>
    </row>
    <row r="15" spans="1:11">
      <c r="A15" s="571" t="s">
        <v>662</v>
      </c>
      <c r="B15" s="572">
        <v>485</v>
      </c>
      <c r="C15" s="572">
        <v>472</v>
      </c>
      <c r="D15" s="572">
        <v>472</v>
      </c>
      <c r="E15" s="572">
        <v>459</v>
      </c>
      <c r="F15" s="572">
        <v>439</v>
      </c>
      <c r="G15" s="572">
        <v>434</v>
      </c>
      <c r="H15" s="572">
        <v>423</v>
      </c>
      <c r="I15" s="572">
        <v>446</v>
      </c>
      <c r="J15" s="572">
        <v>432</v>
      </c>
      <c r="K15" s="574">
        <v>421</v>
      </c>
    </row>
    <row r="16" spans="1:11">
      <c r="A16" s="571" t="s">
        <v>663</v>
      </c>
      <c r="B16" s="572">
        <v>457</v>
      </c>
      <c r="C16" s="572">
        <v>611</v>
      </c>
      <c r="D16" s="572">
        <v>787</v>
      </c>
      <c r="E16" s="572">
        <v>931</v>
      </c>
      <c r="F16" s="572">
        <v>1173</v>
      </c>
      <c r="G16" s="572">
        <v>1433</v>
      </c>
      <c r="H16" s="572">
        <v>1658</v>
      </c>
      <c r="I16" s="572">
        <v>1822</v>
      </c>
      <c r="J16" s="572">
        <v>1951</v>
      </c>
      <c r="K16" s="574">
        <v>2116</v>
      </c>
    </row>
    <row r="17" spans="1:11">
      <c r="A17" s="571" t="s">
        <v>664</v>
      </c>
      <c r="B17" s="572">
        <v>9221</v>
      </c>
      <c r="C17" s="572">
        <v>8135</v>
      </c>
      <c r="D17" s="572">
        <v>9097</v>
      </c>
      <c r="E17" s="572">
        <v>9038</v>
      </c>
      <c r="F17" s="572">
        <v>9519</v>
      </c>
      <c r="G17" s="572">
        <v>8817</v>
      </c>
      <c r="H17" s="572">
        <v>8532</v>
      </c>
      <c r="I17" s="572">
        <v>8088</v>
      </c>
      <c r="J17" s="572">
        <v>6649</v>
      </c>
      <c r="K17" s="574">
        <v>8365</v>
      </c>
    </row>
    <row r="18" spans="1:11">
      <c r="A18" s="571" t="s">
        <v>677</v>
      </c>
      <c r="B18" s="572">
        <v>0</v>
      </c>
      <c r="C18" s="572">
        <v>101</v>
      </c>
      <c r="D18" s="572">
        <v>256</v>
      </c>
      <c r="E18" s="572">
        <v>467</v>
      </c>
      <c r="F18" s="572">
        <v>697</v>
      </c>
      <c r="G18" s="572">
        <v>909</v>
      </c>
      <c r="H18" s="572">
        <v>1200</v>
      </c>
      <c r="I18" s="572">
        <v>1481</v>
      </c>
      <c r="J18" s="572">
        <v>1665</v>
      </c>
      <c r="K18" s="574">
        <v>0</v>
      </c>
    </row>
    <row r="19" spans="1:11">
      <c r="A19" s="567" t="s">
        <v>665</v>
      </c>
      <c r="B19" s="568">
        <v>34571</v>
      </c>
      <c r="C19" s="568">
        <v>34775</v>
      </c>
      <c r="D19" s="568">
        <v>35067</v>
      </c>
      <c r="E19" s="568">
        <v>35314</v>
      </c>
      <c r="F19" s="568">
        <v>36296</v>
      </c>
      <c r="G19" s="568">
        <v>36047</v>
      </c>
      <c r="H19" s="568">
        <v>36233</v>
      </c>
      <c r="I19" s="568">
        <v>35837</v>
      </c>
      <c r="J19" s="568">
        <v>35721</v>
      </c>
      <c r="K19" s="568">
        <v>35910</v>
      </c>
    </row>
    <row r="20" spans="1:11" ht="12.75" thickBot="1">
      <c r="A20" s="584" t="s">
        <v>199</v>
      </c>
      <c r="B20" s="585">
        <f t="shared" ref="B20:K20" si="1">SUM(B21:B31)</f>
        <v>4927696</v>
      </c>
      <c r="C20" s="585">
        <f t="shared" si="1"/>
        <v>4969282</v>
      </c>
      <c r="D20" s="585">
        <f t="shared" si="1"/>
        <v>5014253</v>
      </c>
      <c r="E20" s="585">
        <f t="shared" si="1"/>
        <v>5040257</v>
      </c>
      <c r="F20" s="585">
        <f t="shared" si="1"/>
        <v>5028899</v>
      </c>
      <c r="G20" s="585">
        <f t="shared" si="1"/>
        <v>5073838</v>
      </c>
      <c r="H20" s="585">
        <f t="shared" si="1"/>
        <v>5109441</v>
      </c>
      <c r="I20" s="585">
        <f t="shared" si="1"/>
        <v>5126928</v>
      </c>
      <c r="J20" s="585">
        <f t="shared" si="1"/>
        <v>5159231</v>
      </c>
      <c r="K20" s="585">
        <f t="shared" si="1"/>
        <v>5200694</v>
      </c>
    </row>
    <row r="21" spans="1:11">
      <c r="A21" s="579" t="s">
        <v>666</v>
      </c>
      <c r="B21" s="568">
        <v>685664</v>
      </c>
      <c r="C21" s="568">
        <v>685603</v>
      </c>
      <c r="D21" s="568">
        <v>700998</v>
      </c>
      <c r="E21" s="568">
        <v>704727</v>
      </c>
      <c r="F21" s="568">
        <v>683018</v>
      </c>
      <c r="G21" s="568">
        <v>689587</v>
      </c>
      <c r="H21" s="568">
        <v>691851</v>
      </c>
      <c r="I21" s="568">
        <v>694667</v>
      </c>
      <c r="J21" s="568">
        <v>700243</v>
      </c>
      <c r="K21" s="568">
        <v>704422</v>
      </c>
    </row>
    <row r="22" spans="1:11">
      <c r="A22" s="580" t="s">
        <v>667</v>
      </c>
      <c r="B22" s="572">
        <v>2722617</v>
      </c>
      <c r="C22" s="572">
        <v>2738258</v>
      </c>
      <c r="D22" s="572">
        <v>2745368</v>
      </c>
      <c r="E22" s="572">
        <v>2750318</v>
      </c>
      <c r="F22" s="572">
        <v>2740685</v>
      </c>
      <c r="G22" s="572">
        <v>2753015</v>
      </c>
      <c r="H22" s="572">
        <v>2761292</v>
      </c>
      <c r="I22" s="572">
        <v>2760208</v>
      </c>
      <c r="J22" s="572">
        <v>2768976</v>
      </c>
      <c r="K22" s="574">
        <v>2777853</v>
      </c>
    </row>
    <row r="23" spans="1:11">
      <c r="A23" s="580" t="s">
        <v>668</v>
      </c>
      <c r="B23" s="572">
        <v>1063814</v>
      </c>
      <c r="C23" s="572">
        <v>1066898</v>
      </c>
      <c r="D23" s="572">
        <v>1070146</v>
      </c>
      <c r="E23" s="572">
        <v>1073056</v>
      </c>
      <c r="F23" s="572">
        <v>1070252</v>
      </c>
      <c r="G23" s="572">
        <v>1076816</v>
      </c>
      <c r="H23" s="572">
        <v>1080838</v>
      </c>
      <c r="I23" s="572">
        <v>1077055</v>
      </c>
      <c r="J23" s="572">
        <v>1075868</v>
      </c>
      <c r="K23" s="574">
        <v>1071329</v>
      </c>
    </row>
    <row r="24" spans="1:11">
      <c r="A24" s="580" t="s">
        <v>669</v>
      </c>
      <c r="B24" s="572">
        <v>78536</v>
      </c>
      <c r="C24" s="572">
        <v>77274</v>
      </c>
      <c r="D24" s="572">
        <v>76146</v>
      </c>
      <c r="E24" s="572">
        <v>75002</v>
      </c>
      <c r="F24" s="572">
        <v>73843</v>
      </c>
      <c r="G24" s="572">
        <v>72870</v>
      </c>
      <c r="H24" s="572">
        <v>71978</v>
      </c>
      <c r="I24" s="572">
        <v>70641</v>
      </c>
      <c r="J24" s="572">
        <v>69154</v>
      </c>
      <c r="K24" s="574">
        <v>68066</v>
      </c>
    </row>
    <row r="25" spans="1:11">
      <c r="A25" s="580" t="s">
        <v>670</v>
      </c>
      <c r="B25" s="572">
        <v>0</v>
      </c>
      <c r="C25" s="572">
        <v>0</v>
      </c>
      <c r="D25" s="572">
        <v>0</v>
      </c>
      <c r="E25" s="572">
        <v>0</v>
      </c>
      <c r="F25" s="572">
        <v>0</v>
      </c>
      <c r="G25" s="572">
        <v>3</v>
      </c>
      <c r="H25" s="572">
        <v>11</v>
      </c>
      <c r="I25" s="572">
        <v>30</v>
      </c>
      <c r="J25" s="572">
        <v>49</v>
      </c>
      <c r="K25" s="574">
        <v>91</v>
      </c>
    </row>
    <row r="26" spans="1:11">
      <c r="A26" s="580" t="s">
        <v>671</v>
      </c>
      <c r="B26" s="572">
        <v>12135</v>
      </c>
      <c r="C26" s="572">
        <v>12131</v>
      </c>
      <c r="D26" s="572">
        <v>12278</v>
      </c>
      <c r="E26" s="572">
        <v>12370</v>
      </c>
      <c r="F26" s="572">
        <v>12520</v>
      </c>
      <c r="G26" s="572">
        <v>12675</v>
      </c>
      <c r="H26" s="572">
        <v>12780</v>
      </c>
      <c r="I26" s="572">
        <v>12715</v>
      </c>
      <c r="J26" s="572">
        <v>12562</v>
      </c>
      <c r="K26" s="574">
        <v>12322</v>
      </c>
    </row>
    <row r="27" spans="1:11">
      <c r="A27" s="580" t="s">
        <v>672</v>
      </c>
      <c r="B27" s="572">
        <v>344832</v>
      </c>
      <c r="C27" s="572">
        <v>364325</v>
      </c>
      <c r="D27" s="572">
        <v>379391</v>
      </c>
      <c r="E27" s="572">
        <v>389981</v>
      </c>
      <c r="F27" s="572">
        <v>406409</v>
      </c>
      <c r="G27" s="572">
        <v>420344</v>
      </c>
      <c r="H27" s="572">
        <v>435390</v>
      </c>
      <c r="I27" s="572">
        <v>449282</v>
      </c>
      <c r="J27" s="572">
        <v>447466</v>
      </c>
      <c r="K27" s="574">
        <v>441544</v>
      </c>
    </row>
    <row r="28" spans="1:11">
      <c r="A28" s="580" t="s">
        <v>678</v>
      </c>
      <c r="B28" s="572">
        <v>6086</v>
      </c>
      <c r="C28" s="572">
        <v>6099</v>
      </c>
      <c r="D28" s="572">
        <v>6060</v>
      </c>
      <c r="E28" s="572">
        <v>6057</v>
      </c>
      <c r="F28" s="572">
        <v>6026</v>
      </c>
      <c r="G28" s="572">
        <v>5997</v>
      </c>
      <c r="H28" s="572">
        <v>5961</v>
      </c>
      <c r="I28" s="572">
        <v>6044</v>
      </c>
      <c r="J28" s="572">
        <v>4511</v>
      </c>
      <c r="K28" s="574">
        <v>0</v>
      </c>
    </row>
    <row r="29" spans="1:11">
      <c r="A29" s="580" t="s">
        <v>673</v>
      </c>
      <c r="B29" s="572">
        <v>8072</v>
      </c>
      <c r="C29" s="572">
        <v>12524</v>
      </c>
      <c r="D29" s="572">
        <v>17436</v>
      </c>
      <c r="E29" s="572">
        <v>22119</v>
      </c>
      <c r="F29" s="572">
        <v>29202</v>
      </c>
      <c r="G29" s="572">
        <v>35385</v>
      </c>
      <c r="H29" s="572">
        <v>42077</v>
      </c>
      <c r="I29" s="572">
        <v>49009</v>
      </c>
      <c r="J29" s="572">
        <v>52380</v>
      </c>
      <c r="K29" s="574">
        <v>56788</v>
      </c>
    </row>
    <row r="30" spans="1:11">
      <c r="A30" s="580" t="s">
        <v>674</v>
      </c>
      <c r="B30" s="572">
        <v>0</v>
      </c>
      <c r="C30" s="572">
        <v>0</v>
      </c>
      <c r="D30" s="572">
        <v>0</v>
      </c>
      <c r="E30" s="572">
        <v>0</v>
      </c>
      <c r="F30" s="572">
        <v>0</v>
      </c>
      <c r="G30" s="572">
        <v>0</v>
      </c>
      <c r="H30" s="572">
        <v>0</v>
      </c>
      <c r="I30" s="572">
        <v>0</v>
      </c>
      <c r="J30" s="572">
        <v>20726</v>
      </c>
      <c r="K30" s="574">
        <v>61071</v>
      </c>
    </row>
    <row r="31" spans="1:11" ht="12.75" thickBot="1">
      <c r="A31" s="581" t="s">
        <v>675</v>
      </c>
      <c r="B31" s="582">
        <v>5940</v>
      </c>
      <c r="C31" s="582">
        <v>6170</v>
      </c>
      <c r="D31" s="582">
        <v>6430</v>
      </c>
      <c r="E31" s="582">
        <v>6627</v>
      </c>
      <c r="F31" s="582">
        <v>6944</v>
      </c>
      <c r="G31" s="582">
        <v>7146</v>
      </c>
      <c r="H31" s="582">
        <v>7263</v>
      </c>
      <c r="I31" s="582">
        <v>7277</v>
      </c>
      <c r="J31" s="582">
        <v>7296</v>
      </c>
      <c r="K31" s="582">
        <v>7208</v>
      </c>
    </row>
    <row r="32" spans="1:11" s="559" customFormat="1" ht="11.25">
      <c r="K32" s="560" t="s">
        <v>676</v>
      </c>
    </row>
    <row r="33" spans="1:11">
      <c r="A33" s="586"/>
      <c r="B33" s="586"/>
      <c r="C33" s="586"/>
      <c r="D33" s="586"/>
      <c r="E33" s="586"/>
      <c r="F33" s="586"/>
      <c r="G33" s="586"/>
      <c r="H33" s="586"/>
      <c r="I33" s="586"/>
      <c r="J33" s="586"/>
      <c r="K33" s="586"/>
    </row>
    <row r="34" spans="1:11">
      <c r="A34" s="663" t="s">
        <v>680</v>
      </c>
      <c r="B34" s="663"/>
      <c r="C34" s="663"/>
      <c r="D34" s="663"/>
      <c r="E34" s="663"/>
      <c r="F34" s="663"/>
      <c r="G34" s="663"/>
      <c r="H34" s="663"/>
      <c r="I34" s="663"/>
      <c r="J34" s="663"/>
      <c r="K34" s="663"/>
    </row>
    <row r="35" spans="1:11">
      <c r="A35" s="583"/>
      <c r="B35" s="583">
        <v>2008</v>
      </c>
      <c r="C35" s="583">
        <v>2009</v>
      </c>
      <c r="D35" s="583">
        <v>2010</v>
      </c>
      <c r="E35" s="583">
        <v>2011</v>
      </c>
      <c r="F35" s="583">
        <v>2012</v>
      </c>
      <c r="G35" s="583">
        <v>2013</v>
      </c>
      <c r="H35" s="583">
        <v>2014</v>
      </c>
      <c r="I35" s="583">
        <v>2015</v>
      </c>
      <c r="J35" s="583">
        <v>2016</v>
      </c>
      <c r="K35" s="583">
        <v>2017</v>
      </c>
    </row>
    <row r="36" spans="1:11" ht="12.75" thickBot="1">
      <c r="A36" s="584" t="s">
        <v>201</v>
      </c>
      <c r="B36" s="585">
        <f t="shared" ref="B36:K36" si="2">SUM(B37:B50)</f>
        <v>5684864.3748000003</v>
      </c>
      <c r="C36" s="585">
        <f t="shared" si="2"/>
        <v>6015613.9067000011</v>
      </c>
      <c r="D36" s="585">
        <f t="shared" si="2"/>
        <v>5881754.8790000007</v>
      </c>
      <c r="E36" s="585">
        <f t="shared" si="2"/>
        <v>5920286.3130000001</v>
      </c>
      <c r="F36" s="585">
        <f t="shared" si="2"/>
        <v>6051638.5830000006</v>
      </c>
      <c r="G36" s="585">
        <f t="shared" si="2"/>
        <v>5954993.857400001</v>
      </c>
      <c r="H36" s="585">
        <f t="shared" si="2"/>
        <v>5718009.2237</v>
      </c>
      <c r="I36" s="585">
        <f t="shared" si="2"/>
        <v>5816270.4201999996</v>
      </c>
      <c r="J36" s="585">
        <f t="shared" si="2"/>
        <v>5479525.0027999999</v>
      </c>
      <c r="K36" s="585">
        <f t="shared" si="2"/>
        <v>5677832.5689999992</v>
      </c>
    </row>
    <row r="37" spans="1:11">
      <c r="A37" s="567" t="s">
        <v>653</v>
      </c>
      <c r="B37" s="568">
        <v>245722.23219999994</v>
      </c>
      <c r="C37" s="568">
        <v>247550.00569999998</v>
      </c>
      <c r="D37" s="568">
        <v>242001.30399999989</v>
      </c>
      <c r="E37" s="568">
        <v>243253.55399999995</v>
      </c>
      <c r="F37" s="568">
        <v>234405.47199999995</v>
      </c>
      <c r="G37" s="568">
        <v>236695.39299999992</v>
      </c>
      <c r="H37" s="568">
        <v>225236.30398999999</v>
      </c>
      <c r="I37" s="568">
        <v>227916.28100000013</v>
      </c>
      <c r="J37" s="568">
        <v>226629.70700000005</v>
      </c>
      <c r="K37" s="568">
        <v>244708.677</v>
      </c>
    </row>
    <row r="38" spans="1:11">
      <c r="A38" s="571" t="s">
        <v>654</v>
      </c>
      <c r="B38" s="572">
        <v>1848987.0659999999</v>
      </c>
      <c r="C38" s="572">
        <v>2017331.7050000005</v>
      </c>
      <c r="D38" s="572">
        <v>1953084.4970000004</v>
      </c>
      <c r="E38" s="572">
        <v>1898545.7059999998</v>
      </c>
      <c r="F38" s="572">
        <v>1837415.6820099999</v>
      </c>
      <c r="G38" s="572">
        <v>1801538.4984000002</v>
      </c>
      <c r="H38" s="572">
        <v>1715055.4337200008</v>
      </c>
      <c r="I38" s="572">
        <v>1722564.1341999993</v>
      </c>
      <c r="J38" s="572">
        <v>1633429.5588000002</v>
      </c>
      <c r="K38" s="574">
        <v>1712827.9569999995</v>
      </c>
    </row>
    <row r="39" spans="1:11">
      <c r="A39" s="571" t="s">
        <v>655</v>
      </c>
      <c r="B39" s="572">
        <v>633556.57760000008</v>
      </c>
      <c r="C39" s="572">
        <v>746616.4249999997</v>
      </c>
      <c r="D39" s="572">
        <v>779327.33500000008</v>
      </c>
      <c r="E39" s="572">
        <v>860460.07100000023</v>
      </c>
      <c r="F39" s="572">
        <v>936808.9530000001</v>
      </c>
      <c r="G39" s="572">
        <v>937020.39800000016</v>
      </c>
      <c r="H39" s="572">
        <v>911468.57300000021</v>
      </c>
      <c r="I39" s="572">
        <v>945771.022</v>
      </c>
      <c r="J39" s="572">
        <v>898090.05299999996</v>
      </c>
      <c r="K39" s="574">
        <v>950695.68900000001</v>
      </c>
    </row>
    <row r="40" spans="1:11">
      <c r="A40" s="571" t="s">
        <v>656</v>
      </c>
      <c r="B40" s="572">
        <v>1342548.7730000003</v>
      </c>
      <c r="C40" s="572">
        <v>1368476.5349999997</v>
      </c>
      <c r="D40" s="572">
        <v>1337846.469</v>
      </c>
      <c r="E40" s="572">
        <v>1337217.4459999998</v>
      </c>
      <c r="F40" s="572">
        <v>1358441.1449999998</v>
      </c>
      <c r="G40" s="572">
        <v>1327759.6829999997</v>
      </c>
      <c r="H40" s="572">
        <v>1263290.6349999998</v>
      </c>
      <c r="I40" s="572">
        <v>1310652.7560000001</v>
      </c>
      <c r="J40" s="572">
        <v>1226015.8389999999</v>
      </c>
      <c r="K40" s="574">
        <v>1264509.9180000001</v>
      </c>
    </row>
    <row r="41" spans="1:11">
      <c r="A41" s="571" t="s">
        <v>657</v>
      </c>
      <c r="B41" s="572">
        <v>782010.26700000023</v>
      </c>
      <c r="C41" s="572">
        <v>757255.36999999988</v>
      </c>
      <c r="D41" s="572">
        <v>709888.32299999997</v>
      </c>
      <c r="E41" s="572">
        <v>681221.76799999992</v>
      </c>
      <c r="F41" s="572">
        <v>711837.05199999991</v>
      </c>
      <c r="G41" s="572">
        <v>679203.28899999976</v>
      </c>
      <c r="H41" s="572">
        <v>627554.90399999986</v>
      </c>
      <c r="I41" s="572">
        <v>610476.74899999995</v>
      </c>
      <c r="J41" s="572">
        <v>540444.66399999999</v>
      </c>
      <c r="K41" s="574">
        <v>517924.38299999974</v>
      </c>
    </row>
    <row r="42" spans="1:11">
      <c r="A42" s="571" t="s">
        <v>658</v>
      </c>
      <c r="B42" s="572">
        <v>0</v>
      </c>
      <c r="C42" s="572">
        <v>0</v>
      </c>
      <c r="D42" s="572">
        <v>0</v>
      </c>
      <c r="E42" s="572">
        <v>0</v>
      </c>
      <c r="F42" s="572">
        <v>0</v>
      </c>
      <c r="G42" s="572">
        <v>0</v>
      </c>
      <c r="H42" s="572">
        <v>0</v>
      </c>
      <c r="I42" s="572">
        <v>1.9609999999999999</v>
      </c>
      <c r="J42" s="572">
        <v>72.095000000000013</v>
      </c>
      <c r="K42" s="574">
        <v>270.19299999999998</v>
      </c>
    </row>
    <row r="43" spans="1:11">
      <c r="A43" s="571" t="s">
        <v>659</v>
      </c>
      <c r="B43" s="572">
        <v>44113.462000000007</v>
      </c>
      <c r="C43" s="572">
        <v>44499.31900000001</v>
      </c>
      <c r="D43" s="572">
        <v>43429.426999999989</v>
      </c>
      <c r="E43" s="572">
        <v>44456.036000000007</v>
      </c>
      <c r="F43" s="572">
        <v>47726.118999999999</v>
      </c>
      <c r="G43" s="572">
        <v>48907.632999999994</v>
      </c>
      <c r="H43" s="572">
        <v>44089.241999999977</v>
      </c>
      <c r="I43" s="572">
        <v>43171.807999999997</v>
      </c>
      <c r="J43" s="572">
        <v>41364.828000000001</v>
      </c>
      <c r="K43" s="574">
        <v>40763.304000000018</v>
      </c>
    </row>
    <row r="44" spans="1:11">
      <c r="A44" s="571" t="s">
        <v>660</v>
      </c>
      <c r="B44" s="572">
        <v>149533.79400000002</v>
      </c>
      <c r="C44" s="572">
        <v>173392.66000000003</v>
      </c>
      <c r="D44" s="572">
        <v>187072.46200000006</v>
      </c>
      <c r="E44" s="572">
        <v>200763.71400000007</v>
      </c>
      <c r="F44" s="572">
        <v>239808.51499999993</v>
      </c>
      <c r="G44" s="572">
        <v>258386.26200000008</v>
      </c>
      <c r="H44" s="572">
        <v>256500.98999000009</v>
      </c>
      <c r="I44" s="572">
        <v>287886.51199999999</v>
      </c>
      <c r="J44" s="572">
        <v>287544.97099999984</v>
      </c>
      <c r="K44" s="574">
        <v>312067.56500000006</v>
      </c>
    </row>
    <row r="45" spans="1:11">
      <c r="A45" s="571" t="s">
        <v>661</v>
      </c>
      <c r="B45" s="572">
        <v>0</v>
      </c>
      <c r="C45" s="572">
        <v>0</v>
      </c>
      <c r="D45" s="572">
        <v>0</v>
      </c>
      <c r="E45" s="572">
        <v>0</v>
      </c>
      <c r="F45" s="572">
        <v>0</v>
      </c>
      <c r="G45" s="572">
        <v>0</v>
      </c>
      <c r="H45" s="572">
        <v>0</v>
      </c>
      <c r="I45" s="572">
        <v>0</v>
      </c>
      <c r="J45" s="572">
        <v>0</v>
      </c>
      <c r="K45" s="574">
        <v>135.11200000000002</v>
      </c>
    </row>
    <row r="46" spans="1:11">
      <c r="A46" s="571" t="s">
        <v>662</v>
      </c>
      <c r="B46" s="572">
        <v>1262.3300000000002</v>
      </c>
      <c r="C46" s="572">
        <v>1299.4999999999998</v>
      </c>
      <c r="D46" s="572">
        <v>1302.2090000000005</v>
      </c>
      <c r="E46" s="572">
        <v>1258.3200000000002</v>
      </c>
      <c r="F46" s="572">
        <v>1273.5929999999996</v>
      </c>
      <c r="G46" s="572">
        <v>1299.1610000000003</v>
      </c>
      <c r="H46" s="572">
        <v>1218.7630000000006</v>
      </c>
      <c r="I46" s="572">
        <v>1169.3389999999995</v>
      </c>
      <c r="J46" s="572">
        <v>1180.7809999999995</v>
      </c>
      <c r="K46" s="574">
        <v>1265.085</v>
      </c>
    </row>
    <row r="47" spans="1:11">
      <c r="A47" s="571" t="s">
        <v>663</v>
      </c>
      <c r="B47" s="572">
        <v>868.44299999999987</v>
      </c>
      <c r="C47" s="572">
        <v>1023.615</v>
      </c>
      <c r="D47" s="572">
        <v>1363.84</v>
      </c>
      <c r="E47" s="572">
        <v>1776.3219999999997</v>
      </c>
      <c r="F47" s="572">
        <v>2441.8149999999996</v>
      </c>
      <c r="G47" s="572">
        <v>3155.7270000000008</v>
      </c>
      <c r="H47" s="572">
        <v>2922.3330000000001</v>
      </c>
      <c r="I47" s="572">
        <v>3613.0670000000005</v>
      </c>
      <c r="J47" s="572">
        <v>3734.1540000000005</v>
      </c>
      <c r="K47" s="574">
        <v>4527.2079999999996</v>
      </c>
    </row>
    <row r="48" spans="1:11">
      <c r="A48" s="571" t="s">
        <v>664</v>
      </c>
      <c r="B48" s="573" t="s">
        <v>80</v>
      </c>
      <c r="C48" s="573" t="s">
        <v>80</v>
      </c>
      <c r="D48" s="573" t="s">
        <v>80</v>
      </c>
      <c r="E48" s="573" t="s">
        <v>80</v>
      </c>
      <c r="F48" s="573" t="s">
        <v>80</v>
      </c>
      <c r="G48" s="573" t="s">
        <v>80</v>
      </c>
      <c r="H48" s="573" t="s">
        <v>80</v>
      </c>
      <c r="I48" s="573" t="s">
        <v>80</v>
      </c>
      <c r="J48" s="573" t="s">
        <v>80</v>
      </c>
      <c r="K48" s="575" t="s">
        <v>80</v>
      </c>
    </row>
    <row r="49" spans="1:11">
      <c r="A49" s="571" t="s">
        <v>677</v>
      </c>
      <c r="B49" s="573" t="s">
        <v>80</v>
      </c>
      <c r="C49" s="573" t="s">
        <v>80</v>
      </c>
      <c r="D49" s="573" t="s">
        <v>80</v>
      </c>
      <c r="E49" s="573" t="s">
        <v>80</v>
      </c>
      <c r="F49" s="573" t="s">
        <v>80</v>
      </c>
      <c r="G49" s="573" t="s">
        <v>80</v>
      </c>
      <c r="H49" s="573" t="s">
        <v>80</v>
      </c>
      <c r="I49" s="573" t="s">
        <v>80</v>
      </c>
      <c r="J49" s="573" t="s">
        <v>80</v>
      </c>
      <c r="K49" s="575" t="s">
        <v>80</v>
      </c>
    </row>
    <row r="50" spans="1:11">
      <c r="A50" s="567" t="s">
        <v>665</v>
      </c>
      <c r="B50" s="568">
        <v>636261.42999999993</v>
      </c>
      <c r="C50" s="568">
        <v>658168.77199999976</v>
      </c>
      <c r="D50" s="568">
        <v>626439.0129999998</v>
      </c>
      <c r="E50" s="568">
        <v>651333.37600000005</v>
      </c>
      <c r="F50" s="568">
        <v>681480.23699000012</v>
      </c>
      <c r="G50" s="568">
        <v>661027.8130000002</v>
      </c>
      <c r="H50" s="568">
        <v>670672.04600000009</v>
      </c>
      <c r="I50" s="568">
        <v>663046.79099999997</v>
      </c>
      <c r="J50" s="568">
        <v>621018.35200000007</v>
      </c>
      <c r="K50" s="568">
        <v>628137.47800000012</v>
      </c>
    </row>
    <row r="51" spans="1:11" ht="12.75" thickBot="1">
      <c r="A51" s="584" t="s">
        <v>199</v>
      </c>
      <c r="B51" s="585">
        <f t="shared" ref="B51:K51" si="3">SUM(B52:B62)</f>
        <v>7726614.7353500277</v>
      </c>
      <c r="C51" s="585">
        <f t="shared" si="3"/>
        <v>8215423.257500005</v>
      </c>
      <c r="D51" s="585">
        <f t="shared" si="3"/>
        <v>8431369.8858999908</v>
      </c>
      <c r="E51" s="585">
        <f t="shared" si="3"/>
        <v>8462944.2289999966</v>
      </c>
      <c r="F51" s="585">
        <f t="shared" si="3"/>
        <v>8172825.5500899721</v>
      </c>
      <c r="G51" s="585">
        <f t="shared" si="3"/>
        <v>8130845.1299999878</v>
      </c>
      <c r="H51" s="585">
        <f t="shared" si="3"/>
        <v>7956628.3689999999</v>
      </c>
      <c r="I51" s="585">
        <f t="shared" si="3"/>
        <v>7967618.7390000019</v>
      </c>
      <c r="J51" s="585">
        <f t="shared" si="3"/>
        <v>8051255.2099999962</v>
      </c>
      <c r="K51" s="585">
        <f t="shared" si="3"/>
        <v>8110171.1566000003</v>
      </c>
    </row>
    <row r="52" spans="1:11">
      <c r="A52" s="579" t="s">
        <v>666</v>
      </c>
      <c r="B52" s="568">
        <v>315768.28644999902</v>
      </c>
      <c r="C52" s="568">
        <v>348216.69859999686</v>
      </c>
      <c r="D52" s="568">
        <v>363333.512999998</v>
      </c>
      <c r="E52" s="568">
        <v>365711.73699999775</v>
      </c>
      <c r="F52" s="568">
        <v>357698.38503999682</v>
      </c>
      <c r="G52" s="568">
        <v>360992.1849999972</v>
      </c>
      <c r="H52" s="568">
        <v>362284.3000000001</v>
      </c>
      <c r="I52" s="568">
        <v>375095.95199999999</v>
      </c>
      <c r="J52" s="568">
        <v>397516.91200000007</v>
      </c>
      <c r="K52" s="568">
        <v>436228.78200000024</v>
      </c>
    </row>
    <row r="53" spans="1:11">
      <c r="A53" s="580" t="s">
        <v>667</v>
      </c>
      <c r="B53" s="572">
        <v>4844565.9088000292</v>
      </c>
      <c r="C53" s="572">
        <v>5197671.6648000116</v>
      </c>
      <c r="D53" s="572">
        <v>5317248.7768999981</v>
      </c>
      <c r="E53" s="572">
        <v>5325416.1159999995</v>
      </c>
      <c r="F53" s="572">
        <v>5111559.0320099788</v>
      </c>
      <c r="G53" s="572">
        <v>5064500.6459999951</v>
      </c>
      <c r="H53" s="572">
        <v>4942033.9160000002</v>
      </c>
      <c r="I53" s="572">
        <v>4905096.8920000019</v>
      </c>
      <c r="J53" s="572">
        <v>4934261.8119999971</v>
      </c>
      <c r="K53" s="574">
        <v>4895639.7315999987</v>
      </c>
    </row>
    <row r="54" spans="1:11">
      <c r="A54" s="580" t="s">
        <v>668</v>
      </c>
      <c r="B54" s="572">
        <v>2136314.1812000009</v>
      </c>
      <c r="C54" s="572">
        <v>2209439.8744999948</v>
      </c>
      <c r="D54" s="572">
        <v>2255381.9409999959</v>
      </c>
      <c r="E54" s="572">
        <v>2262820.6309999987</v>
      </c>
      <c r="F54" s="572">
        <v>2177525.5850199955</v>
      </c>
      <c r="G54" s="572">
        <v>2160493.068999995</v>
      </c>
      <c r="H54" s="572">
        <v>2116444.8369999998</v>
      </c>
      <c r="I54" s="572">
        <v>2126800.9309999999</v>
      </c>
      <c r="J54" s="572">
        <v>2136238.4179999996</v>
      </c>
      <c r="K54" s="574">
        <v>2143228.4390000002</v>
      </c>
    </row>
    <row r="55" spans="1:11">
      <c r="A55" s="580" t="s">
        <v>669</v>
      </c>
      <c r="B55" s="572">
        <v>181261.94119999994</v>
      </c>
      <c r="C55" s="572">
        <v>184681.69899999991</v>
      </c>
      <c r="D55" s="572">
        <v>185536.43600000002</v>
      </c>
      <c r="E55" s="572">
        <v>181776.73</v>
      </c>
      <c r="F55" s="572">
        <v>173624.57</v>
      </c>
      <c r="G55" s="572">
        <v>169760.79699999993</v>
      </c>
      <c r="H55" s="572">
        <v>161884.48000000001</v>
      </c>
      <c r="I55" s="572">
        <v>160316.69500000001</v>
      </c>
      <c r="J55" s="572">
        <v>157961.49699999994</v>
      </c>
      <c r="K55" s="574">
        <v>158481.93399999998</v>
      </c>
    </row>
    <row r="56" spans="1:11">
      <c r="A56" s="580" t="s">
        <v>670</v>
      </c>
      <c r="B56" s="572">
        <v>0</v>
      </c>
      <c r="C56" s="572">
        <v>0</v>
      </c>
      <c r="D56" s="572">
        <v>0</v>
      </c>
      <c r="E56" s="572">
        <v>0</v>
      </c>
      <c r="F56" s="572">
        <v>0</v>
      </c>
      <c r="G56" s="572">
        <v>5.3979999999999997</v>
      </c>
      <c r="H56" s="572">
        <v>16.606999999999999</v>
      </c>
      <c r="I56" s="572">
        <v>81.147999999999982</v>
      </c>
      <c r="J56" s="572">
        <v>147.73099999999999</v>
      </c>
      <c r="K56" s="574">
        <v>218.02099999999999</v>
      </c>
    </row>
    <row r="57" spans="1:11">
      <c r="A57" s="580" t="s">
        <v>671</v>
      </c>
      <c r="B57" s="572">
        <v>18944.403199999993</v>
      </c>
      <c r="C57" s="572">
        <v>20823.988999999998</v>
      </c>
      <c r="D57" s="572">
        <v>20988.346999999998</v>
      </c>
      <c r="E57" s="572">
        <v>21409.015999999989</v>
      </c>
      <c r="F57" s="572">
        <v>20896.804999999993</v>
      </c>
      <c r="G57" s="572">
        <v>21484.962</v>
      </c>
      <c r="H57" s="572">
        <v>20623.466</v>
      </c>
      <c r="I57" s="572">
        <v>20717.746999999999</v>
      </c>
      <c r="J57" s="572">
        <v>20681.127</v>
      </c>
      <c r="K57" s="574">
        <v>20997.886999999999</v>
      </c>
    </row>
    <row r="58" spans="1:11">
      <c r="A58" s="580" t="s">
        <v>672</v>
      </c>
      <c r="B58" s="572">
        <v>218359.84360000002</v>
      </c>
      <c r="C58" s="572">
        <v>239513.11559999996</v>
      </c>
      <c r="D58" s="572">
        <v>269373.04700000014</v>
      </c>
      <c r="E58" s="572">
        <v>282577.32400000002</v>
      </c>
      <c r="F58" s="572">
        <v>299264.10301999998</v>
      </c>
      <c r="G58" s="572">
        <v>314331.64400000003</v>
      </c>
      <c r="H58" s="572">
        <v>312502.67900000012</v>
      </c>
      <c r="I58" s="572">
        <v>331155.39799999999</v>
      </c>
      <c r="J58" s="572">
        <v>340821.37300000002</v>
      </c>
      <c r="K58" s="574">
        <v>354596.07800000027</v>
      </c>
    </row>
    <row r="59" spans="1:11">
      <c r="A59" s="580" t="s">
        <v>678</v>
      </c>
      <c r="B59" s="572">
        <v>5399.8895000000002</v>
      </c>
      <c r="C59" s="572">
        <v>5618.8939999999984</v>
      </c>
      <c r="D59" s="572">
        <v>5802.5970000000007</v>
      </c>
      <c r="E59" s="572">
        <v>5847.8269999999984</v>
      </c>
      <c r="F59" s="572">
        <v>5906.5130000000008</v>
      </c>
      <c r="G59" s="572">
        <v>6132.3459999999977</v>
      </c>
      <c r="H59" s="572">
        <v>5546.795000000001</v>
      </c>
      <c r="I59" s="572">
        <v>5777.0890000000009</v>
      </c>
      <c r="J59" s="572">
        <v>4499.2030000000004</v>
      </c>
      <c r="K59" s="574">
        <v>0</v>
      </c>
    </row>
    <row r="60" spans="1:11">
      <c r="A60" s="580" t="s">
        <v>673</v>
      </c>
      <c r="B60" s="572">
        <v>4516.9999999999991</v>
      </c>
      <c r="C60" s="572">
        <v>7827.8029999999981</v>
      </c>
      <c r="D60" s="572">
        <v>11843.040999999997</v>
      </c>
      <c r="E60" s="572">
        <v>15458.763000000003</v>
      </c>
      <c r="F60" s="572">
        <v>24308.967000000001</v>
      </c>
      <c r="G60" s="572">
        <v>30954.584000000003</v>
      </c>
      <c r="H60" s="572">
        <v>33139.868999999999</v>
      </c>
      <c r="I60" s="572">
        <v>40197.375000000007</v>
      </c>
      <c r="J60" s="572">
        <v>45567.830999999984</v>
      </c>
      <c r="K60" s="574">
        <v>53860.100999999988</v>
      </c>
    </row>
    <row r="61" spans="1:11">
      <c r="A61" s="580" t="s">
        <v>674</v>
      </c>
      <c r="B61" s="572">
        <v>0</v>
      </c>
      <c r="C61" s="572">
        <v>0</v>
      </c>
      <c r="D61" s="572">
        <v>0</v>
      </c>
      <c r="E61" s="572">
        <v>0</v>
      </c>
      <c r="F61" s="572">
        <v>0</v>
      </c>
      <c r="G61" s="572">
        <v>0</v>
      </c>
      <c r="H61" s="572">
        <v>0</v>
      </c>
      <c r="I61" s="572">
        <v>0</v>
      </c>
      <c r="J61" s="572">
        <v>11032.654999999995</v>
      </c>
      <c r="K61" s="574">
        <v>44037.790999999997</v>
      </c>
    </row>
    <row r="62" spans="1:11" ht="12.75" thickBot="1">
      <c r="A62" s="581" t="s">
        <v>675</v>
      </c>
      <c r="B62" s="582">
        <v>1483.2814000000003</v>
      </c>
      <c r="C62" s="582">
        <v>1629.5190000000002</v>
      </c>
      <c r="D62" s="582">
        <v>1862.1869999999997</v>
      </c>
      <c r="E62" s="582">
        <v>1926.0850000000005</v>
      </c>
      <c r="F62" s="582">
        <v>2041.5899999999995</v>
      </c>
      <c r="G62" s="582">
        <v>2189.4989999999989</v>
      </c>
      <c r="H62" s="582">
        <v>2151.4199999999992</v>
      </c>
      <c r="I62" s="582">
        <v>2379.5120000000002</v>
      </c>
      <c r="J62" s="582">
        <v>2526.6509999999994</v>
      </c>
      <c r="K62" s="582">
        <v>2882.3920000000003</v>
      </c>
    </row>
    <row r="63" spans="1:11" s="559" customFormat="1" ht="11.25">
      <c r="K63" s="560" t="s">
        <v>676</v>
      </c>
    </row>
    <row r="64" spans="1:11" s="559" customFormat="1" ht="11.25" customHeight="1">
      <c r="A64" s="664" t="str">
        <f>'23'!A43</f>
        <v>Poznámka: Tarifní statistika v kapitolách č. 23 a 24 je získávána z regulačního výkaznictví podle § 20 zákona č. 458/2000 Sb., energetický zákon, ve znění pozdějších předpisů a zahrnuje pouze tři největší regionální distribuční soustavy. Údaje o počtu odběrných míst se vztahují k 31. 12. daného roku a zahrnují předávací místa výrobců elektřiny, která nemusí být odběrnými místy. Údaje o spotřebě představují vyfakturované množství elektřiny z dokladů vystavených v daném roce, a proto neodpovídají údajům o spotřebě v jiných kapitolách zprávy.</v>
      </c>
      <c r="B64" s="664"/>
      <c r="C64" s="664"/>
      <c r="D64" s="664"/>
      <c r="E64" s="664"/>
      <c r="F64" s="664"/>
      <c r="G64" s="664"/>
      <c r="H64" s="664"/>
      <c r="I64" s="664"/>
      <c r="J64" s="664"/>
      <c r="K64" s="664"/>
    </row>
    <row r="65" spans="1:11" s="559" customFormat="1" ht="12" customHeight="1">
      <c r="A65" s="664"/>
      <c r="B65" s="664"/>
      <c r="C65" s="664"/>
      <c r="D65" s="664"/>
      <c r="E65" s="664"/>
      <c r="F65" s="664"/>
      <c r="G65" s="664"/>
      <c r="H65" s="664"/>
      <c r="I65" s="664"/>
      <c r="J65" s="664"/>
      <c r="K65" s="664"/>
    </row>
    <row r="66" spans="1:11" s="559" customFormat="1" ht="11.25">
      <c r="A66" s="664"/>
      <c r="B66" s="664"/>
      <c r="C66" s="664"/>
      <c r="D66" s="664"/>
      <c r="E66" s="664"/>
      <c r="F66" s="664"/>
      <c r="G66" s="664"/>
      <c r="H66" s="664"/>
      <c r="I66" s="664"/>
      <c r="J66" s="664"/>
      <c r="K66" s="664"/>
    </row>
    <row r="67" spans="1:11" s="559" customFormat="1" ht="11.25">
      <c r="A67" s="664"/>
      <c r="B67" s="664"/>
      <c r="C67" s="664"/>
      <c r="D67" s="664"/>
      <c r="E67" s="664"/>
      <c r="F67" s="664"/>
      <c r="G67" s="664"/>
      <c r="H67" s="664"/>
      <c r="I67" s="664"/>
      <c r="J67" s="664"/>
      <c r="K67" s="664"/>
    </row>
    <row r="68" spans="1:11" s="559" customFormat="1" ht="12.75">
      <c r="A68" s="587"/>
      <c r="B68" s="587"/>
      <c r="C68" s="587"/>
      <c r="D68" s="587"/>
      <c r="E68" s="587"/>
      <c r="F68" s="587"/>
      <c r="G68" s="587"/>
      <c r="H68" s="587"/>
      <c r="I68" s="587"/>
      <c r="J68" s="587"/>
      <c r="K68" s="287" t="str">
        <f>Obsah!$A$1</f>
        <v>2018</v>
      </c>
    </row>
    <row r="69" spans="1:11">
      <c r="A69" s="663" t="s">
        <v>681</v>
      </c>
      <c r="B69" s="663"/>
      <c r="C69" s="663"/>
      <c r="D69" s="663"/>
      <c r="E69" s="663"/>
      <c r="F69" s="663"/>
      <c r="G69" s="663"/>
      <c r="H69" s="663"/>
      <c r="I69" s="663"/>
      <c r="J69" s="663"/>
      <c r="K69" s="663"/>
    </row>
    <row r="70" spans="1:11">
      <c r="A70" s="583"/>
      <c r="B70" s="583">
        <v>2008</v>
      </c>
      <c r="C70" s="583">
        <v>2009</v>
      </c>
      <c r="D70" s="583">
        <v>2010</v>
      </c>
      <c r="E70" s="583">
        <v>2011</v>
      </c>
      <c r="F70" s="583">
        <v>2012</v>
      </c>
      <c r="G70" s="583">
        <v>2013</v>
      </c>
      <c r="H70" s="583">
        <v>2014</v>
      </c>
      <c r="I70" s="583">
        <v>2015</v>
      </c>
      <c r="J70" s="583">
        <v>2016</v>
      </c>
      <c r="K70" s="583">
        <v>2017</v>
      </c>
    </row>
    <row r="71" spans="1:11" ht="12.75" thickBot="1">
      <c r="A71" s="584" t="s">
        <v>201</v>
      </c>
      <c r="B71" s="585">
        <f t="shared" ref="B71:K71" si="4">SUM(B72:B79)</f>
        <v>2432515.5728000007</v>
      </c>
      <c r="C71" s="585">
        <f t="shared" si="4"/>
        <v>2512185.7960000001</v>
      </c>
      <c r="D71" s="585">
        <f t="shared" si="4"/>
        <v>2502686.1630000002</v>
      </c>
      <c r="E71" s="585">
        <f t="shared" si="4"/>
        <v>2520910.9670000002</v>
      </c>
      <c r="F71" s="585">
        <f t="shared" si="4"/>
        <v>2611663.5920199999</v>
      </c>
      <c r="G71" s="585">
        <f t="shared" si="4"/>
        <v>2681822.8060000003</v>
      </c>
      <c r="H71" s="585">
        <f t="shared" si="4"/>
        <v>2520295.0239999993</v>
      </c>
      <c r="I71" s="585">
        <f t="shared" si="4"/>
        <v>2633506.2540000002</v>
      </c>
      <c r="J71" s="585">
        <f t="shared" si="4"/>
        <v>2551484.3669999992</v>
      </c>
      <c r="K71" s="585">
        <f t="shared" si="4"/>
        <v>2730962.2989999996</v>
      </c>
    </row>
    <row r="72" spans="1:11">
      <c r="A72" s="579" t="s">
        <v>656</v>
      </c>
      <c r="B72" s="568">
        <v>969201.30180000036</v>
      </c>
      <c r="C72" s="568">
        <v>947459.52199999976</v>
      </c>
      <c r="D72" s="568">
        <v>911425.74700000009</v>
      </c>
      <c r="E72" s="568">
        <v>886586.59400000016</v>
      </c>
      <c r="F72" s="568">
        <v>862414.14399999997</v>
      </c>
      <c r="G72" s="568">
        <v>843730.05200000026</v>
      </c>
      <c r="H72" s="568">
        <v>763016.0839999998</v>
      </c>
      <c r="I72" s="568">
        <v>769126.96800000011</v>
      </c>
      <c r="J72" s="568">
        <v>710445.83</v>
      </c>
      <c r="K72" s="568">
        <v>732081.30899999978</v>
      </c>
    </row>
    <row r="73" spans="1:11">
      <c r="A73" s="571" t="s">
        <v>657</v>
      </c>
      <c r="B73" s="572">
        <v>343246.33600000001</v>
      </c>
      <c r="C73" s="572">
        <v>330207.70599999989</v>
      </c>
      <c r="D73" s="572">
        <v>309069.51900000003</v>
      </c>
      <c r="E73" s="572">
        <v>290268.89299999992</v>
      </c>
      <c r="F73" s="572">
        <v>311763.99300000002</v>
      </c>
      <c r="G73" s="572">
        <v>298721.85999999981</v>
      </c>
      <c r="H73" s="572">
        <v>274207.28400000004</v>
      </c>
      <c r="I73" s="572">
        <v>268283.78999999992</v>
      </c>
      <c r="J73" s="572">
        <v>237197.48599999995</v>
      </c>
      <c r="K73" s="574">
        <v>229467.09000000008</v>
      </c>
    </row>
    <row r="74" spans="1:11">
      <c r="A74" s="571" t="s">
        <v>658</v>
      </c>
      <c r="B74" s="572">
        <v>0</v>
      </c>
      <c r="C74" s="572">
        <v>0</v>
      </c>
      <c r="D74" s="572">
        <v>0</v>
      </c>
      <c r="E74" s="572">
        <v>0</v>
      </c>
      <c r="F74" s="572">
        <v>0</v>
      </c>
      <c r="G74" s="572">
        <v>0</v>
      </c>
      <c r="H74" s="572">
        <v>0</v>
      </c>
      <c r="I74" s="572">
        <v>4.9870000000000001</v>
      </c>
      <c r="J74" s="572">
        <v>29.758000000000003</v>
      </c>
      <c r="K74" s="574">
        <v>88.099000000000004</v>
      </c>
    </row>
    <row r="75" spans="1:11">
      <c r="A75" s="571" t="s">
        <v>659</v>
      </c>
      <c r="B75" s="572">
        <v>91835.951000000001</v>
      </c>
      <c r="C75" s="572">
        <v>91212.033999999985</v>
      </c>
      <c r="D75" s="572">
        <v>87539.258999999991</v>
      </c>
      <c r="E75" s="572">
        <v>86378.929000000004</v>
      </c>
      <c r="F75" s="572">
        <v>91719.164999999964</v>
      </c>
      <c r="G75" s="572">
        <v>89761.584000000003</v>
      </c>
      <c r="H75" s="572">
        <v>80425.813000000009</v>
      </c>
      <c r="I75" s="572">
        <v>78946.59199999999</v>
      </c>
      <c r="J75" s="572">
        <v>74163.096999999994</v>
      </c>
      <c r="K75" s="574">
        <v>73275.067999999999</v>
      </c>
    </row>
    <row r="76" spans="1:11">
      <c r="A76" s="571" t="s">
        <v>660</v>
      </c>
      <c r="B76" s="572">
        <v>992490.02400000021</v>
      </c>
      <c r="C76" s="572">
        <v>1104400.2460000003</v>
      </c>
      <c r="D76" s="572">
        <v>1151335.7419999999</v>
      </c>
      <c r="E76" s="572">
        <v>1209454.06</v>
      </c>
      <c r="F76" s="572">
        <v>1291874.5990199996</v>
      </c>
      <c r="G76" s="572">
        <v>1388542.7520000006</v>
      </c>
      <c r="H76" s="572">
        <v>1343367.9299999992</v>
      </c>
      <c r="I76" s="572">
        <v>1450827.0549999999</v>
      </c>
      <c r="J76" s="572">
        <v>1462026.4269999994</v>
      </c>
      <c r="K76" s="574">
        <v>1617786.5799999996</v>
      </c>
    </row>
    <row r="77" spans="1:11">
      <c r="A77" s="571" t="s">
        <v>661</v>
      </c>
      <c r="B77" s="572">
        <v>0</v>
      </c>
      <c r="C77" s="572">
        <v>0</v>
      </c>
      <c r="D77" s="572">
        <v>0</v>
      </c>
      <c r="E77" s="572">
        <v>0</v>
      </c>
      <c r="F77" s="572">
        <v>0</v>
      </c>
      <c r="G77" s="572">
        <v>0</v>
      </c>
      <c r="H77" s="572">
        <v>0</v>
      </c>
      <c r="I77" s="572">
        <v>0</v>
      </c>
      <c r="J77" s="572">
        <v>0</v>
      </c>
      <c r="K77" s="574">
        <v>378.99300000000011</v>
      </c>
    </row>
    <row r="78" spans="1:11">
      <c r="A78" s="571" t="s">
        <v>662</v>
      </c>
      <c r="B78" s="572">
        <v>22149.604000000003</v>
      </c>
      <c r="C78" s="572">
        <v>21801.561000000002</v>
      </c>
      <c r="D78" s="572">
        <v>21347.693000000003</v>
      </c>
      <c r="E78" s="572">
        <v>21202.054</v>
      </c>
      <c r="F78" s="572">
        <v>20465.348000000009</v>
      </c>
      <c r="G78" s="572">
        <v>20382.884999999995</v>
      </c>
      <c r="H78" s="572">
        <v>17975.567999999999</v>
      </c>
      <c r="I78" s="572">
        <v>17584.614000000005</v>
      </c>
      <c r="J78" s="572">
        <v>17192.905999999995</v>
      </c>
      <c r="K78" s="574">
        <v>17580.889999999996</v>
      </c>
    </row>
    <row r="79" spans="1:11">
      <c r="A79" s="567" t="s">
        <v>663</v>
      </c>
      <c r="B79" s="568">
        <v>13592.356000000005</v>
      </c>
      <c r="C79" s="568">
        <v>17104.727000000003</v>
      </c>
      <c r="D79" s="568">
        <v>21968.202999999998</v>
      </c>
      <c r="E79" s="568">
        <v>27020.437000000009</v>
      </c>
      <c r="F79" s="568">
        <v>33426.343000000001</v>
      </c>
      <c r="G79" s="568">
        <v>40683.672999999995</v>
      </c>
      <c r="H79" s="568">
        <v>41302.345000000008</v>
      </c>
      <c r="I79" s="568">
        <v>48732.247999999978</v>
      </c>
      <c r="J79" s="568">
        <v>50428.86299999999</v>
      </c>
      <c r="K79" s="568">
        <v>60304.269999999982</v>
      </c>
    </row>
    <row r="80" spans="1:11" ht="12.75" thickBot="1">
      <c r="A80" s="584" t="s">
        <v>199</v>
      </c>
      <c r="B80" s="585">
        <f t="shared" ref="B80:K80" si="5">SUM(B81:B89)</f>
        <v>6850425.0669000037</v>
      </c>
      <c r="C80" s="585">
        <f t="shared" si="5"/>
        <v>6966862.3934000032</v>
      </c>
      <c r="D80" s="585">
        <f t="shared" si="5"/>
        <v>7162595.1429999927</v>
      </c>
      <c r="E80" s="585">
        <f t="shared" si="5"/>
        <v>7212923.150999994</v>
      </c>
      <c r="F80" s="585">
        <f t="shared" si="5"/>
        <v>6853623.2170399902</v>
      </c>
      <c r="G80" s="585">
        <f t="shared" si="5"/>
        <v>7036041.7519999957</v>
      </c>
      <c r="H80" s="585">
        <f t="shared" si="5"/>
        <v>6656829.4400000004</v>
      </c>
      <c r="I80" s="585">
        <f t="shared" si="5"/>
        <v>6823512.8149999985</v>
      </c>
      <c r="J80" s="585">
        <f t="shared" si="5"/>
        <v>6895894.1110000005</v>
      </c>
      <c r="K80" s="585">
        <f t="shared" si="5"/>
        <v>7590485.7819999987</v>
      </c>
    </row>
    <row r="81" spans="1:11">
      <c r="A81" s="579" t="s">
        <v>668</v>
      </c>
      <c r="B81" s="568">
        <v>2523252.7992000026</v>
      </c>
      <c r="C81" s="568">
        <v>2556987.8324999982</v>
      </c>
      <c r="D81" s="568">
        <v>2566115.4929999937</v>
      </c>
      <c r="E81" s="568">
        <v>2548652.5739999986</v>
      </c>
      <c r="F81" s="568">
        <v>2406064.7910199915</v>
      </c>
      <c r="G81" s="568">
        <v>2355111.5839999984</v>
      </c>
      <c r="H81" s="568">
        <v>2283851.307</v>
      </c>
      <c r="I81" s="568">
        <v>2266950.8259999985</v>
      </c>
      <c r="J81" s="568">
        <v>2104472.355</v>
      </c>
      <c r="K81" s="568">
        <v>2241479.2829999994</v>
      </c>
    </row>
    <row r="82" spans="1:11">
      <c r="A82" s="580" t="s">
        <v>669</v>
      </c>
      <c r="B82" s="572">
        <v>604036.87880000018</v>
      </c>
      <c r="C82" s="572">
        <v>578000.83000000007</v>
      </c>
      <c r="D82" s="572">
        <v>562782.71700000006</v>
      </c>
      <c r="E82" s="572">
        <v>541182.20799999998</v>
      </c>
      <c r="F82" s="572">
        <v>478474.76</v>
      </c>
      <c r="G82" s="572">
        <v>474551.15000000008</v>
      </c>
      <c r="H82" s="572">
        <v>419002.136</v>
      </c>
      <c r="I82" s="572">
        <v>403021.46500000003</v>
      </c>
      <c r="J82" s="572">
        <v>392765.65099999995</v>
      </c>
      <c r="K82" s="574">
        <v>399863.3060000001</v>
      </c>
    </row>
    <row r="83" spans="1:11">
      <c r="A83" s="580" t="s">
        <v>670</v>
      </c>
      <c r="B83" s="572">
        <v>0</v>
      </c>
      <c r="C83" s="572">
        <v>0</v>
      </c>
      <c r="D83" s="572">
        <v>0</v>
      </c>
      <c r="E83" s="572">
        <v>0</v>
      </c>
      <c r="F83" s="572">
        <v>0</v>
      </c>
      <c r="G83" s="572">
        <v>0</v>
      </c>
      <c r="H83" s="572">
        <v>10.858000000000001</v>
      </c>
      <c r="I83" s="572">
        <v>37.656999999999996</v>
      </c>
      <c r="J83" s="572">
        <v>94.822999999999979</v>
      </c>
      <c r="K83" s="574">
        <v>156.822</v>
      </c>
    </row>
    <row r="84" spans="1:11">
      <c r="A84" s="580" t="s">
        <v>671</v>
      </c>
      <c r="B84" s="572">
        <v>84852.093500000032</v>
      </c>
      <c r="C84" s="572">
        <v>87327.117999999988</v>
      </c>
      <c r="D84" s="572">
        <v>85226.918999999994</v>
      </c>
      <c r="E84" s="572">
        <v>84396.540999999983</v>
      </c>
      <c r="F84" s="572">
        <v>78476.395999999993</v>
      </c>
      <c r="G84" s="572">
        <v>78927.502000000022</v>
      </c>
      <c r="H84" s="572">
        <v>73075.780000000013</v>
      </c>
      <c r="I84" s="572">
        <v>72990.210000000021</v>
      </c>
      <c r="J84" s="572">
        <v>72823.479000000007</v>
      </c>
      <c r="K84" s="574">
        <v>75338.62000000001</v>
      </c>
    </row>
    <row r="85" spans="1:11">
      <c r="A85" s="580" t="s">
        <v>672</v>
      </c>
      <c r="B85" s="572">
        <v>3449874.1096000001</v>
      </c>
      <c r="C85" s="572">
        <v>3506340.7979000043</v>
      </c>
      <c r="D85" s="572">
        <v>3646661.8509999984</v>
      </c>
      <c r="E85" s="572">
        <v>3683241.6579999952</v>
      </c>
      <c r="F85" s="572">
        <v>3471269.115009997</v>
      </c>
      <c r="G85" s="572">
        <v>3621256.0729999975</v>
      </c>
      <c r="H85" s="572">
        <v>3367239.4330000002</v>
      </c>
      <c r="I85" s="572">
        <v>3484971.9860000005</v>
      </c>
      <c r="J85" s="572">
        <v>3647076.5480000009</v>
      </c>
      <c r="K85" s="574">
        <v>3922811.2300000004</v>
      </c>
    </row>
    <row r="86" spans="1:11">
      <c r="A86" s="580" t="s">
        <v>678</v>
      </c>
      <c r="B86" s="572">
        <v>108977.90599999997</v>
      </c>
      <c r="C86" s="572">
        <v>110122.72999999998</v>
      </c>
      <c r="D86" s="572">
        <v>112275.93300000005</v>
      </c>
      <c r="E86" s="572">
        <v>111677.35200000004</v>
      </c>
      <c r="F86" s="572">
        <v>105784.27499999999</v>
      </c>
      <c r="G86" s="572">
        <v>107968.90499999998</v>
      </c>
      <c r="H86" s="572">
        <v>94320.892000000007</v>
      </c>
      <c r="I86" s="572">
        <v>95238.406999999992</v>
      </c>
      <c r="J86" s="572">
        <v>73082.999000000011</v>
      </c>
      <c r="K86" s="574">
        <v>0</v>
      </c>
    </row>
    <row r="87" spans="1:11">
      <c r="A87" s="580" t="s">
        <v>673</v>
      </c>
      <c r="B87" s="572">
        <v>75565.728999999978</v>
      </c>
      <c r="C87" s="572">
        <v>124155.99200000001</v>
      </c>
      <c r="D87" s="572">
        <v>185195.652</v>
      </c>
      <c r="E87" s="572">
        <v>239555.68499999997</v>
      </c>
      <c r="F87" s="572">
        <v>309272.75300999987</v>
      </c>
      <c r="G87" s="572">
        <v>393753.05200000008</v>
      </c>
      <c r="H87" s="572">
        <v>414912.85100000014</v>
      </c>
      <c r="I87" s="572">
        <v>495777.12799999985</v>
      </c>
      <c r="J87" s="572">
        <v>584117.85299999989</v>
      </c>
      <c r="K87" s="574">
        <v>736723.8280000001</v>
      </c>
    </row>
    <row r="88" spans="1:11">
      <c r="A88" s="580" t="s">
        <v>674</v>
      </c>
      <c r="B88" s="572">
        <v>0</v>
      </c>
      <c r="C88" s="572">
        <v>0</v>
      </c>
      <c r="D88" s="572">
        <v>0</v>
      </c>
      <c r="E88" s="572">
        <v>0</v>
      </c>
      <c r="F88" s="572">
        <v>0</v>
      </c>
      <c r="G88" s="572">
        <v>0</v>
      </c>
      <c r="H88" s="572">
        <v>0</v>
      </c>
      <c r="I88" s="572">
        <v>0</v>
      </c>
      <c r="J88" s="572">
        <v>16704.994999999995</v>
      </c>
      <c r="K88" s="574">
        <v>209100.15599999996</v>
      </c>
    </row>
    <row r="89" spans="1:11" ht="12.75" thickBot="1">
      <c r="A89" s="581" t="s">
        <v>675</v>
      </c>
      <c r="B89" s="582">
        <v>3865.5507999999995</v>
      </c>
      <c r="C89" s="582">
        <v>3927.0929999999998</v>
      </c>
      <c r="D89" s="582">
        <v>4336.5779999999995</v>
      </c>
      <c r="E89" s="582">
        <v>4217.1329999999998</v>
      </c>
      <c r="F89" s="582">
        <v>4281.1269999999977</v>
      </c>
      <c r="G89" s="582">
        <v>4473.4860000000008</v>
      </c>
      <c r="H89" s="582">
        <v>4416.1830000000009</v>
      </c>
      <c r="I89" s="582">
        <v>4525.1359999999995</v>
      </c>
      <c r="J89" s="582">
        <v>4755.4080000000004</v>
      </c>
      <c r="K89" s="582">
        <v>5012.5369999999984</v>
      </c>
    </row>
    <row r="90" spans="1:11" s="559" customFormat="1" ht="11.25">
      <c r="K90" s="560" t="s">
        <v>676</v>
      </c>
    </row>
    <row r="91" spans="1:1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</row>
    <row r="92" spans="1:11">
      <c r="A92" s="663" t="s">
        <v>682</v>
      </c>
      <c r="B92" s="663"/>
      <c r="C92" s="663"/>
      <c r="D92" s="663"/>
      <c r="E92" s="663"/>
      <c r="F92" s="663"/>
      <c r="G92" s="663"/>
      <c r="H92" s="663"/>
      <c r="I92" s="663"/>
      <c r="J92" s="663"/>
      <c r="K92" s="663"/>
    </row>
    <row r="93" spans="1:11">
      <c r="A93" s="583"/>
      <c r="B93" s="583">
        <v>2008</v>
      </c>
      <c r="C93" s="583">
        <v>2009</v>
      </c>
      <c r="D93" s="583">
        <v>2010</v>
      </c>
      <c r="E93" s="583">
        <v>2011</v>
      </c>
      <c r="F93" s="583">
        <v>2012</v>
      </c>
      <c r="G93" s="583">
        <v>2013</v>
      </c>
      <c r="H93" s="583">
        <v>2014</v>
      </c>
      <c r="I93" s="583">
        <v>2015</v>
      </c>
      <c r="J93" s="583">
        <v>2016</v>
      </c>
      <c r="K93" s="583">
        <v>2017</v>
      </c>
    </row>
    <row r="94" spans="1:11" ht="12.75" thickBot="1">
      <c r="A94" s="584" t="s">
        <v>201</v>
      </c>
      <c r="B94" s="585">
        <f t="shared" ref="B94:K94" si="6">SUM(B95:B108)</f>
        <v>8117379.9475999996</v>
      </c>
      <c r="C94" s="585">
        <f t="shared" si="6"/>
        <v>8527799.7027000003</v>
      </c>
      <c r="D94" s="585">
        <f t="shared" si="6"/>
        <v>8384441.0419999994</v>
      </c>
      <c r="E94" s="585">
        <f t="shared" si="6"/>
        <v>8441197.2799999993</v>
      </c>
      <c r="F94" s="585">
        <f t="shared" si="6"/>
        <v>8663302.1750199981</v>
      </c>
      <c r="G94" s="585">
        <f t="shared" si="6"/>
        <v>8636816.6634</v>
      </c>
      <c r="H94" s="585">
        <f t="shared" si="6"/>
        <v>8238304.2477000002</v>
      </c>
      <c r="I94" s="585">
        <f t="shared" si="6"/>
        <v>8449776.6742000002</v>
      </c>
      <c r="J94" s="585">
        <f t="shared" si="6"/>
        <v>8031009.3697999995</v>
      </c>
      <c r="K94" s="585">
        <f t="shared" si="6"/>
        <v>8408794.8679999989</v>
      </c>
    </row>
    <row r="95" spans="1:11">
      <c r="A95" s="567" t="s">
        <v>653</v>
      </c>
      <c r="B95" s="568">
        <v>245722.23219999994</v>
      </c>
      <c r="C95" s="568">
        <v>247550.00569999998</v>
      </c>
      <c r="D95" s="568">
        <v>242001.30399999989</v>
      </c>
      <c r="E95" s="568">
        <v>243253.55399999995</v>
      </c>
      <c r="F95" s="568">
        <v>234405.47199999995</v>
      </c>
      <c r="G95" s="568">
        <v>236695.39299999992</v>
      </c>
      <c r="H95" s="568">
        <v>225236.30398999999</v>
      </c>
      <c r="I95" s="568">
        <v>227916.28100000013</v>
      </c>
      <c r="J95" s="568">
        <v>226629.70700000005</v>
      </c>
      <c r="K95" s="568">
        <v>244708.677</v>
      </c>
    </row>
    <row r="96" spans="1:11">
      <c r="A96" s="571" t="s">
        <v>654</v>
      </c>
      <c r="B96" s="572">
        <v>1848987.0659999999</v>
      </c>
      <c r="C96" s="572">
        <v>2017331.7050000005</v>
      </c>
      <c r="D96" s="572">
        <v>1953084.4970000004</v>
      </c>
      <c r="E96" s="572">
        <v>1898545.7059999998</v>
      </c>
      <c r="F96" s="572">
        <v>1837415.6820099999</v>
      </c>
      <c r="G96" s="572">
        <v>1801538.4984000002</v>
      </c>
      <c r="H96" s="572">
        <v>1715055.4337200008</v>
      </c>
      <c r="I96" s="572">
        <v>1722564.1341999993</v>
      </c>
      <c r="J96" s="572">
        <v>1633429.5588000002</v>
      </c>
      <c r="K96" s="574">
        <v>1712827.9569999995</v>
      </c>
    </row>
    <row r="97" spans="1:11">
      <c r="A97" s="571" t="s">
        <v>655</v>
      </c>
      <c r="B97" s="572">
        <v>633556.57760000008</v>
      </c>
      <c r="C97" s="572">
        <v>746616.4249999997</v>
      </c>
      <c r="D97" s="572">
        <v>779327.33500000008</v>
      </c>
      <c r="E97" s="572">
        <v>860460.07100000023</v>
      </c>
      <c r="F97" s="572">
        <v>936808.9530000001</v>
      </c>
      <c r="G97" s="572">
        <v>937020.39800000016</v>
      </c>
      <c r="H97" s="572">
        <v>911468.57300000021</v>
      </c>
      <c r="I97" s="572">
        <v>945771.022</v>
      </c>
      <c r="J97" s="572">
        <v>898090.05299999996</v>
      </c>
      <c r="K97" s="574">
        <v>950695.68900000001</v>
      </c>
    </row>
    <row r="98" spans="1:11">
      <c r="A98" s="571" t="s">
        <v>656</v>
      </c>
      <c r="B98" s="572">
        <v>2311750.0748000005</v>
      </c>
      <c r="C98" s="572">
        <v>2315936.0569999996</v>
      </c>
      <c r="D98" s="572">
        <v>2249272.216</v>
      </c>
      <c r="E98" s="572">
        <v>2223804.04</v>
      </c>
      <c r="F98" s="572">
        <v>2220855.2889999999</v>
      </c>
      <c r="G98" s="572">
        <v>2171489.7349999999</v>
      </c>
      <c r="H98" s="572">
        <v>2026306.7189999996</v>
      </c>
      <c r="I98" s="572">
        <v>2079779.7240000002</v>
      </c>
      <c r="J98" s="572">
        <v>1936461.6689999998</v>
      </c>
      <c r="K98" s="574">
        <v>1996591.227</v>
      </c>
    </row>
    <row r="99" spans="1:11">
      <c r="A99" s="571" t="s">
        <v>657</v>
      </c>
      <c r="B99" s="572">
        <v>1125256.6030000001</v>
      </c>
      <c r="C99" s="572">
        <v>1087463.0759999999</v>
      </c>
      <c r="D99" s="572">
        <v>1018957.8419999999</v>
      </c>
      <c r="E99" s="572">
        <v>971490.66099999985</v>
      </c>
      <c r="F99" s="572">
        <v>1023601.0449999999</v>
      </c>
      <c r="G99" s="572">
        <v>977925.14899999951</v>
      </c>
      <c r="H99" s="572">
        <v>901762.18799999985</v>
      </c>
      <c r="I99" s="572">
        <v>878760.53899999987</v>
      </c>
      <c r="J99" s="572">
        <v>777642.14999999991</v>
      </c>
      <c r="K99" s="574">
        <v>747391.47299999977</v>
      </c>
    </row>
    <row r="100" spans="1:11">
      <c r="A100" s="571" t="s">
        <v>658</v>
      </c>
      <c r="B100" s="572">
        <v>0</v>
      </c>
      <c r="C100" s="572">
        <v>0</v>
      </c>
      <c r="D100" s="572">
        <v>0</v>
      </c>
      <c r="E100" s="572">
        <v>0</v>
      </c>
      <c r="F100" s="572">
        <v>0</v>
      </c>
      <c r="G100" s="572">
        <v>0</v>
      </c>
      <c r="H100" s="572">
        <v>0</v>
      </c>
      <c r="I100" s="572">
        <v>6.9480000000000004</v>
      </c>
      <c r="J100" s="572">
        <v>101.85300000000001</v>
      </c>
      <c r="K100" s="574">
        <v>358.29199999999997</v>
      </c>
    </row>
    <row r="101" spans="1:11">
      <c r="A101" s="571" t="s">
        <v>659</v>
      </c>
      <c r="B101" s="572">
        <v>135949.413</v>
      </c>
      <c r="C101" s="572">
        <v>135711.353</v>
      </c>
      <c r="D101" s="572">
        <v>130968.68599999999</v>
      </c>
      <c r="E101" s="572">
        <v>130834.96500000001</v>
      </c>
      <c r="F101" s="572">
        <v>139445.28399999996</v>
      </c>
      <c r="G101" s="572">
        <v>138669.217</v>
      </c>
      <c r="H101" s="572">
        <v>124515.05499999999</v>
      </c>
      <c r="I101" s="572">
        <v>122118.39999999999</v>
      </c>
      <c r="J101" s="572">
        <v>115527.92499999999</v>
      </c>
      <c r="K101" s="574">
        <v>114038.37200000002</v>
      </c>
    </row>
    <row r="102" spans="1:11">
      <c r="A102" s="571" t="s">
        <v>660</v>
      </c>
      <c r="B102" s="572">
        <v>1142023.8180000002</v>
      </c>
      <c r="C102" s="572">
        <v>1277792.9060000004</v>
      </c>
      <c r="D102" s="572">
        <v>1338408.2039999999</v>
      </c>
      <c r="E102" s="572">
        <v>1410217.7740000002</v>
      </c>
      <c r="F102" s="572">
        <v>1531683.1140199995</v>
      </c>
      <c r="G102" s="572">
        <v>1646929.0140000007</v>
      </c>
      <c r="H102" s="572">
        <v>1599868.9199899994</v>
      </c>
      <c r="I102" s="572">
        <v>1738713.5669999998</v>
      </c>
      <c r="J102" s="572">
        <v>1749571.3979999993</v>
      </c>
      <c r="K102" s="574">
        <v>1929854.1449999996</v>
      </c>
    </row>
    <row r="103" spans="1:11">
      <c r="A103" s="571" t="s">
        <v>661</v>
      </c>
      <c r="B103" s="572">
        <v>0</v>
      </c>
      <c r="C103" s="572">
        <v>0</v>
      </c>
      <c r="D103" s="572">
        <v>0</v>
      </c>
      <c r="E103" s="572">
        <v>0</v>
      </c>
      <c r="F103" s="572">
        <v>0</v>
      </c>
      <c r="G103" s="572">
        <v>0</v>
      </c>
      <c r="H103" s="572">
        <v>0</v>
      </c>
      <c r="I103" s="572">
        <v>0</v>
      </c>
      <c r="J103" s="572">
        <v>0</v>
      </c>
      <c r="K103" s="574">
        <v>514.10500000000013</v>
      </c>
    </row>
    <row r="104" spans="1:11">
      <c r="A104" s="571" t="s">
        <v>662</v>
      </c>
      <c r="B104" s="572">
        <v>23411.934000000005</v>
      </c>
      <c r="C104" s="572">
        <v>23101.061000000002</v>
      </c>
      <c r="D104" s="572">
        <v>22649.902000000002</v>
      </c>
      <c r="E104" s="572">
        <v>22460.374</v>
      </c>
      <c r="F104" s="572">
        <v>21738.94100000001</v>
      </c>
      <c r="G104" s="572">
        <v>21682.045999999995</v>
      </c>
      <c r="H104" s="572">
        <v>19194.330999999998</v>
      </c>
      <c r="I104" s="572">
        <v>18753.953000000005</v>
      </c>
      <c r="J104" s="572">
        <v>18373.686999999994</v>
      </c>
      <c r="K104" s="574">
        <v>18845.974999999995</v>
      </c>
    </row>
    <row r="105" spans="1:11">
      <c r="A105" s="571" t="s">
        <v>663</v>
      </c>
      <c r="B105" s="572">
        <v>14460.799000000005</v>
      </c>
      <c r="C105" s="572">
        <v>18128.342000000004</v>
      </c>
      <c r="D105" s="572">
        <v>23332.042999999998</v>
      </c>
      <c r="E105" s="572">
        <v>28796.759000000009</v>
      </c>
      <c r="F105" s="572">
        <v>35868.158000000003</v>
      </c>
      <c r="G105" s="572">
        <v>43839.399999999994</v>
      </c>
      <c r="H105" s="572">
        <v>44224.678000000007</v>
      </c>
      <c r="I105" s="572">
        <v>52345.314999999981</v>
      </c>
      <c r="J105" s="572">
        <v>54163.016999999993</v>
      </c>
      <c r="K105" s="574">
        <v>64831.477999999981</v>
      </c>
    </row>
    <row r="106" spans="1:11">
      <c r="A106" s="571" t="s">
        <v>664</v>
      </c>
      <c r="B106" s="573" t="s">
        <v>80</v>
      </c>
      <c r="C106" s="573" t="s">
        <v>80</v>
      </c>
      <c r="D106" s="573" t="s">
        <v>80</v>
      </c>
      <c r="E106" s="573" t="s">
        <v>80</v>
      </c>
      <c r="F106" s="573" t="s">
        <v>80</v>
      </c>
      <c r="G106" s="573" t="s">
        <v>80</v>
      </c>
      <c r="H106" s="573" t="s">
        <v>80</v>
      </c>
      <c r="I106" s="573" t="s">
        <v>80</v>
      </c>
      <c r="J106" s="573" t="s">
        <v>80</v>
      </c>
      <c r="K106" s="575" t="s">
        <v>80</v>
      </c>
    </row>
    <row r="107" spans="1:11">
      <c r="A107" s="571" t="s">
        <v>677</v>
      </c>
      <c r="B107" s="573" t="s">
        <v>80</v>
      </c>
      <c r="C107" s="573" t="s">
        <v>80</v>
      </c>
      <c r="D107" s="573" t="s">
        <v>80</v>
      </c>
      <c r="E107" s="573" t="s">
        <v>80</v>
      </c>
      <c r="F107" s="573" t="s">
        <v>80</v>
      </c>
      <c r="G107" s="573" t="s">
        <v>80</v>
      </c>
      <c r="H107" s="573" t="s">
        <v>80</v>
      </c>
      <c r="I107" s="573" t="s">
        <v>80</v>
      </c>
      <c r="J107" s="573" t="s">
        <v>80</v>
      </c>
      <c r="K107" s="575" t="s">
        <v>80</v>
      </c>
    </row>
    <row r="108" spans="1:11">
      <c r="A108" s="567" t="s">
        <v>665</v>
      </c>
      <c r="B108" s="568">
        <v>636261.42999999993</v>
      </c>
      <c r="C108" s="568">
        <v>658168.77199999976</v>
      </c>
      <c r="D108" s="568">
        <v>626439.0129999998</v>
      </c>
      <c r="E108" s="568">
        <v>651333.37600000005</v>
      </c>
      <c r="F108" s="568">
        <v>681480.23699000012</v>
      </c>
      <c r="G108" s="568">
        <v>661027.8130000002</v>
      </c>
      <c r="H108" s="568">
        <v>670672.04600000009</v>
      </c>
      <c r="I108" s="568">
        <v>663046.79099999997</v>
      </c>
      <c r="J108" s="568">
        <v>621018.35200000007</v>
      </c>
      <c r="K108" s="568">
        <v>628137.47800000012</v>
      </c>
    </row>
    <row r="109" spans="1:11" ht="12.75" thickBot="1">
      <c r="A109" s="584" t="s">
        <v>199</v>
      </c>
      <c r="B109" s="585">
        <f t="shared" ref="B109:K109" si="7">SUM(B110:B120)</f>
        <v>14577039.802250031</v>
      </c>
      <c r="C109" s="585">
        <f t="shared" si="7"/>
        <v>15182285.650900006</v>
      </c>
      <c r="D109" s="585">
        <f t="shared" si="7"/>
        <v>15593965.028899986</v>
      </c>
      <c r="E109" s="585">
        <f t="shared" si="7"/>
        <v>15675867.37999999</v>
      </c>
      <c r="F109" s="585">
        <f t="shared" si="7"/>
        <v>15026448.76712996</v>
      </c>
      <c r="G109" s="585">
        <f t="shared" si="7"/>
        <v>15166886.881999983</v>
      </c>
      <c r="H109" s="585">
        <f t="shared" si="7"/>
        <v>14613457.809</v>
      </c>
      <c r="I109" s="585">
        <f t="shared" si="7"/>
        <v>14791131.554000001</v>
      </c>
      <c r="J109" s="585">
        <f t="shared" si="7"/>
        <v>14947149.321</v>
      </c>
      <c r="K109" s="585">
        <f t="shared" si="7"/>
        <v>15700656.9386</v>
      </c>
    </row>
    <row r="110" spans="1:11">
      <c r="A110" s="579" t="s">
        <v>666</v>
      </c>
      <c r="B110" s="568">
        <v>315768.28644999902</v>
      </c>
      <c r="C110" s="568">
        <v>348216.69859999686</v>
      </c>
      <c r="D110" s="568">
        <v>363333.512999998</v>
      </c>
      <c r="E110" s="568">
        <v>365711.73699999775</v>
      </c>
      <c r="F110" s="568">
        <v>357698.38503999682</v>
      </c>
      <c r="G110" s="568">
        <v>360992.1849999972</v>
      </c>
      <c r="H110" s="568">
        <v>362284.3000000001</v>
      </c>
      <c r="I110" s="568">
        <v>375095.95199999999</v>
      </c>
      <c r="J110" s="568">
        <v>397516.91200000007</v>
      </c>
      <c r="K110" s="568">
        <v>436228.78200000024</v>
      </c>
    </row>
    <row r="111" spans="1:11">
      <c r="A111" s="580" t="s">
        <v>667</v>
      </c>
      <c r="B111" s="572">
        <v>4844565.9088000292</v>
      </c>
      <c r="C111" s="572">
        <v>5197671.6648000116</v>
      </c>
      <c r="D111" s="572">
        <v>5317248.7768999981</v>
      </c>
      <c r="E111" s="572">
        <v>5325416.1159999995</v>
      </c>
      <c r="F111" s="572">
        <v>5111559.0320099788</v>
      </c>
      <c r="G111" s="572">
        <v>5064500.6459999951</v>
      </c>
      <c r="H111" s="572">
        <v>4942033.9160000002</v>
      </c>
      <c r="I111" s="572">
        <v>4905096.8920000019</v>
      </c>
      <c r="J111" s="572">
        <v>4934261.8119999971</v>
      </c>
      <c r="K111" s="574">
        <v>4895639.7315999987</v>
      </c>
    </row>
    <row r="112" spans="1:11">
      <c r="A112" s="580" t="s">
        <v>668</v>
      </c>
      <c r="B112" s="572">
        <v>4659566.9804000035</v>
      </c>
      <c r="C112" s="572">
        <v>4766427.706999993</v>
      </c>
      <c r="D112" s="572">
        <v>4821497.4339999892</v>
      </c>
      <c r="E112" s="572">
        <v>4811473.2049999973</v>
      </c>
      <c r="F112" s="572">
        <v>4583590.3760399874</v>
      </c>
      <c r="G112" s="572">
        <v>4515604.6529999934</v>
      </c>
      <c r="H112" s="572">
        <v>4400296.1439999994</v>
      </c>
      <c r="I112" s="572">
        <v>4393751.7569999984</v>
      </c>
      <c r="J112" s="572">
        <v>4240710.773</v>
      </c>
      <c r="K112" s="574">
        <v>4384707.7219999991</v>
      </c>
    </row>
    <row r="113" spans="1:11">
      <c r="A113" s="580" t="s">
        <v>669</v>
      </c>
      <c r="B113" s="572">
        <v>785298.82000000007</v>
      </c>
      <c r="C113" s="572">
        <v>762682.52899999998</v>
      </c>
      <c r="D113" s="572">
        <v>748319.15300000005</v>
      </c>
      <c r="E113" s="572">
        <v>722958.93799999997</v>
      </c>
      <c r="F113" s="572">
        <v>652099.33000000007</v>
      </c>
      <c r="G113" s="572">
        <v>644311.94700000004</v>
      </c>
      <c r="H113" s="572">
        <v>580886.61600000004</v>
      </c>
      <c r="I113" s="572">
        <v>563338.16</v>
      </c>
      <c r="J113" s="572">
        <v>550727.14799999993</v>
      </c>
      <c r="K113" s="574">
        <v>558345.24000000011</v>
      </c>
    </row>
    <row r="114" spans="1:11">
      <c r="A114" s="580" t="s">
        <v>670</v>
      </c>
      <c r="B114" s="572">
        <v>0</v>
      </c>
      <c r="C114" s="572">
        <v>0</v>
      </c>
      <c r="D114" s="572">
        <v>0</v>
      </c>
      <c r="E114" s="572">
        <v>0</v>
      </c>
      <c r="F114" s="572">
        <v>0</v>
      </c>
      <c r="G114" s="572">
        <v>5.3979999999999997</v>
      </c>
      <c r="H114" s="572">
        <v>27.465</v>
      </c>
      <c r="I114" s="572">
        <v>118.80499999999998</v>
      </c>
      <c r="J114" s="572">
        <v>242.55399999999997</v>
      </c>
      <c r="K114" s="574">
        <v>374.84299999999996</v>
      </c>
    </row>
    <row r="115" spans="1:11">
      <c r="A115" s="580" t="s">
        <v>671</v>
      </c>
      <c r="B115" s="572">
        <v>103796.49670000002</v>
      </c>
      <c r="C115" s="572">
        <v>108151.10699999999</v>
      </c>
      <c r="D115" s="572">
        <v>106215.26599999999</v>
      </c>
      <c r="E115" s="572">
        <v>105805.55699999997</v>
      </c>
      <c r="F115" s="572">
        <v>99373.200999999986</v>
      </c>
      <c r="G115" s="572">
        <v>100412.46400000002</v>
      </c>
      <c r="H115" s="572">
        <v>93699.246000000014</v>
      </c>
      <c r="I115" s="572">
        <v>93707.957000000024</v>
      </c>
      <c r="J115" s="572">
        <v>93504.606</v>
      </c>
      <c r="K115" s="574">
        <v>96336.507000000012</v>
      </c>
    </row>
    <row r="116" spans="1:11">
      <c r="A116" s="580" t="s">
        <v>672</v>
      </c>
      <c r="B116" s="572">
        <v>3668233.9532000003</v>
      </c>
      <c r="C116" s="572">
        <v>3745853.9135000044</v>
      </c>
      <c r="D116" s="572">
        <v>3916034.8979999986</v>
      </c>
      <c r="E116" s="572">
        <v>3965818.9819999952</v>
      </c>
      <c r="F116" s="572">
        <v>3770533.2180299968</v>
      </c>
      <c r="G116" s="572">
        <v>3935587.7169999974</v>
      </c>
      <c r="H116" s="572">
        <v>3679742.1120000002</v>
      </c>
      <c r="I116" s="572">
        <v>3816127.3840000005</v>
      </c>
      <c r="J116" s="572">
        <v>3987897.921000001</v>
      </c>
      <c r="K116" s="574">
        <v>4277407.3080000011</v>
      </c>
    </row>
    <row r="117" spans="1:11">
      <c r="A117" s="580" t="s">
        <v>678</v>
      </c>
      <c r="B117" s="572">
        <v>114377.79549999998</v>
      </c>
      <c r="C117" s="572">
        <v>115741.62399999998</v>
      </c>
      <c r="D117" s="572">
        <v>118078.53000000004</v>
      </c>
      <c r="E117" s="572">
        <v>117525.17900000005</v>
      </c>
      <c r="F117" s="572">
        <v>111690.788</v>
      </c>
      <c r="G117" s="572">
        <v>114101.25099999999</v>
      </c>
      <c r="H117" s="572">
        <v>99867.687000000005</v>
      </c>
      <c r="I117" s="572">
        <v>101015.496</v>
      </c>
      <c r="J117" s="572">
        <v>77582.202000000005</v>
      </c>
      <c r="K117" s="574">
        <v>0</v>
      </c>
    </row>
    <row r="118" spans="1:11">
      <c r="A118" s="580" t="s">
        <v>673</v>
      </c>
      <c r="B118" s="572">
        <v>80082.728999999978</v>
      </c>
      <c r="C118" s="572">
        <v>131983.79500000001</v>
      </c>
      <c r="D118" s="572">
        <v>197038.693</v>
      </c>
      <c r="E118" s="572">
        <v>255014.44799999997</v>
      </c>
      <c r="F118" s="572">
        <v>333581.72000999987</v>
      </c>
      <c r="G118" s="572">
        <v>424707.63600000006</v>
      </c>
      <c r="H118" s="572">
        <v>448052.72000000015</v>
      </c>
      <c r="I118" s="572">
        <v>535974.50299999991</v>
      </c>
      <c r="J118" s="572">
        <v>629685.68399999989</v>
      </c>
      <c r="K118" s="574">
        <v>790583.92900000012</v>
      </c>
    </row>
    <row r="119" spans="1:11">
      <c r="A119" s="580" t="s">
        <v>674</v>
      </c>
      <c r="B119" s="572">
        <v>0</v>
      </c>
      <c r="C119" s="572">
        <v>0</v>
      </c>
      <c r="D119" s="572">
        <v>0</v>
      </c>
      <c r="E119" s="572">
        <v>0</v>
      </c>
      <c r="F119" s="572">
        <v>0</v>
      </c>
      <c r="G119" s="572">
        <v>0</v>
      </c>
      <c r="H119" s="572">
        <v>0</v>
      </c>
      <c r="I119" s="572">
        <v>0</v>
      </c>
      <c r="J119" s="572">
        <v>27737.649999999991</v>
      </c>
      <c r="K119" s="574">
        <v>253137.94699999996</v>
      </c>
    </row>
    <row r="120" spans="1:11" ht="12.75" thickBot="1">
      <c r="A120" s="581" t="s">
        <v>675</v>
      </c>
      <c r="B120" s="582">
        <v>5348.8321999999998</v>
      </c>
      <c r="C120" s="582">
        <v>5556.6120000000001</v>
      </c>
      <c r="D120" s="582">
        <v>6198.7649999999994</v>
      </c>
      <c r="E120" s="582">
        <v>6143.2180000000008</v>
      </c>
      <c r="F120" s="582">
        <v>6322.7169999999969</v>
      </c>
      <c r="G120" s="582">
        <v>6662.9849999999997</v>
      </c>
      <c r="H120" s="582">
        <v>6567.6030000000001</v>
      </c>
      <c r="I120" s="582">
        <v>6904.6479999999992</v>
      </c>
      <c r="J120" s="582">
        <v>7282.0589999999993</v>
      </c>
      <c r="K120" s="582">
        <v>7894.9289999999983</v>
      </c>
    </row>
    <row r="121" spans="1:11" s="559" customFormat="1" ht="11.25">
      <c r="K121" s="560" t="s">
        <v>676</v>
      </c>
    </row>
    <row r="122" spans="1:11" s="559" customFormat="1" ht="11.25" customHeight="1">
      <c r="A122" s="664" t="str">
        <f>A64</f>
        <v>Poznámka: Tarifní statistika v kapitolách č. 23 a 24 je získávána z regulačního výkaznictví podle § 20 zákona č. 458/2000 Sb., energetický zákon, ve znění pozdějších předpisů a zahrnuje pouze tři největší regionální distribuční soustavy. Údaje o počtu odběrných míst se vztahují k 31. 12. daného roku a zahrnují předávací místa výrobců elektřiny, která nemusí být odběrnými místy. Údaje o spotřebě představují vyfakturované množství elektřiny z dokladů vystavených v daném roce, a proto neodpovídají údajům o spotřebě v jiných kapitolách zprávy.</v>
      </c>
      <c r="B122" s="664"/>
      <c r="C122" s="664"/>
      <c r="D122" s="664"/>
      <c r="E122" s="664"/>
      <c r="F122" s="664"/>
      <c r="G122" s="664"/>
      <c r="H122" s="664"/>
      <c r="I122" s="664"/>
      <c r="J122" s="664"/>
      <c r="K122" s="664"/>
    </row>
    <row r="123" spans="1:11" s="559" customFormat="1" ht="11.25">
      <c r="A123" s="664"/>
      <c r="B123" s="664"/>
      <c r="C123" s="664"/>
      <c r="D123" s="664"/>
      <c r="E123" s="664"/>
      <c r="F123" s="664"/>
      <c r="G123" s="664"/>
      <c r="H123" s="664"/>
      <c r="I123" s="664"/>
      <c r="J123" s="664"/>
      <c r="K123" s="664"/>
    </row>
    <row r="124" spans="1:11" s="559" customFormat="1" ht="11.25">
      <c r="A124" s="664"/>
      <c r="B124" s="664"/>
      <c r="C124" s="664"/>
      <c r="D124" s="664"/>
      <c r="E124" s="664"/>
      <c r="F124" s="664"/>
      <c r="G124" s="664"/>
      <c r="H124" s="664"/>
      <c r="I124" s="664"/>
      <c r="J124" s="664"/>
      <c r="K124" s="664"/>
    </row>
    <row r="125" spans="1:11" s="559" customFormat="1" ht="11.25">
      <c r="A125" s="664"/>
      <c r="B125" s="664"/>
      <c r="C125" s="664"/>
      <c r="D125" s="664"/>
      <c r="E125" s="664"/>
      <c r="F125" s="664"/>
      <c r="G125" s="664"/>
      <c r="H125" s="664"/>
      <c r="I125" s="664"/>
      <c r="J125" s="664"/>
      <c r="K125" s="664"/>
    </row>
  </sheetData>
  <mergeCells count="6">
    <mergeCell ref="A3:K3"/>
    <mergeCell ref="A34:K34"/>
    <mergeCell ref="A69:K69"/>
    <mergeCell ref="A122:K125"/>
    <mergeCell ref="A64:K67"/>
    <mergeCell ref="A92:K9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&amp;C&amp;"-,Obyčejné"&amp;9Stránka &amp;P z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fitToPage="1"/>
  </sheetPr>
  <dimension ref="A1:AJ93"/>
  <sheetViews>
    <sheetView showGridLines="0" zoomScaleNormal="100" zoomScaleSheetLayoutView="145" workbookViewId="0"/>
  </sheetViews>
  <sheetFormatPr defaultRowHeight="12"/>
  <cols>
    <col min="1" max="32" width="4.28515625" style="68" customWidth="1"/>
    <col min="33" max="33" width="7" style="68" customWidth="1"/>
    <col min="34" max="35" width="9.140625" style="68"/>
    <col min="36" max="36" width="5" style="68" customWidth="1"/>
    <col min="37" max="16384" width="9.140625" style="68"/>
  </cols>
  <sheetData>
    <row r="1" spans="1:36" ht="18.75">
      <c r="A1" s="104" t="s">
        <v>531</v>
      </c>
      <c r="Y1" s="83"/>
      <c r="AC1" s="84" t="str">
        <f>Obsah!A1</f>
        <v>2018</v>
      </c>
      <c r="AG1" s="105" t="str">
        <f>Obsah!A1</f>
        <v>2018</v>
      </c>
      <c r="AJ1" s="113"/>
    </row>
    <row r="2" spans="1:36" ht="7.5" customHeight="1">
      <c r="A2" s="197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6" ht="12" customHeight="1">
      <c r="A3" s="197"/>
      <c r="B3" s="12"/>
      <c r="C3" s="12"/>
      <c r="D3" s="12"/>
      <c r="E3" s="12"/>
      <c r="F3" s="458"/>
      <c r="G3" s="12"/>
      <c r="H3" s="197"/>
      <c r="I3" s="12"/>
      <c r="J3" s="12"/>
      <c r="K3" s="12"/>
      <c r="L3" s="12"/>
      <c r="M3" s="12"/>
      <c r="N3" s="12"/>
      <c r="O3" s="12"/>
      <c r="P3" s="197"/>
      <c r="Q3" s="12"/>
      <c r="R3" s="12"/>
      <c r="S3" s="12"/>
      <c r="T3" s="12"/>
      <c r="U3" s="45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6" ht="12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6" s="67" customFormat="1" ht="12" customHeight="1"/>
    <row r="6" spans="1:36" s="67" customFormat="1" ht="12" customHeight="1">
      <c r="A6" s="459" t="s">
        <v>71</v>
      </c>
      <c r="B6" s="456" t="s">
        <v>12</v>
      </c>
      <c r="C6" s="456" t="s">
        <v>41</v>
      </c>
      <c r="D6" s="456" t="s">
        <v>125</v>
      </c>
      <c r="F6" s="456" t="s">
        <v>64</v>
      </c>
      <c r="G6" s="456" t="s">
        <v>65</v>
      </c>
      <c r="H6" s="456" t="s">
        <v>66</v>
      </c>
      <c r="I6" s="456" t="s">
        <v>67</v>
      </c>
      <c r="J6" s="456" t="s">
        <v>79</v>
      </c>
      <c r="K6" s="456" t="s">
        <v>126</v>
      </c>
      <c r="L6" s="67" t="s">
        <v>80</v>
      </c>
      <c r="M6" s="456" t="s">
        <v>237</v>
      </c>
      <c r="N6" s="456" t="s">
        <v>238</v>
      </c>
      <c r="O6" s="456" t="s">
        <v>168</v>
      </c>
      <c r="Q6" s="459" t="s">
        <v>71</v>
      </c>
      <c r="R6" s="456" t="s">
        <v>12</v>
      </c>
      <c r="S6" s="456" t="s">
        <v>41</v>
      </c>
      <c r="T6" s="456" t="s">
        <v>125</v>
      </c>
      <c r="V6" s="456" t="s">
        <v>64</v>
      </c>
      <c r="W6" s="456" t="s">
        <v>65</v>
      </c>
      <c r="X6" s="456" t="s">
        <v>66</v>
      </c>
      <c r="Y6" s="456" t="s">
        <v>67</v>
      </c>
      <c r="Z6" s="456" t="s">
        <v>79</v>
      </c>
      <c r="AA6" s="456" t="s">
        <v>126</v>
      </c>
      <c r="AB6" s="67" t="s">
        <v>80</v>
      </c>
      <c r="AC6" s="456" t="s">
        <v>237</v>
      </c>
      <c r="AD6" s="456" t="s">
        <v>238</v>
      </c>
      <c r="AE6" s="456" t="s">
        <v>168</v>
      </c>
      <c r="AF6" s="38"/>
    </row>
    <row r="7" spans="1:36" ht="12" customHeight="1">
      <c r="A7" s="86">
        <v>0</v>
      </c>
      <c r="B7" s="61">
        <f>'17.1'!B5</f>
        <v>3086</v>
      </c>
      <c r="C7" s="61">
        <f>'17.1'!C5</f>
        <v>6416</v>
      </c>
      <c r="D7" s="61">
        <f>'17.1'!D5</f>
        <v>698</v>
      </c>
      <c r="F7" s="61">
        <f>'17.1'!E5</f>
        <v>129</v>
      </c>
      <c r="G7" s="61">
        <f>'17.1'!F5</f>
        <v>0</v>
      </c>
      <c r="H7" s="61">
        <f>'17.1'!H5</f>
        <v>92</v>
      </c>
      <c r="I7" s="61">
        <f>'17.1'!G5</f>
        <v>0</v>
      </c>
      <c r="J7" s="61">
        <f>IF('17.1'!I5&lt;0,0,'17.1'!I5)</f>
        <v>0</v>
      </c>
      <c r="K7" s="61">
        <f>'17.1'!J5</f>
        <v>-744</v>
      </c>
      <c r="L7" s="68">
        <f>IF('17.1'!I5&lt;0,'17.1'!I5,0)</f>
        <v>-11</v>
      </c>
      <c r="M7" s="61">
        <f>'17.1'!K5</f>
        <v>9666</v>
      </c>
      <c r="N7" s="61">
        <f>'17.1'!L5</f>
        <v>10410</v>
      </c>
      <c r="O7" s="61">
        <f>'17.1'!M5</f>
        <v>9666</v>
      </c>
      <c r="Q7" s="86">
        <v>0</v>
      </c>
      <c r="R7" s="61">
        <f>'17.2'!B5</f>
        <v>2552</v>
      </c>
      <c r="S7" s="61">
        <f>'17.2'!C5</f>
        <v>4183</v>
      </c>
      <c r="T7" s="61">
        <f>'17.2'!D5</f>
        <v>465</v>
      </c>
      <c r="V7" s="61">
        <f>'17.2'!E5</f>
        <v>240</v>
      </c>
      <c r="W7" s="61">
        <f>'17.2'!F5</f>
        <v>0</v>
      </c>
      <c r="X7" s="61">
        <f>'17.2'!H5</f>
        <v>71</v>
      </c>
      <c r="Y7" s="61">
        <f>'17.2'!G5</f>
        <v>0</v>
      </c>
      <c r="Z7" s="61">
        <f>IF('17.2'!I5&lt;0,0,'17.2'!I5)</f>
        <v>0</v>
      </c>
      <c r="AA7" s="61">
        <f>'17.2'!J5</f>
        <v>0</v>
      </c>
      <c r="AB7" s="68">
        <f>IF('17.2'!I5&lt;0,'17.2'!I5,0)</f>
        <v>-1810</v>
      </c>
      <c r="AC7" s="61">
        <f>'17.2'!K5</f>
        <v>5701</v>
      </c>
      <c r="AD7" s="61">
        <f>'17.2'!L5</f>
        <v>5701</v>
      </c>
      <c r="AE7" s="61">
        <f>'17.2'!M5</f>
        <v>5701</v>
      </c>
      <c r="AF7" s="12"/>
    </row>
    <row r="8" spans="1:36" ht="12" customHeight="1">
      <c r="A8" s="86">
        <v>4.1666666666666699E-2</v>
      </c>
      <c r="B8" s="61">
        <f>'17.1'!B6</f>
        <v>3087</v>
      </c>
      <c r="C8" s="61">
        <f>'17.1'!C6</f>
        <v>6405</v>
      </c>
      <c r="D8" s="61">
        <f>'17.1'!D6</f>
        <v>712</v>
      </c>
      <c r="F8" s="61">
        <f>'17.1'!E6</f>
        <v>128</v>
      </c>
      <c r="G8" s="61">
        <f>'17.1'!F6</f>
        <v>0</v>
      </c>
      <c r="H8" s="61">
        <f>'17.1'!H6</f>
        <v>83</v>
      </c>
      <c r="I8" s="61">
        <f>'17.1'!G6</f>
        <v>0</v>
      </c>
      <c r="J8" s="61">
        <f>IF('17.1'!I6&lt;0,0,'17.1'!I6)</f>
        <v>174</v>
      </c>
      <c r="K8" s="61">
        <f>'17.1'!J6</f>
        <v>-804</v>
      </c>
      <c r="L8" s="68">
        <f>IF('17.1'!I6&lt;0,'17.1'!I6,0)</f>
        <v>0</v>
      </c>
      <c r="M8" s="61">
        <f>'17.1'!K6</f>
        <v>9785</v>
      </c>
      <c r="N8" s="61">
        <f>'17.1'!L6</f>
        <v>10589</v>
      </c>
      <c r="O8" s="61">
        <f>'17.1'!M6</f>
        <v>9785</v>
      </c>
      <c r="Q8" s="86">
        <v>4.1666666666666699E-2</v>
      </c>
      <c r="R8" s="61">
        <f>'17.2'!B6</f>
        <v>2557</v>
      </c>
      <c r="S8" s="61">
        <f>'17.2'!C6</f>
        <v>4122</v>
      </c>
      <c r="T8" s="61">
        <f>'17.2'!D6</f>
        <v>463</v>
      </c>
      <c r="V8" s="61">
        <f>'17.2'!E6</f>
        <v>138</v>
      </c>
      <c r="W8" s="61">
        <f>'17.2'!F6</f>
        <v>0</v>
      </c>
      <c r="X8" s="61">
        <f>'17.2'!H6</f>
        <v>61</v>
      </c>
      <c r="Y8" s="61">
        <f>'17.2'!G6</f>
        <v>0</v>
      </c>
      <c r="Z8" s="61">
        <f>IF('17.2'!I6&lt;0,0,'17.2'!I6)</f>
        <v>0</v>
      </c>
      <c r="AA8" s="61">
        <f>'17.2'!J6</f>
        <v>0</v>
      </c>
      <c r="AB8" s="68">
        <f>IF('17.2'!I6&lt;0,'17.2'!I6,0)</f>
        <v>-1811</v>
      </c>
      <c r="AC8" s="61">
        <f>'17.2'!K6</f>
        <v>5530</v>
      </c>
      <c r="AD8" s="61">
        <f>'17.2'!L6</f>
        <v>5530</v>
      </c>
      <c r="AE8" s="61">
        <f>'17.2'!M6</f>
        <v>5530</v>
      </c>
      <c r="AF8" s="12"/>
    </row>
    <row r="9" spans="1:36" ht="12" customHeight="1">
      <c r="A9" s="86">
        <v>8.3333333333333301E-2</v>
      </c>
      <c r="B9" s="61">
        <f>'17.1'!B7</f>
        <v>3088</v>
      </c>
      <c r="C9" s="61">
        <f>'17.1'!C7</f>
        <v>6486</v>
      </c>
      <c r="D9" s="61">
        <f>'17.1'!D7</f>
        <v>713</v>
      </c>
      <c r="F9" s="61">
        <f>'17.1'!E7</f>
        <v>128</v>
      </c>
      <c r="G9" s="61">
        <f>'17.1'!F7</f>
        <v>0</v>
      </c>
      <c r="H9" s="61">
        <f>'17.1'!H7</f>
        <v>79</v>
      </c>
      <c r="I9" s="61">
        <f>'17.1'!G7</f>
        <v>0</v>
      </c>
      <c r="J9" s="61">
        <f>IF('17.1'!I7&lt;0,0,'17.1'!I7)</f>
        <v>190</v>
      </c>
      <c r="K9" s="61">
        <f>'17.1'!J7</f>
        <v>-891</v>
      </c>
      <c r="L9" s="68">
        <f>IF('17.1'!I7&lt;0,'17.1'!I7,0)</f>
        <v>0</v>
      </c>
      <c r="M9" s="61">
        <f>'17.1'!K7</f>
        <v>9793</v>
      </c>
      <c r="N9" s="61">
        <f>'17.1'!L7</f>
        <v>10684</v>
      </c>
      <c r="O9" s="61">
        <f>'17.1'!M7</f>
        <v>9793</v>
      </c>
      <c r="Q9" s="86">
        <v>8.3333333333333301E-2</v>
      </c>
      <c r="R9" s="61">
        <f>'17.2'!B7</f>
        <v>2560</v>
      </c>
      <c r="S9" s="61">
        <f>'17.2'!C7</f>
        <v>4056</v>
      </c>
      <c r="T9" s="61">
        <f>'17.2'!D7</f>
        <v>461</v>
      </c>
      <c r="V9" s="61">
        <f>'17.2'!E7</f>
        <v>135</v>
      </c>
      <c r="W9" s="61">
        <f>'17.2'!F7</f>
        <v>0</v>
      </c>
      <c r="X9" s="61">
        <f>'17.2'!H7</f>
        <v>55</v>
      </c>
      <c r="Y9" s="61">
        <f>'17.2'!G7</f>
        <v>0</v>
      </c>
      <c r="Z9" s="61">
        <f>IF('17.2'!I7&lt;0,0,'17.2'!I7)</f>
        <v>0</v>
      </c>
      <c r="AA9" s="61">
        <f>'17.2'!J7</f>
        <v>0</v>
      </c>
      <c r="AB9" s="68">
        <f>IF('17.2'!I7&lt;0,'17.2'!I7,0)</f>
        <v>-1737</v>
      </c>
      <c r="AC9" s="61">
        <f>'17.2'!K7</f>
        <v>5530</v>
      </c>
      <c r="AD9" s="61">
        <f>'17.2'!L7</f>
        <v>5530</v>
      </c>
      <c r="AE9" s="61">
        <f>'17.2'!M7</f>
        <v>5530</v>
      </c>
      <c r="AF9" s="12"/>
    </row>
    <row r="10" spans="1:36" ht="12" customHeight="1">
      <c r="A10" s="86">
        <v>0.125</v>
      </c>
      <c r="B10" s="61">
        <f>'17.1'!B8</f>
        <v>3090</v>
      </c>
      <c r="C10" s="61">
        <f>'17.1'!C8</f>
        <v>6677</v>
      </c>
      <c r="D10" s="61">
        <f>'17.1'!D8</f>
        <v>708</v>
      </c>
      <c r="F10" s="61">
        <f>'17.1'!E8</f>
        <v>128</v>
      </c>
      <c r="G10" s="61">
        <f>'17.1'!F8</f>
        <v>0</v>
      </c>
      <c r="H10" s="61">
        <f>'17.1'!H8</f>
        <v>79</v>
      </c>
      <c r="I10" s="61">
        <f>'17.1'!G8</f>
        <v>0</v>
      </c>
      <c r="J10" s="61">
        <f>IF('17.1'!I8&lt;0,0,'17.1'!I8)</f>
        <v>134</v>
      </c>
      <c r="K10" s="61">
        <f>'17.1'!J8</f>
        <v>-1058</v>
      </c>
      <c r="L10" s="68">
        <f>IF('17.1'!I8&lt;0,'17.1'!I8,0)</f>
        <v>0</v>
      </c>
      <c r="M10" s="61">
        <f>'17.1'!K8</f>
        <v>9758</v>
      </c>
      <c r="N10" s="61">
        <f>'17.1'!L8</f>
        <v>10816</v>
      </c>
      <c r="O10" s="61">
        <f>'17.1'!M8</f>
        <v>9758</v>
      </c>
      <c r="Q10" s="86">
        <v>0.125</v>
      </c>
      <c r="R10" s="61">
        <f>'17.2'!B8</f>
        <v>2564</v>
      </c>
      <c r="S10" s="61">
        <f>'17.2'!C8</f>
        <v>4086</v>
      </c>
      <c r="T10" s="61">
        <f>'17.2'!D8</f>
        <v>463</v>
      </c>
      <c r="V10" s="61">
        <f>'17.2'!E8</f>
        <v>135</v>
      </c>
      <c r="W10" s="61">
        <f>'17.2'!F8</f>
        <v>0</v>
      </c>
      <c r="X10" s="61">
        <f>'17.2'!H8</f>
        <v>39</v>
      </c>
      <c r="Y10" s="61">
        <f>'17.2'!G8</f>
        <v>0</v>
      </c>
      <c r="Z10" s="61">
        <f>IF('17.2'!I8&lt;0,0,'17.2'!I8)</f>
        <v>0</v>
      </c>
      <c r="AA10" s="61">
        <f>'17.2'!J8</f>
        <v>0</v>
      </c>
      <c r="AB10" s="68">
        <f>IF('17.2'!I8&lt;0,'17.2'!I8,0)</f>
        <v>-1825</v>
      </c>
      <c r="AC10" s="61">
        <f>'17.2'!K8</f>
        <v>5462</v>
      </c>
      <c r="AD10" s="61">
        <f>'17.2'!L8</f>
        <v>5462</v>
      </c>
      <c r="AE10" s="61">
        <f>'17.2'!M8</f>
        <v>5462</v>
      </c>
      <c r="AF10" s="12"/>
    </row>
    <row r="11" spans="1:36" ht="12" customHeight="1">
      <c r="A11" s="86">
        <v>0.16666666666666699</v>
      </c>
      <c r="B11" s="61">
        <f>'17.1'!B9</f>
        <v>3089</v>
      </c>
      <c r="C11" s="61">
        <f>'17.1'!C9</f>
        <v>6690</v>
      </c>
      <c r="D11" s="61">
        <f>'17.1'!D9</f>
        <v>705</v>
      </c>
      <c r="F11" s="61">
        <f>'17.1'!E9</f>
        <v>128</v>
      </c>
      <c r="G11" s="61">
        <f>'17.1'!F9</f>
        <v>0</v>
      </c>
      <c r="H11" s="61">
        <f>'17.1'!H9</f>
        <v>81</v>
      </c>
      <c r="I11" s="61">
        <f>'17.1'!G9</f>
        <v>0</v>
      </c>
      <c r="J11" s="61">
        <f>IF('17.1'!I9&lt;0,0,'17.1'!I9)</f>
        <v>51</v>
      </c>
      <c r="K11" s="61">
        <f>'17.1'!J9</f>
        <v>-858</v>
      </c>
      <c r="L11" s="68">
        <f>IF('17.1'!I9&lt;0,'17.1'!I9,0)</f>
        <v>0</v>
      </c>
      <c r="M11" s="61">
        <f>'17.1'!K9</f>
        <v>9886</v>
      </c>
      <c r="N11" s="61">
        <f>'17.1'!L9</f>
        <v>10744</v>
      </c>
      <c r="O11" s="61">
        <f>'17.1'!M9</f>
        <v>9886</v>
      </c>
      <c r="Q11" s="86">
        <v>0.16666666666666699</v>
      </c>
      <c r="R11" s="61">
        <f>'17.2'!B9</f>
        <v>2565</v>
      </c>
      <c r="S11" s="61">
        <f>'17.2'!C9</f>
        <v>4118</v>
      </c>
      <c r="T11" s="61">
        <f>'17.2'!D9</f>
        <v>462</v>
      </c>
      <c r="V11" s="61">
        <f>'17.2'!E9</f>
        <v>135</v>
      </c>
      <c r="W11" s="61">
        <f>'17.2'!F9</f>
        <v>0</v>
      </c>
      <c r="X11" s="61">
        <f>'17.2'!H9</f>
        <v>40</v>
      </c>
      <c r="Y11" s="61">
        <f>'17.2'!G9</f>
        <v>2</v>
      </c>
      <c r="Z11" s="61">
        <f>IF('17.2'!I9&lt;0,0,'17.2'!I9)</f>
        <v>0</v>
      </c>
      <c r="AA11" s="61">
        <f>'17.2'!J9</f>
        <v>0</v>
      </c>
      <c r="AB11" s="68">
        <f>IF('17.2'!I9&lt;0,'17.2'!I9,0)</f>
        <v>-1957</v>
      </c>
      <c r="AC11" s="61">
        <f>'17.2'!K9</f>
        <v>5365</v>
      </c>
      <c r="AD11" s="61">
        <f>'17.2'!L9</f>
        <v>5365</v>
      </c>
      <c r="AE11" s="61">
        <f>'17.2'!M9</f>
        <v>5365</v>
      </c>
      <c r="AF11" s="12"/>
    </row>
    <row r="12" spans="1:36" ht="12" customHeight="1">
      <c r="A12" s="86">
        <v>0.20833333333333301</v>
      </c>
      <c r="B12" s="61">
        <f>'17.1'!B10</f>
        <v>3089</v>
      </c>
      <c r="C12" s="61">
        <f>'17.1'!C10</f>
        <v>6535</v>
      </c>
      <c r="D12" s="61">
        <f>'17.1'!D10</f>
        <v>704</v>
      </c>
      <c r="F12" s="61">
        <f>'17.1'!E10</f>
        <v>132</v>
      </c>
      <c r="G12" s="61">
        <f>'17.1'!F10</f>
        <v>0</v>
      </c>
      <c r="H12" s="61">
        <f>'17.1'!H10</f>
        <v>82</v>
      </c>
      <c r="I12" s="61">
        <f>'17.1'!G10</f>
        <v>0</v>
      </c>
      <c r="J12" s="61">
        <f>IF('17.1'!I10&lt;0,0,'17.1'!I10)</f>
        <v>393</v>
      </c>
      <c r="K12" s="61">
        <f>'17.1'!J10</f>
        <v>-582</v>
      </c>
      <c r="L12" s="68">
        <f>IF('17.1'!I10&lt;0,'17.1'!I10,0)</f>
        <v>0</v>
      </c>
      <c r="M12" s="61">
        <f>'17.1'!K10</f>
        <v>10353</v>
      </c>
      <c r="N12" s="61">
        <f>'17.1'!L10</f>
        <v>10935</v>
      </c>
      <c r="O12" s="61">
        <f>'17.1'!M10</f>
        <v>10353</v>
      </c>
      <c r="Q12" s="86">
        <v>0.20833333333333301</v>
      </c>
      <c r="R12" s="61">
        <f>'17.2'!B10</f>
        <v>2563</v>
      </c>
      <c r="S12" s="61">
        <f>'17.2'!C10</f>
        <v>3996</v>
      </c>
      <c r="T12" s="61">
        <f>'17.2'!D10</f>
        <v>461</v>
      </c>
      <c r="V12" s="61">
        <f>'17.2'!E10</f>
        <v>135</v>
      </c>
      <c r="W12" s="61">
        <f>'17.2'!F10</f>
        <v>0</v>
      </c>
      <c r="X12" s="61">
        <f>'17.2'!H10</f>
        <v>45</v>
      </c>
      <c r="Y12" s="61">
        <f>'17.2'!G10</f>
        <v>14</v>
      </c>
      <c r="Z12" s="61">
        <f>IF('17.2'!I10&lt;0,0,'17.2'!I10)</f>
        <v>0</v>
      </c>
      <c r="AA12" s="61">
        <f>'17.2'!J10</f>
        <v>-28</v>
      </c>
      <c r="AB12" s="68">
        <f>IF('17.2'!I10&lt;0,'17.2'!I10,0)</f>
        <v>-2015</v>
      </c>
      <c r="AC12" s="61">
        <f>'17.2'!K10</f>
        <v>5171</v>
      </c>
      <c r="AD12" s="61">
        <f>'17.2'!L10</f>
        <v>5199</v>
      </c>
      <c r="AE12" s="61">
        <f>'17.2'!M10</f>
        <v>5171</v>
      </c>
      <c r="AF12" s="12"/>
    </row>
    <row r="13" spans="1:36" ht="12" customHeight="1">
      <c r="A13" s="86">
        <v>0.25</v>
      </c>
      <c r="B13" s="61">
        <f>'17.1'!B11</f>
        <v>3091</v>
      </c>
      <c r="C13" s="61">
        <f>'17.1'!C11</f>
        <v>6512</v>
      </c>
      <c r="D13" s="61">
        <f>'17.1'!D11</f>
        <v>761</v>
      </c>
      <c r="F13" s="61">
        <f>'17.1'!E11</f>
        <v>246</v>
      </c>
      <c r="G13" s="61">
        <f>'17.1'!F11</f>
        <v>213</v>
      </c>
      <c r="H13" s="61">
        <f>'17.1'!H11</f>
        <v>78</v>
      </c>
      <c r="I13" s="61">
        <f>'17.1'!G11</f>
        <v>1</v>
      </c>
      <c r="J13" s="61">
        <f>IF('17.1'!I11&lt;0,0,'17.1'!I11)</f>
        <v>327</v>
      </c>
      <c r="K13" s="61">
        <f>'17.1'!J11</f>
        <v>-5</v>
      </c>
      <c r="L13" s="68">
        <f>IF('17.1'!I11&lt;0,'17.1'!I11,0)</f>
        <v>0</v>
      </c>
      <c r="M13" s="61">
        <f>'17.1'!K11</f>
        <v>11224</v>
      </c>
      <c r="N13" s="61">
        <f>'17.1'!L11</f>
        <v>11229</v>
      </c>
      <c r="O13" s="61">
        <f>'17.1'!M11</f>
        <v>11224</v>
      </c>
      <c r="Q13" s="86">
        <v>0.25</v>
      </c>
      <c r="R13" s="61">
        <f>'17.2'!B11</f>
        <v>2561</v>
      </c>
      <c r="S13" s="61">
        <f>'17.2'!C11</f>
        <v>3986</v>
      </c>
      <c r="T13" s="61">
        <f>'17.2'!D11</f>
        <v>468</v>
      </c>
      <c r="V13" s="61">
        <f>'17.2'!E11</f>
        <v>145</v>
      </c>
      <c r="W13" s="61">
        <f>'17.2'!F11</f>
        <v>0</v>
      </c>
      <c r="X13" s="61">
        <f>'17.2'!H11</f>
        <v>39</v>
      </c>
      <c r="Y13" s="61">
        <f>'17.2'!G11</f>
        <v>100</v>
      </c>
      <c r="Z13" s="61">
        <f>IF('17.2'!I11&lt;0,0,'17.2'!I11)</f>
        <v>0</v>
      </c>
      <c r="AA13" s="61">
        <f>'17.2'!J11</f>
        <v>-1</v>
      </c>
      <c r="AB13" s="68">
        <f>IF('17.2'!I11&lt;0,'17.2'!I11,0)</f>
        <v>-1917</v>
      </c>
      <c r="AC13" s="61">
        <f>'17.2'!K11</f>
        <v>5381</v>
      </c>
      <c r="AD13" s="61">
        <f>'17.2'!L11</f>
        <v>5382</v>
      </c>
      <c r="AE13" s="61">
        <f>'17.2'!M11</f>
        <v>5381</v>
      </c>
      <c r="AF13" s="12"/>
    </row>
    <row r="14" spans="1:36" ht="12" customHeight="1">
      <c r="A14" s="86">
        <v>0.29166666666666702</v>
      </c>
      <c r="B14" s="61">
        <f>'17.1'!B12</f>
        <v>3092</v>
      </c>
      <c r="C14" s="61">
        <f>'17.1'!C12</f>
        <v>6526</v>
      </c>
      <c r="D14" s="61">
        <f>'17.1'!D12</f>
        <v>765</v>
      </c>
      <c r="F14" s="61">
        <f>'17.1'!E12</f>
        <v>678</v>
      </c>
      <c r="G14" s="61">
        <f>'17.1'!F12</f>
        <v>761</v>
      </c>
      <c r="H14" s="61">
        <f>'17.1'!H12</f>
        <v>77</v>
      </c>
      <c r="I14" s="61">
        <f>'17.1'!G12</f>
        <v>83</v>
      </c>
      <c r="J14" s="61">
        <f>IF('17.1'!I12&lt;0,0,'17.1'!I12)</f>
        <v>0</v>
      </c>
      <c r="K14" s="61">
        <f>'17.1'!J12</f>
        <v>0</v>
      </c>
      <c r="L14" s="68">
        <f>IF('17.1'!I12&lt;0,'17.1'!I12,0)</f>
        <v>-313</v>
      </c>
      <c r="M14" s="61">
        <f>'17.1'!K12</f>
        <v>11669</v>
      </c>
      <c r="N14" s="61">
        <f>'17.1'!L12</f>
        <v>11669</v>
      </c>
      <c r="O14" s="61">
        <f>'17.1'!M12</f>
        <v>11669</v>
      </c>
      <c r="Q14" s="86">
        <v>0.29166666666666702</v>
      </c>
      <c r="R14" s="61">
        <f>'17.2'!B12</f>
        <v>2561</v>
      </c>
      <c r="S14" s="61">
        <f>'17.2'!C12</f>
        <v>4053</v>
      </c>
      <c r="T14" s="61">
        <f>'17.2'!D12</f>
        <v>481</v>
      </c>
      <c r="V14" s="61">
        <f>'17.2'!E12</f>
        <v>157</v>
      </c>
      <c r="W14" s="61">
        <f>'17.2'!F12</f>
        <v>0</v>
      </c>
      <c r="X14" s="61">
        <f>'17.2'!H12</f>
        <v>29</v>
      </c>
      <c r="Y14" s="61">
        <f>'17.2'!G12</f>
        <v>297</v>
      </c>
      <c r="Z14" s="61">
        <f>IF('17.2'!I12&lt;0,0,'17.2'!I12)</f>
        <v>0</v>
      </c>
      <c r="AA14" s="61">
        <f>'17.2'!J12</f>
        <v>0</v>
      </c>
      <c r="AB14" s="68">
        <f>IF('17.2'!I12&lt;0,'17.2'!I12,0)</f>
        <v>-1821</v>
      </c>
      <c r="AC14" s="61">
        <f>'17.2'!K12</f>
        <v>5757</v>
      </c>
      <c r="AD14" s="61">
        <f>'17.2'!L12</f>
        <v>5757</v>
      </c>
      <c r="AE14" s="61">
        <f>'17.2'!M12</f>
        <v>5757</v>
      </c>
      <c r="AF14" s="12"/>
    </row>
    <row r="15" spans="1:36" ht="12" customHeight="1">
      <c r="A15" s="86">
        <v>0.33333333333333298</v>
      </c>
      <c r="B15" s="61">
        <f>'17.1'!B13</f>
        <v>3089</v>
      </c>
      <c r="C15" s="61">
        <f>'17.1'!C13</f>
        <v>6504</v>
      </c>
      <c r="D15" s="61">
        <f>'17.1'!D13</f>
        <v>764</v>
      </c>
      <c r="F15" s="61">
        <f>'17.1'!E13</f>
        <v>816</v>
      </c>
      <c r="G15" s="61">
        <f>'17.1'!F13</f>
        <v>350</v>
      </c>
      <c r="H15" s="61">
        <f>'17.1'!H13</f>
        <v>77</v>
      </c>
      <c r="I15" s="61">
        <f>'17.1'!G13</f>
        <v>398</v>
      </c>
      <c r="J15" s="61">
        <f>IF('17.1'!I13&lt;0,0,'17.1'!I13)</f>
        <v>0</v>
      </c>
      <c r="K15" s="61">
        <f>'17.1'!J13</f>
        <v>0</v>
      </c>
      <c r="L15" s="68">
        <f>IF('17.1'!I13&lt;0,'17.1'!I13,0)</f>
        <v>-155</v>
      </c>
      <c r="M15" s="61">
        <f>'17.1'!K13</f>
        <v>11843</v>
      </c>
      <c r="N15" s="61">
        <f>'17.1'!L13</f>
        <v>11843</v>
      </c>
      <c r="O15" s="61">
        <f>'17.1'!M13</f>
        <v>11843</v>
      </c>
      <c r="Q15" s="86">
        <v>0.33333333333333298</v>
      </c>
      <c r="R15" s="61">
        <f>'17.2'!B13</f>
        <v>2557</v>
      </c>
      <c r="S15" s="61">
        <f>'17.2'!C13</f>
        <v>4066</v>
      </c>
      <c r="T15" s="61">
        <f>'17.2'!D13</f>
        <v>490</v>
      </c>
      <c r="V15" s="61">
        <f>'17.2'!E13</f>
        <v>149</v>
      </c>
      <c r="W15" s="61">
        <f>'17.2'!F13</f>
        <v>0</v>
      </c>
      <c r="X15" s="61">
        <f>'17.2'!H13</f>
        <v>30</v>
      </c>
      <c r="Y15" s="61">
        <f>'17.2'!G13</f>
        <v>583</v>
      </c>
      <c r="Z15" s="61">
        <f>IF('17.2'!I13&lt;0,0,'17.2'!I13)</f>
        <v>0</v>
      </c>
      <c r="AA15" s="61">
        <f>'17.2'!J13</f>
        <v>0</v>
      </c>
      <c r="AB15" s="68">
        <f>IF('17.2'!I13&lt;0,'17.2'!I13,0)</f>
        <v>-1663</v>
      </c>
      <c r="AC15" s="61">
        <f>'17.2'!K13</f>
        <v>6212</v>
      </c>
      <c r="AD15" s="61">
        <f>'17.2'!L13</f>
        <v>6212</v>
      </c>
      <c r="AE15" s="61">
        <f>'17.2'!M13</f>
        <v>6212</v>
      </c>
      <c r="AF15" s="12"/>
    </row>
    <row r="16" spans="1:36" ht="12" customHeight="1">
      <c r="A16" s="86">
        <v>0.375</v>
      </c>
      <c r="B16" s="61">
        <f>'17.1'!B14</f>
        <v>3093</v>
      </c>
      <c r="C16" s="61">
        <f>'17.1'!C14</f>
        <v>6551</v>
      </c>
      <c r="D16" s="61">
        <f>'17.1'!D14</f>
        <v>741</v>
      </c>
      <c r="F16" s="61">
        <f>'17.1'!E14</f>
        <v>580</v>
      </c>
      <c r="G16" s="61">
        <f>'17.1'!F14</f>
        <v>229</v>
      </c>
      <c r="H16" s="61">
        <f>'17.1'!H14</f>
        <v>74</v>
      </c>
      <c r="I16" s="61">
        <f>'17.1'!G14</f>
        <v>760</v>
      </c>
      <c r="J16" s="61">
        <f>IF('17.1'!I14&lt;0,0,'17.1'!I14)</f>
        <v>0</v>
      </c>
      <c r="K16" s="61">
        <f>'17.1'!J14</f>
        <v>0</v>
      </c>
      <c r="L16" s="68">
        <f>IF('17.1'!I14&lt;0,'17.1'!I14,0)</f>
        <v>-59</v>
      </c>
      <c r="M16" s="61">
        <f>'17.1'!K14</f>
        <v>11969</v>
      </c>
      <c r="N16" s="61">
        <f>'17.1'!L14</f>
        <v>11969</v>
      </c>
      <c r="O16" s="61">
        <f>'17.1'!M14</f>
        <v>11969</v>
      </c>
      <c r="Q16" s="86">
        <v>0.375</v>
      </c>
      <c r="R16" s="61">
        <f>'17.2'!B14</f>
        <v>2554</v>
      </c>
      <c r="S16" s="61">
        <f>'17.2'!C14</f>
        <v>4128</v>
      </c>
      <c r="T16" s="61">
        <f>'17.2'!D14</f>
        <v>488</v>
      </c>
      <c r="V16" s="61">
        <f>'17.2'!E14</f>
        <v>138</v>
      </c>
      <c r="W16" s="61">
        <f>'17.2'!F14</f>
        <v>0</v>
      </c>
      <c r="X16" s="61">
        <f>'17.2'!H14</f>
        <v>37</v>
      </c>
      <c r="Y16" s="61">
        <f>'17.2'!G14</f>
        <v>873</v>
      </c>
      <c r="Z16" s="61">
        <f>IF('17.2'!I14&lt;0,0,'17.2'!I14)</f>
        <v>0</v>
      </c>
      <c r="AA16" s="61">
        <f>'17.2'!J14</f>
        <v>-240</v>
      </c>
      <c r="AB16" s="68">
        <f>IF('17.2'!I14&lt;0,'17.2'!I14,0)</f>
        <v>-1264</v>
      </c>
      <c r="AC16" s="61">
        <f>'17.2'!K14</f>
        <v>6714</v>
      </c>
      <c r="AD16" s="61">
        <f>'17.2'!L14</f>
        <v>6954</v>
      </c>
      <c r="AE16" s="61">
        <f>'17.2'!M14</f>
        <v>6714</v>
      </c>
      <c r="AF16" s="12"/>
    </row>
    <row r="17" spans="1:32" ht="12" customHeight="1">
      <c r="A17" s="86">
        <v>0.41666666666666702</v>
      </c>
      <c r="B17" s="61">
        <f>'17.1'!B15</f>
        <v>3095</v>
      </c>
      <c r="C17" s="61">
        <f>'17.1'!C15</f>
        <v>6685</v>
      </c>
      <c r="D17" s="61">
        <f>'17.1'!D15</f>
        <v>737</v>
      </c>
      <c r="F17" s="61">
        <f>'17.1'!E15</f>
        <v>285</v>
      </c>
      <c r="G17" s="61">
        <f>'17.1'!F15</f>
        <v>97</v>
      </c>
      <c r="H17" s="61">
        <f>'17.1'!H15</f>
        <v>81</v>
      </c>
      <c r="I17" s="61">
        <f>'17.1'!G15</f>
        <v>1014</v>
      </c>
      <c r="J17" s="61">
        <f>IF('17.1'!I15&lt;0,0,'17.1'!I15)</f>
        <v>0</v>
      </c>
      <c r="K17" s="61">
        <f>'17.1'!J15</f>
        <v>0</v>
      </c>
      <c r="L17" s="68">
        <f>IF('17.1'!I15&lt;0,'17.1'!I15,0)</f>
        <v>-82</v>
      </c>
      <c r="M17" s="61">
        <f>'17.1'!K15</f>
        <v>11912</v>
      </c>
      <c r="N17" s="61">
        <f>'17.1'!L15</f>
        <v>11912</v>
      </c>
      <c r="O17" s="61">
        <f>'17.1'!M15</f>
        <v>11912</v>
      </c>
      <c r="Q17" s="86">
        <v>0.41666666666666702</v>
      </c>
      <c r="R17" s="61">
        <f>'17.2'!B15</f>
        <v>2550</v>
      </c>
      <c r="S17" s="61">
        <f>'17.2'!C15</f>
        <v>4012</v>
      </c>
      <c r="T17" s="61">
        <f>'17.2'!D15</f>
        <v>477</v>
      </c>
      <c r="V17" s="61">
        <f>'17.2'!E15</f>
        <v>134</v>
      </c>
      <c r="W17" s="61">
        <f>'17.2'!F15</f>
        <v>0</v>
      </c>
      <c r="X17" s="61">
        <f>'17.2'!H15</f>
        <v>44</v>
      </c>
      <c r="Y17" s="61">
        <f>'17.2'!G15</f>
        <v>1194</v>
      </c>
      <c r="Z17" s="61">
        <f>IF('17.2'!I15&lt;0,0,'17.2'!I15)</f>
        <v>0</v>
      </c>
      <c r="AA17" s="61">
        <f>'17.2'!J15</f>
        <v>-310</v>
      </c>
      <c r="AB17" s="68">
        <f>IF('17.2'!I15&lt;0,'17.2'!I15,0)</f>
        <v>-1050</v>
      </c>
      <c r="AC17" s="61">
        <f>'17.2'!K15</f>
        <v>7051</v>
      </c>
      <c r="AD17" s="61">
        <f>'17.2'!L15</f>
        <v>7361</v>
      </c>
      <c r="AE17" s="61">
        <f>'17.2'!M15</f>
        <v>7051</v>
      </c>
      <c r="AF17" s="12"/>
    </row>
    <row r="18" spans="1:32" ht="12" customHeight="1">
      <c r="A18" s="86">
        <v>0.45833333333333298</v>
      </c>
      <c r="B18" s="61">
        <f>'17.1'!B16</f>
        <v>3094</v>
      </c>
      <c r="C18" s="61">
        <f>'17.1'!C16</f>
        <v>6720</v>
      </c>
      <c r="D18" s="61">
        <f>'17.1'!D16</f>
        <v>740</v>
      </c>
      <c r="F18" s="61">
        <f>'17.1'!E16</f>
        <v>250</v>
      </c>
      <c r="G18" s="61">
        <f>'17.1'!F16</f>
        <v>0</v>
      </c>
      <c r="H18" s="61">
        <f>'17.1'!H16</f>
        <v>95</v>
      </c>
      <c r="I18" s="61">
        <f>'17.1'!G16</f>
        <v>1079</v>
      </c>
      <c r="J18" s="61">
        <f>IF('17.1'!I16&lt;0,0,'17.1'!I16)</f>
        <v>0</v>
      </c>
      <c r="K18" s="61">
        <f>'17.1'!J16</f>
        <v>0</v>
      </c>
      <c r="L18" s="68">
        <f>IF('17.1'!I16&lt;0,'17.1'!I16,0)</f>
        <v>-240</v>
      </c>
      <c r="M18" s="61">
        <f>'17.1'!K16</f>
        <v>11738</v>
      </c>
      <c r="N18" s="61">
        <f>'17.1'!L16</f>
        <v>11738</v>
      </c>
      <c r="O18" s="61">
        <f>'17.1'!M16</f>
        <v>11738</v>
      </c>
      <c r="Q18" s="86">
        <v>0.45833333333333298</v>
      </c>
      <c r="R18" s="61">
        <f>'17.2'!B16</f>
        <v>2544</v>
      </c>
      <c r="S18" s="61">
        <f>'17.2'!C16</f>
        <v>3955</v>
      </c>
      <c r="T18" s="61">
        <f>'17.2'!D16</f>
        <v>467</v>
      </c>
      <c r="V18" s="61">
        <f>'17.2'!E16</f>
        <v>135</v>
      </c>
      <c r="W18" s="61">
        <f>'17.2'!F16</f>
        <v>0</v>
      </c>
      <c r="X18" s="61">
        <f>'17.2'!H16</f>
        <v>34</v>
      </c>
      <c r="Y18" s="61">
        <f>'17.2'!G16</f>
        <v>1272</v>
      </c>
      <c r="Z18" s="61">
        <f>IF('17.2'!I16&lt;0,0,'17.2'!I16)</f>
        <v>0</v>
      </c>
      <c r="AA18" s="61">
        <f>'17.2'!J16</f>
        <v>-309</v>
      </c>
      <c r="AB18" s="68">
        <f>IF('17.2'!I16&lt;0,'17.2'!I16,0)</f>
        <v>-828</v>
      </c>
      <c r="AC18" s="61">
        <f>'17.2'!K16</f>
        <v>7270</v>
      </c>
      <c r="AD18" s="61">
        <f>'17.2'!L16</f>
        <v>7579</v>
      </c>
      <c r="AE18" s="61">
        <f>'17.2'!M16</f>
        <v>7270</v>
      </c>
      <c r="AF18" s="12"/>
    </row>
    <row r="19" spans="1:32" ht="12" customHeight="1">
      <c r="A19" s="86">
        <v>0.5</v>
      </c>
      <c r="B19" s="61">
        <f>'17.1'!B17</f>
        <v>3089</v>
      </c>
      <c r="C19" s="61">
        <f>'17.1'!C17</f>
        <v>6800</v>
      </c>
      <c r="D19" s="61">
        <f>'17.1'!D17</f>
        <v>743</v>
      </c>
      <c r="F19" s="61">
        <f>'17.1'!E17</f>
        <v>153</v>
      </c>
      <c r="G19" s="61">
        <f>'17.1'!F17</f>
        <v>280</v>
      </c>
      <c r="H19" s="61">
        <f>'17.1'!H17</f>
        <v>99</v>
      </c>
      <c r="I19" s="61">
        <f>'17.1'!G17</f>
        <v>1094</v>
      </c>
      <c r="J19" s="61">
        <f>IF('17.1'!I17&lt;0,0,'17.1'!I17)</f>
        <v>0</v>
      </c>
      <c r="K19" s="61">
        <f>'17.1'!J17</f>
        <v>0</v>
      </c>
      <c r="L19" s="68">
        <f>IF('17.1'!I17&lt;0,'17.1'!I17,0)</f>
        <v>-395</v>
      </c>
      <c r="M19" s="61">
        <f>'17.1'!K17</f>
        <v>11863</v>
      </c>
      <c r="N19" s="61">
        <f>'17.1'!L17</f>
        <v>11863</v>
      </c>
      <c r="O19" s="61">
        <f>'17.1'!M17</f>
        <v>11863</v>
      </c>
      <c r="Q19" s="86">
        <v>0.5</v>
      </c>
      <c r="R19" s="61">
        <f>'17.2'!B17</f>
        <v>2538</v>
      </c>
      <c r="S19" s="61">
        <f>'17.2'!C17</f>
        <v>3974</v>
      </c>
      <c r="T19" s="61">
        <f>'17.2'!D17</f>
        <v>462</v>
      </c>
      <c r="V19" s="61">
        <f>'17.2'!E17</f>
        <v>134</v>
      </c>
      <c r="W19" s="61">
        <f>'17.2'!F17</f>
        <v>0</v>
      </c>
      <c r="X19" s="61">
        <f>'17.2'!H17</f>
        <v>35</v>
      </c>
      <c r="Y19" s="61">
        <f>'17.2'!G17</f>
        <v>1256</v>
      </c>
      <c r="Z19" s="61">
        <f>IF('17.2'!I17&lt;0,0,'17.2'!I17)</f>
        <v>0</v>
      </c>
      <c r="AA19" s="61">
        <f>'17.2'!J17</f>
        <v>-307</v>
      </c>
      <c r="AB19" s="68">
        <f>IF('17.2'!I17&lt;0,'17.2'!I17,0)</f>
        <v>-962</v>
      </c>
      <c r="AC19" s="61">
        <f>'17.2'!K17</f>
        <v>7130</v>
      </c>
      <c r="AD19" s="61">
        <f>'17.2'!L17</f>
        <v>7437</v>
      </c>
      <c r="AE19" s="61">
        <f>'17.2'!M17</f>
        <v>7130</v>
      </c>
      <c r="AF19" s="12"/>
    </row>
    <row r="20" spans="1:32" ht="12" customHeight="1">
      <c r="A20" s="86">
        <v>0.54166666666666696</v>
      </c>
      <c r="B20" s="61">
        <f>'17.1'!B18</f>
        <v>3088</v>
      </c>
      <c r="C20" s="61">
        <f>'17.1'!C18</f>
        <v>6807</v>
      </c>
      <c r="D20" s="61">
        <f>'17.1'!D18</f>
        <v>747</v>
      </c>
      <c r="F20" s="61">
        <f>'17.1'!E18</f>
        <v>158</v>
      </c>
      <c r="G20" s="61">
        <f>'17.1'!F18</f>
        <v>4</v>
      </c>
      <c r="H20" s="61">
        <f>'17.1'!H18</f>
        <v>102</v>
      </c>
      <c r="I20" s="61">
        <f>'17.1'!G18</f>
        <v>1029</v>
      </c>
      <c r="J20" s="61">
        <f>IF('17.1'!I18&lt;0,0,'17.1'!I18)</f>
        <v>0</v>
      </c>
      <c r="K20" s="61">
        <f>'17.1'!J18</f>
        <v>0</v>
      </c>
      <c r="L20" s="68">
        <f>IF('17.1'!I18&lt;0,'17.1'!I18,0)</f>
        <v>-40</v>
      </c>
      <c r="M20" s="61">
        <f>'17.1'!K18</f>
        <v>11895</v>
      </c>
      <c r="N20" s="61">
        <f>'17.1'!L18</f>
        <v>11895</v>
      </c>
      <c r="O20" s="61">
        <f>'17.1'!M18</f>
        <v>11895</v>
      </c>
      <c r="Q20" s="86">
        <v>0.54166666666666696</v>
      </c>
      <c r="R20" s="61">
        <f>'17.2'!B18</f>
        <v>2537</v>
      </c>
      <c r="S20" s="61">
        <f>'17.2'!C18</f>
        <v>3814</v>
      </c>
      <c r="T20" s="61">
        <f>'17.2'!D18</f>
        <v>463</v>
      </c>
      <c r="V20" s="61">
        <f>'17.2'!E18</f>
        <v>132</v>
      </c>
      <c r="W20" s="61">
        <f>'17.2'!F18</f>
        <v>0</v>
      </c>
      <c r="X20" s="61">
        <f>'17.2'!H18</f>
        <v>43</v>
      </c>
      <c r="Y20" s="61">
        <f>'17.2'!G18</f>
        <v>1179</v>
      </c>
      <c r="Z20" s="61">
        <f>IF('17.2'!I18&lt;0,0,'17.2'!I18)</f>
        <v>0</v>
      </c>
      <c r="AA20" s="61">
        <f>'17.2'!J18</f>
        <v>-778</v>
      </c>
      <c r="AB20" s="68">
        <f>IF('17.2'!I18&lt;0,'17.2'!I18,0)</f>
        <v>-311</v>
      </c>
      <c r="AC20" s="61">
        <f>'17.2'!K18</f>
        <v>7079</v>
      </c>
      <c r="AD20" s="61">
        <f>'17.2'!L18</f>
        <v>7857</v>
      </c>
      <c r="AE20" s="61">
        <f>'17.2'!M18</f>
        <v>7079</v>
      </c>
      <c r="AF20" s="12"/>
    </row>
    <row r="21" spans="1:32" ht="12" customHeight="1">
      <c r="A21" s="86">
        <v>0.58333333333333304</v>
      </c>
      <c r="B21" s="61">
        <f>'17.1'!B19</f>
        <v>3086</v>
      </c>
      <c r="C21" s="61">
        <f>'17.1'!C19</f>
        <v>6662</v>
      </c>
      <c r="D21" s="61">
        <f>'17.1'!D19</f>
        <v>749</v>
      </c>
      <c r="F21" s="61">
        <f>'17.1'!E19</f>
        <v>158</v>
      </c>
      <c r="G21" s="61">
        <f>'17.1'!F19</f>
        <v>55</v>
      </c>
      <c r="H21" s="61">
        <f>'17.1'!H19</f>
        <v>103</v>
      </c>
      <c r="I21" s="61">
        <f>'17.1'!G19</f>
        <v>901</v>
      </c>
      <c r="J21" s="61">
        <f>IF('17.1'!I19&lt;0,0,'17.1'!I19)</f>
        <v>74</v>
      </c>
      <c r="K21" s="61">
        <f>'17.1'!J19</f>
        <v>-23</v>
      </c>
      <c r="L21" s="68">
        <f>IF('17.1'!I19&lt;0,'17.1'!I19,0)</f>
        <v>0</v>
      </c>
      <c r="M21" s="61">
        <f>'17.1'!K19</f>
        <v>11765</v>
      </c>
      <c r="N21" s="61">
        <f>'17.1'!L19</f>
        <v>11788</v>
      </c>
      <c r="O21" s="61">
        <f>'17.1'!M19</f>
        <v>11765</v>
      </c>
      <c r="Q21" s="86">
        <v>0.58333333333333304</v>
      </c>
      <c r="R21" s="61">
        <f>'17.2'!B19</f>
        <v>2534</v>
      </c>
      <c r="S21" s="61">
        <f>'17.2'!C19</f>
        <v>3842</v>
      </c>
      <c r="T21" s="61">
        <f>'17.2'!D19</f>
        <v>482</v>
      </c>
      <c r="V21" s="61">
        <f>'17.2'!E19</f>
        <v>132</v>
      </c>
      <c r="W21" s="61">
        <f>'17.2'!F19</f>
        <v>0</v>
      </c>
      <c r="X21" s="61">
        <f>'17.2'!H19</f>
        <v>47</v>
      </c>
      <c r="Y21" s="61">
        <f>'17.2'!G19</f>
        <v>1042</v>
      </c>
      <c r="Z21" s="61">
        <f>IF('17.2'!I19&lt;0,0,'17.2'!I19)</f>
        <v>0</v>
      </c>
      <c r="AA21" s="61">
        <f>'17.2'!J19</f>
        <v>-786</v>
      </c>
      <c r="AB21" s="68">
        <f>IF('17.2'!I19&lt;0,'17.2'!I19,0)</f>
        <v>-344</v>
      </c>
      <c r="AC21" s="61">
        <f>'17.2'!K19</f>
        <v>6949</v>
      </c>
      <c r="AD21" s="61">
        <f>'17.2'!L19</f>
        <v>7735</v>
      </c>
      <c r="AE21" s="61">
        <f>'17.2'!M19</f>
        <v>6949</v>
      </c>
      <c r="AF21" s="12"/>
    </row>
    <row r="22" spans="1:32" ht="12" customHeight="1">
      <c r="A22" s="86">
        <v>0.625</v>
      </c>
      <c r="B22" s="61">
        <f>'17.1'!B20</f>
        <v>3084</v>
      </c>
      <c r="C22" s="61">
        <f>'17.1'!C20</f>
        <v>6634</v>
      </c>
      <c r="D22" s="61">
        <f>'17.1'!D20</f>
        <v>743</v>
      </c>
      <c r="F22" s="61">
        <f>'17.1'!E20</f>
        <v>162</v>
      </c>
      <c r="G22" s="61">
        <f>'17.1'!F20</f>
        <v>96</v>
      </c>
      <c r="H22" s="61">
        <f>'17.1'!H20</f>
        <v>103</v>
      </c>
      <c r="I22" s="61">
        <f>'17.1'!G20</f>
        <v>629</v>
      </c>
      <c r="J22" s="61">
        <f>IF('17.1'!I20&lt;0,0,'17.1'!I20)</f>
        <v>167</v>
      </c>
      <c r="K22" s="61">
        <f>'17.1'!J20</f>
        <v>0</v>
      </c>
      <c r="L22" s="68">
        <f>IF('17.1'!I20&lt;0,'17.1'!I20,0)</f>
        <v>0</v>
      </c>
      <c r="M22" s="61">
        <f>'17.1'!K20</f>
        <v>11618</v>
      </c>
      <c r="N22" s="61">
        <f>'17.1'!L20</f>
        <v>11618</v>
      </c>
      <c r="O22" s="61">
        <f>'17.1'!M20</f>
        <v>11618</v>
      </c>
      <c r="Q22" s="86">
        <v>0.625</v>
      </c>
      <c r="R22" s="61">
        <f>'17.2'!B20</f>
        <v>2528</v>
      </c>
      <c r="S22" s="61">
        <f>'17.2'!C20</f>
        <v>3975</v>
      </c>
      <c r="T22" s="61">
        <f>'17.2'!D20</f>
        <v>476</v>
      </c>
      <c r="V22" s="61">
        <f>'17.2'!E20</f>
        <v>136</v>
      </c>
      <c r="W22" s="61">
        <f>'17.2'!F20</f>
        <v>0</v>
      </c>
      <c r="X22" s="61">
        <f>'17.2'!H20</f>
        <v>45</v>
      </c>
      <c r="Y22" s="61">
        <f>'17.2'!G20</f>
        <v>898</v>
      </c>
      <c r="Z22" s="61">
        <f>IF('17.2'!I20&lt;0,0,'17.2'!I20)</f>
        <v>0</v>
      </c>
      <c r="AA22" s="61">
        <f>'17.2'!J20</f>
        <v>-720</v>
      </c>
      <c r="AB22" s="68">
        <f>IF('17.2'!I20&lt;0,'17.2'!I20,0)</f>
        <v>-364</v>
      </c>
      <c r="AC22" s="61">
        <f>'17.2'!K20</f>
        <v>6974</v>
      </c>
      <c r="AD22" s="61">
        <f>'17.2'!L20</f>
        <v>7694</v>
      </c>
      <c r="AE22" s="61">
        <f>'17.2'!M20</f>
        <v>6974</v>
      </c>
      <c r="AF22" s="12"/>
    </row>
    <row r="23" spans="1:32" ht="12" customHeight="1">
      <c r="A23" s="86">
        <v>0.66666666666666696</v>
      </c>
      <c r="B23" s="61">
        <f>'17.1'!B21</f>
        <v>3083</v>
      </c>
      <c r="C23" s="61">
        <f>'17.1'!C21</f>
        <v>6831</v>
      </c>
      <c r="D23" s="61">
        <f>'17.1'!D21</f>
        <v>756</v>
      </c>
      <c r="F23" s="61">
        <f>'17.1'!E21</f>
        <v>313</v>
      </c>
      <c r="G23" s="61">
        <f>'17.1'!F21</f>
        <v>173</v>
      </c>
      <c r="H23" s="61">
        <f>'17.1'!H21</f>
        <v>103</v>
      </c>
      <c r="I23" s="61">
        <f>'17.1'!G21</f>
        <v>264</v>
      </c>
      <c r="J23" s="61">
        <f>IF('17.1'!I21&lt;0,0,'17.1'!I21)</f>
        <v>0</v>
      </c>
      <c r="K23" s="61">
        <f>'17.1'!J21</f>
        <v>0</v>
      </c>
      <c r="L23" s="68">
        <f>IF('17.1'!I21&lt;0,'17.1'!I21,0)</f>
        <v>-63</v>
      </c>
      <c r="M23" s="61">
        <f>'17.1'!K21</f>
        <v>11460</v>
      </c>
      <c r="N23" s="61">
        <f>'17.1'!L21</f>
        <v>11460</v>
      </c>
      <c r="O23" s="61">
        <f>'17.1'!M21</f>
        <v>11460</v>
      </c>
      <c r="Q23" s="86">
        <v>0.66666666666666696</v>
      </c>
      <c r="R23" s="61">
        <f>'17.2'!B21</f>
        <v>2528</v>
      </c>
      <c r="S23" s="61">
        <f>'17.2'!C21</f>
        <v>4045</v>
      </c>
      <c r="T23" s="61">
        <f>'17.2'!D21</f>
        <v>470</v>
      </c>
      <c r="V23" s="61">
        <f>'17.2'!E21</f>
        <v>139</v>
      </c>
      <c r="W23" s="61">
        <f>'17.2'!F21</f>
        <v>0</v>
      </c>
      <c r="X23" s="61">
        <f>'17.2'!H21</f>
        <v>48</v>
      </c>
      <c r="Y23" s="61">
        <f>'17.2'!G21</f>
        <v>736</v>
      </c>
      <c r="Z23" s="61">
        <f>IF('17.2'!I21&lt;0,0,'17.2'!I21)</f>
        <v>0</v>
      </c>
      <c r="AA23" s="61">
        <f>'17.2'!J21</f>
        <v>-255</v>
      </c>
      <c r="AB23" s="68">
        <f>IF('17.2'!I21&lt;0,'17.2'!I21,0)</f>
        <v>-745</v>
      </c>
      <c r="AC23" s="61">
        <f>'17.2'!K21</f>
        <v>6966</v>
      </c>
      <c r="AD23" s="61">
        <f>'17.2'!L21</f>
        <v>7221</v>
      </c>
      <c r="AE23" s="61">
        <f>'17.2'!M21</f>
        <v>6966</v>
      </c>
      <c r="AF23" s="12"/>
    </row>
    <row r="24" spans="1:32" ht="12" customHeight="1">
      <c r="A24" s="86">
        <v>0.70833333333333304</v>
      </c>
      <c r="B24" s="61">
        <f>'17.1'!B22</f>
        <v>3084</v>
      </c>
      <c r="C24" s="61">
        <f>'17.1'!C22</f>
        <v>6917</v>
      </c>
      <c r="D24" s="61">
        <f>'17.1'!D22</f>
        <v>771</v>
      </c>
      <c r="F24" s="61">
        <f>'17.1'!E22</f>
        <v>297</v>
      </c>
      <c r="G24" s="61">
        <f>'17.1'!F22</f>
        <v>674</v>
      </c>
      <c r="H24" s="61">
        <f>'17.1'!H22</f>
        <v>106</v>
      </c>
      <c r="I24" s="61">
        <f>'17.1'!G22</f>
        <v>22</v>
      </c>
      <c r="J24" s="61">
        <f>IF('17.1'!I22&lt;0,0,'17.1'!I22)</f>
        <v>0</v>
      </c>
      <c r="K24" s="61">
        <f>'17.1'!J22</f>
        <v>0</v>
      </c>
      <c r="L24" s="68">
        <f>IF('17.1'!I22&lt;0,'17.1'!I22,0)</f>
        <v>-302</v>
      </c>
      <c r="M24" s="61">
        <f>'17.1'!K22</f>
        <v>11569</v>
      </c>
      <c r="N24" s="61">
        <f>'17.1'!L22</f>
        <v>11569</v>
      </c>
      <c r="O24" s="61">
        <f>'17.1'!M22</f>
        <v>11569</v>
      </c>
      <c r="Q24" s="86">
        <v>0.70833333333333304</v>
      </c>
      <c r="R24" s="61">
        <f>'17.2'!B22</f>
        <v>2526</v>
      </c>
      <c r="S24" s="61">
        <f>'17.2'!C22</f>
        <v>4130</v>
      </c>
      <c r="T24" s="61">
        <f>'17.2'!D22</f>
        <v>494</v>
      </c>
      <c r="V24" s="61">
        <f>'17.2'!E22</f>
        <v>139</v>
      </c>
      <c r="W24" s="61">
        <f>'17.2'!F22</f>
        <v>126</v>
      </c>
      <c r="X24" s="61">
        <f>'17.2'!H22</f>
        <v>49</v>
      </c>
      <c r="Y24" s="61">
        <f>'17.2'!G22</f>
        <v>496</v>
      </c>
      <c r="Z24" s="61">
        <f>IF('17.2'!I22&lt;0,0,'17.2'!I22)</f>
        <v>0</v>
      </c>
      <c r="AA24" s="61">
        <f>'17.2'!J22</f>
        <v>0</v>
      </c>
      <c r="AB24" s="68">
        <f>IF('17.2'!I22&lt;0,'17.2'!I22,0)</f>
        <v>-1215</v>
      </c>
      <c r="AC24" s="61">
        <f>'17.2'!K22</f>
        <v>6745</v>
      </c>
      <c r="AD24" s="61">
        <f>'17.2'!L22</f>
        <v>6745</v>
      </c>
      <c r="AE24" s="61">
        <f>'17.2'!M22</f>
        <v>6745</v>
      </c>
      <c r="AF24" s="12"/>
    </row>
    <row r="25" spans="1:32" ht="12" customHeight="1">
      <c r="A25" s="86">
        <v>0.75</v>
      </c>
      <c r="B25" s="61">
        <f>'17.1'!B23</f>
        <v>3086</v>
      </c>
      <c r="C25" s="61">
        <f>'17.1'!C23</f>
        <v>6984</v>
      </c>
      <c r="D25" s="61">
        <f>'17.1'!D23</f>
        <v>788</v>
      </c>
      <c r="F25" s="61">
        <f>'17.1'!E23</f>
        <v>418</v>
      </c>
      <c r="G25" s="61">
        <f>'17.1'!F23</f>
        <v>444</v>
      </c>
      <c r="H25" s="61">
        <f>'17.1'!H23</f>
        <v>121</v>
      </c>
      <c r="I25" s="61">
        <f>'17.1'!G23</f>
        <v>1</v>
      </c>
      <c r="J25" s="61">
        <f>IF('17.1'!I23&lt;0,0,'17.1'!I23)</f>
        <v>0</v>
      </c>
      <c r="K25" s="61">
        <f>'17.1'!J23</f>
        <v>0</v>
      </c>
      <c r="L25" s="68">
        <f>IF('17.1'!I23&lt;0,'17.1'!I23,0)</f>
        <v>-92</v>
      </c>
      <c r="M25" s="61">
        <f>'17.1'!K23</f>
        <v>11750</v>
      </c>
      <c r="N25" s="61">
        <f>'17.1'!L23</f>
        <v>11750</v>
      </c>
      <c r="O25" s="61">
        <f>'17.1'!M23</f>
        <v>11750</v>
      </c>
      <c r="Q25" s="86">
        <v>0.75</v>
      </c>
      <c r="R25" s="61">
        <f>'17.2'!B23</f>
        <v>2524</v>
      </c>
      <c r="S25" s="61">
        <f>'17.2'!C23</f>
        <v>4338</v>
      </c>
      <c r="T25" s="61">
        <f>'17.2'!D23</f>
        <v>498</v>
      </c>
      <c r="V25" s="61">
        <f>'17.2'!E23</f>
        <v>140</v>
      </c>
      <c r="W25" s="61">
        <f>'17.2'!F23</f>
        <v>157</v>
      </c>
      <c r="X25" s="61">
        <f>'17.2'!H23</f>
        <v>42</v>
      </c>
      <c r="Y25" s="61">
        <f>'17.2'!G23</f>
        <v>285</v>
      </c>
      <c r="Z25" s="61">
        <f>IF('17.2'!I23&lt;0,0,'17.2'!I23)</f>
        <v>0</v>
      </c>
      <c r="AA25" s="61">
        <f>'17.2'!J23</f>
        <v>0</v>
      </c>
      <c r="AB25" s="68">
        <f>IF('17.2'!I23&lt;0,'17.2'!I23,0)</f>
        <v>-1226</v>
      </c>
      <c r="AC25" s="61">
        <f>'17.2'!K23</f>
        <v>6758</v>
      </c>
      <c r="AD25" s="61">
        <f>'17.2'!L23</f>
        <v>6758</v>
      </c>
      <c r="AE25" s="61">
        <f>'17.2'!M23</f>
        <v>6758</v>
      </c>
      <c r="AF25" s="12"/>
    </row>
    <row r="26" spans="1:32" ht="12" customHeight="1">
      <c r="A26" s="86">
        <v>0.79166666666666696</v>
      </c>
      <c r="B26" s="61">
        <f>'17.1'!B24</f>
        <v>3088</v>
      </c>
      <c r="C26" s="61">
        <f>'17.1'!C24</f>
        <v>7043</v>
      </c>
      <c r="D26" s="61">
        <f>'17.1'!D24</f>
        <v>792</v>
      </c>
      <c r="F26" s="61">
        <f>'17.1'!E24</f>
        <v>408</v>
      </c>
      <c r="G26" s="61">
        <f>'17.1'!F24</f>
        <v>108</v>
      </c>
      <c r="H26" s="61">
        <f>'17.1'!H24</f>
        <v>139</v>
      </c>
      <c r="I26" s="61">
        <f>'17.1'!G24</f>
        <v>0</v>
      </c>
      <c r="J26" s="61">
        <f>IF('17.1'!I24&lt;0,0,'17.1'!I24)</f>
        <v>149</v>
      </c>
      <c r="K26" s="61">
        <f>'17.1'!J24</f>
        <v>0</v>
      </c>
      <c r="L26" s="68">
        <f>IF('17.1'!I24&lt;0,'17.1'!I24,0)</f>
        <v>0</v>
      </c>
      <c r="M26" s="61">
        <f>'17.1'!K24</f>
        <v>11727</v>
      </c>
      <c r="N26" s="61">
        <f>'17.1'!L24</f>
        <v>11727</v>
      </c>
      <c r="O26" s="61">
        <f>'17.1'!M24</f>
        <v>11727</v>
      </c>
      <c r="Q26" s="86">
        <v>0.79166666666666696</v>
      </c>
      <c r="R26" s="61">
        <f>'17.2'!B24</f>
        <v>2525</v>
      </c>
      <c r="S26" s="61">
        <f>'17.2'!C24</f>
        <v>4454</v>
      </c>
      <c r="T26" s="61">
        <f>'17.2'!D24</f>
        <v>502</v>
      </c>
      <c r="V26" s="61">
        <f>'17.2'!E24</f>
        <v>197</v>
      </c>
      <c r="W26" s="61">
        <f>'17.2'!F24</f>
        <v>179</v>
      </c>
      <c r="X26" s="61">
        <f>'17.2'!H24</f>
        <v>38</v>
      </c>
      <c r="Y26" s="61">
        <f>'17.2'!G24</f>
        <v>108</v>
      </c>
      <c r="Z26" s="61">
        <f>IF('17.2'!I24&lt;0,0,'17.2'!I24)</f>
        <v>0</v>
      </c>
      <c r="AA26" s="61">
        <f>'17.2'!J24</f>
        <v>0</v>
      </c>
      <c r="AB26" s="68">
        <f>IF('17.2'!I24&lt;0,'17.2'!I24,0)</f>
        <v>-1234</v>
      </c>
      <c r="AC26" s="61">
        <f>'17.2'!K24</f>
        <v>6769</v>
      </c>
      <c r="AD26" s="61">
        <f>'17.2'!L24</f>
        <v>6769</v>
      </c>
      <c r="AE26" s="61">
        <f>'17.2'!M24</f>
        <v>6769</v>
      </c>
      <c r="AF26" s="12"/>
    </row>
    <row r="27" spans="1:32" ht="12" customHeight="1">
      <c r="A27" s="86">
        <v>0.83333333333333304</v>
      </c>
      <c r="B27" s="61">
        <f>'17.1'!B25</f>
        <v>3089</v>
      </c>
      <c r="C27" s="61">
        <f>'17.1'!C25</f>
        <v>7067</v>
      </c>
      <c r="D27" s="61">
        <f>'17.1'!D25</f>
        <v>785</v>
      </c>
      <c r="F27" s="61">
        <f>'17.1'!E25</f>
        <v>264</v>
      </c>
      <c r="G27" s="61">
        <f>'17.1'!F25</f>
        <v>332</v>
      </c>
      <c r="H27" s="61">
        <f>'17.1'!H25</f>
        <v>167</v>
      </c>
      <c r="I27" s="61">
        <f>'17.1'!G25</f>
        <v>0</v>
      </c>
      <c r="J27" s="61">
        <f>IF('17.1'!I25&lt;0,0,'17.1'!I25)</f>
        <v>0</v>
      </c>
      <c r="K27" s="61">
        <f>'17.1'!J25</f>
        <v>0</v>
      </c>
      <c r="L27" s="68">
        <f>IF('17.1'!I25&lt;0,'17.1'!I25,0)</f>
        <v>-203</v>
      </c>
      <c r="M27" s="61">
        <f>'17.1'!K25</f>
        <v>11501</v>
      </c>
      <c r="N27" s="61">
        <f>'17.1'!L25</f>
        <v>11501</v>
      </c>
      <c r="O27" s="61">
        <f>'17.1'!M25</f>
        <v>11501</v>
      </c>
      <c r="Q27" s="86">
        <v>0.83333333333333304</v>
      </c>
      <c r="R27" s="61">
        <f>'17.2'!B25</f>
        <v>2528</v>
      </c>
      <c r="S27" s="61">
        <f>'17.2'!C25</f>
        <v>4412</v>
      </c>
      <c r="T27" s="61">
        <f>'17.2'!D25</f>
        <v>497</v>
      </c>
      <c r="V27" s="61">
        <f>'17.2'!E25</f>
        <v>201</v>
      </c>
      <c r="W27" s="61">
        <f>'17.2'!F25</f>
        <v>0</v>
      </c>
      <c r="X27" s="61">
        <f>'17.2'!H25</f>
        <v>35</v>
      </c>
      <c r="Y27" s="61">
        <f>'17.2'!G25</f>
        <v>26</v>
      </c>
      <c r="Z27" s="61">
        <f>IF('17.2'!I25&lt;0,0,'17.2'!I25)</f>
        <v>0</v>
      </c>
      <c r="AA27" s="61">
        <f>'17.2'!J25</f>
        <v>0</v>
      </c>
      <c r="AB27" s="68">
        <f>IF('17.2'!I25&lt;0,'17.2'!I25,0)</f>
        <v>-979</v>
      </c>
      <c r="AC27" s="61">
        <f>'17.2'!K25</f>
        <v>6720</v>
      </c>
      <c r="AD27" s="61">
        <f>'17.2'!L25</f>
        <v>6720</v>
      </c>
      <c r="AE27" s="61">
        <f>'17.2'!M25</f>
        <v>6720</v>
      </c>
      <c r="AF27" s="12"/>
    </row>
    <row r="28" spans="1:32" ht="12" customHeight="1">
      <c r="A28" s="86">
        <v>0.875000000000001</v>
      </c>
      <c r="B28" s="61">
        <f>'17.1'!B26</f>
        <v>3090</v>
      </c>
      <c r="C28" s="61">
        <f>'17.1'!C26</f>
        <v>7100</v>
      </c>
      <c r="D28" s="61">
        <f>'17.1'!D26</f>
        <v>784</v>
      </c>
      <c r="F28" s="61">
        <f>'17.1'!E26</f>
        <v>152</v>
      </c>
      <c r="G28" s="61">
        <f>'17.1'!F26</f>
        <v>35</v>
      </c>
      <c r="H28" s="61">
        <f>'17.1'!H26</f>
        <v>197</v>
      </c>
      <c r="I28" s="61">
        <f>'17.1'!G26</f>
        <v>0</v>
      </c>
      <c r="J28" s="61">
        <f>IF('17.1'!I26&lt;0,0,'17.1'!I26)</f>
        <v>0</v>
      </c>
      <c r="K28" s="61">
        <f>'17.1'!J26</f>
        <v>0</v>
      </c>
      <c r="L28" s="68">
        <f>IF('17.1'!I26&lt;0,'17.1'!I26,0)</f>
        <v>-353</v>
      </c>
      <c r="M28" s="61">
        <f>'17.1'!K26</f>
        <v>11005</v>
      </c>
      <c r="N28" s="61">
        <f>'17.1'!L26</f>
        <v>11005</v>
      </c>
      <c r="O28" s="61">
        <f>'17.1'!M26</f>
        <v>11005</v>
      </c>
      <c r="Q28" s="86">
        <v>0.875</v>
      </c>
      <c r="R28" s="61">
        <f>'17.2'!B26</f>
        <v>2532</v>
      </c>
      <c r="S28" s="61">
        <f>'17.2'!C26</f>
        <v>4379</v>
      </c>
      <c r="T28" s="61">
        <f>'17.2'!D26</f>
        <v>485</v>
      </c>
      <c r="V28" s="61">
        <f>'17.2'!E26</f>
        <v>194</v>
      </c>
      <c r="W28" s="61">
        <f>'17.2'!F26</f>
        <v>0</v>
      </c>
      <c r="X28" s="61">
        <f>'17.2'!H26</f>
        <v>51</v>
      </c>
      <c r="Y28" s="61">
        <f>'17.2'!G26</f>
        <v>2</v>
      </c>
      <c r="Z28" s="61">
        <f>IF('17.2'!I26&lt;0,0,'17.2'!I26)</f>
        <v>0</v>
      </c>
      <c r="AA28" s="61">
        <f>'17.2'!J26</f>
        <v>0</v>
      </c>
      <c r="AB28" s="68">
        <f>IF('17.2'!I26&lt;0,'17.2'!I26,0)</f>
        <v>-861</v>
      </c>
      <c r="AC28" s="61">
        <f>'17.2'!K26</f>
        <v>6782</v>
      </c>
      <c r="AD28" s="61">
        <f>'17.2'!L26</f>
        <v>6782</v>
      </c>
      <c r="AE28" s="61">
        <f>'17.2'!M26</f>
        <v>6782</v>
      </c>
      <c r="AF28" s="12"/>
    </row>
    <row r="29" spans="1:32" ht="12" customHeight="1">
      <c r="A29" s="86">
        <v>0.91666666666666796</v>
      </c>
      <c r="B29" s="61">
        <f>'17.1'!B27</f>
        <v>3091</v>
      </c>
      <c r="C29" s="61">
        <f>'17.1'!C27</f>
        <v>6988</v>
      </c>
      <c r="D29" s="61">
        <f>'17.1'!D27</f>
        <v>740</v>
      </c>
      <c r="F29" s="61">
        <f>'17.1'!E27</f>
        <v>136</v>
      </c>
      <c r="G29" s="61">
        <f>'17.1'!F27</f>
        <v>0</v>
      </c>
      <c r="H29" s="61">
        <f>'17.1'!H27</f>
        <v>199</v>
      </c>
      <c r="I29" s="61">
        <f>'17.1'!G27</f>
        <v>0</v>
      </c>
      <c r="J29" s="61">
        <f>IF('17.1'!I27&lt;0,0,'17.1'!I27)</f>
        <v>0</v>
      </c>
      <c r="K29" s="61">
        <f>'17.1'!J27</f>
        <v>0</v>
      </c>
      <c r="L29" s="68">
        <f>IF('17.1'!I27&lt;0,'17.1'!I27,0)</f>
        <v>-624</v>
      </c>
      <c r="M29" s="61">
        <f>'17.1'!K27</f>
        <v>10530</v>
      </c>
      <c r="N29" s="61">
        <f>'17.1'!L27</f>
        <v>10530</v>
      </c>
      <c r="O29" s="61">
        <f>'17.1'!M27</f>
        <v>10530</v>
      </c>
      <c r="Q29" s="86">
        <v>0.91666666666666696</v>
      </c>
      <c r="R29" s="61">
        <f>'17.2'!B27</f>
        <v>2533</v>
      </c>
      <c r="S29" s="61">
        <f>'17.2'!C27</f>
        <v>4353</v>
      </c>
      <c r="T29" s="61">
        <f>'17.2'!D27</f>
        <v>466</v>
      </c>
      <c r="V29" s="61">
        <f>'17.2'!E27</f>
        <v>253</v>
      </c>
      <c r="W29" s="61">
        <f>'17.2'!F27</f>
        <v>0</v>
      </c>
      <c r="X29" s="61">
        <f>'17.2'!H27</f>
        <v>72</v>
      </c>
      <c r="Y29" s="61">
        <f>'17.2'!G27</f>
        <v>0</v>
      </c>
      <c r="Z29" s="61">
        <f>IF('17.2'!I27&lt;0,0,'17.2'!I27)</f>
        <v>0</v>
      </c>
      <c r="AA29" s="61">
        <f>'17.2'!J27</f>
        <v>-8</v>
      </c>
      <c r="AB29" s="68">
        <f>IF('17.2'!I27&lt;0,'17.2'!I27,0)</f>
        <v>-812</v>
      </c>
      <c r="AC29" s="61">
        <f>'17.2'!K27</f>
        <v>6857</v>
      </c>
      <c r="AD29" s="61">
        <f>'17.2'!L27</f>
        <v>6865</v>
      </c>
      <c r="AE29" s="61">
        <f>'17.2'!M27</f>
        <v>6857</v>
      </c>
      <c r="AF29" s="12"/>
    </row>
    <row r="30" spans="1:32" ht="12" customHeight="1">
      <c r="A30" s="86">
        <v>0.95833333333333504</v>
      </c>
      <c r="B30" s="61">
        <f>'17.1'!B28</f>
        <v>3095</v>
      </c>
      <c r="C30" s="61">
        <f>'17.1'!C28</f>
        <v>6917</v>
      </c>
      <c r="D30" s="61">
        <f>'17.1'!D28</f>
        <v>723</v>
      </c>
      <c r="F30" s="61">
        <f>'17.1'!E28</f>
        <v>129</v>
      </c>
      <c r="G30" s="61">
        <f>'17.1'!F28</f>
        <v>0</v>
      </c>
      <c r="H30" s="61">
        <f>'17.1'!H28</f>
        <v>195</v>
      </c>
      <c r="I30" s="61">
        <f>'17.1'!G28</f>
        <v>0</v>
      </c>
      <c r="J30" s="61">
        <f>IF('17.1'!I28&lt;0,0,'17.1'!I28)</f>
        <v>0</v>
      </c>
      <c r="K30" s="61">
        <f>'17.1'!J28</f>
        <v>-22</v>
      </c>
      <c r="L30" s="68">
        <f>IF('17.1'!I28&lt;0,'17.1'!I28,0)</f>
        <v>-862</v>
      </c>
      <c r="M30" s="61">
        <f>'17.1'!K28</f>
        <v>10175</v>
      </c>
      <c r="N30" s="61">
        <f>'17.1'!L28</f>
        <v>10197</v>
      </c>
      <c r="O30" s="61">
        <f>'17.1'!M28</f>
        <v>10175</v>
      </c>
      <c r="Q30" s="86">
        <v>0.95833333333333304</v>
      </c>
      <c r="R30" s="61">
        <f>'17.2'!B28</f>
        <v>2536</v>
      </c>
      <c r="S30" s="61">
        <f>'17.2'!C28</f>
        <v>4326</v>
      </c>
      <c r="T30" s="61">
        <f>'17.2'!D28</f>
        <v>461</v>
      </c>
      <c r="V30" s="61">
        <f>'17.2'!E28</f>
        <v>138</v>
      </c>
      <c r="W30" s="61">
        <f>'17.2'!F28</f>
        <v>0</v>
      </c>
      <c r="X30" s="61">
        <f>'17.2'!H28</f>
        <v>80</v>
      </c>
      <c r="Y30" s="61">
        <f>'17.2'!G28</f>
        <v>0</v>
      </c>
      <c r="Z30" s="61">
        <f>IF('17.2'!I28&lt;0,0,'17.2'!I28)</f>
        <v>0</v>
      </c>
      <c r="AA30" s="61">
        <f>'17.2'!J28</f>
        <v>-27</v>
      </c>
      <c r="AB30" s="68">
        <f>IF('17.2'!I28&lt;0,'17.2'!I28,0)</f>
        <v>-999</v>
      </c>
      <c r="AC30" s="61">
        <f>'17.2'!K28</f>
        <v>6515</v>
      </c>
      <c r="AD30" s="61">
        <f>'17.2'!L28</f>
        <v>6542</v>
      </c>
      <c r="AE30" s="61">
        <f>'17.2'!M28</f>
        <v>6515</v>
      </c>
      <c r="AF30" s="12"/>
    </row>
    <row r="31" spans="1:32" s="87" customFormat="1" ht="12" customHeight="1">
      <c r="A31" s="86"/>
      <c r="N31" s="88" t="s">
        <v>155</v>
      </c>
      <c r="AB31" s="68"/>
      <c r="AC31" s="88" t="s">
        <v>155</v>
      </c>
      <c r="AF31" s="19"/>
    </row>
    <row r="32" spans="1:32" ht="12" customHeight="1">
      <c r="A32" s="85" t="s">
        <v>85</v>
      </c>
      <c r="G32" s="85" t="s">
        <v>84</v>
      </c>
      <c r="AF32" s="12"/>
    </row>
    <row r="33" spans="1:33" ht="12" customHeight="1">
      <c r="Q33" s="68" t="s">
        <v>12</v>
      </c>
      <c r="R33" s="68" t="s">
        <v>41</v>
      </c>
      <c r="S33" s="68" t="s">
        <v>42</v>
      </c>
      <c r="T33" s="68" t="s">
        <v>43</v>
      </c>
      <c r="AF33" s="12"/>
    </row>
    <row r="34" spans="1:33" ht="12" customHeight="1">
      <c r="A34" s="666"/>
      <c r="B34" s="667"/>
      <c r="C34" s="667"/>
      <c r="D34" s="667"/>
      <c r="E34" s="455" t="s">
        <v>5</v>
      </c>
      <c r="F34" s="455" t="s">
        <v>232</v>
      </c>
      <c r="G34" s="666"/>
      <c r="H34" s="667"/>
      <c r="I34" s="667"/>
      <c r="J34" s="667"/>
      <c r="K34" s="455" t="s">
        <v>5</v>
      </c>
      <c r="L34" s="455" t="s">
        <v>232</v>
      </c>
      <c r="P34" s="68" t="s">
        <v>220</v>
      </c>
      <c r="R34" s="68">
        <f>'5'!B7</f>
        <v>2115.958047000001</v>
      </c>
      <c r="S34" s="68">
        <f>'6'!B6</f>
        <v>0</v>
      </c>
      <c r="T34" s="68">
        <f>'7'!B6</f>
        <v>2.7662300000000011</v>
      </c>
      <c r="AE34" s="68" t="s">
        <v>12</v>
      </c>
      <c r="AF34" s="12"/>
    </row>
    <row r="35" spans="1:33" ht="12" customHeight="1">
      <c r="A35" s="665" t="s">
        <v>38</v>
      </c>
      <c r="B35" s="665"/>
      <c r="C35" s="665"/>
      <c r="D35" s="665"/>
      <c r="E35" s="61">
        <f>'17.1'!E34</f>
        <v>3093</v>
      </c>
      <c r="F35" s="89">
        <f t="shared" ref="F35:F44" si="0">E35/$E$44</f>
        <v>0.25841757874509147</v>
      </c>
      <c r="G35" s="665" t="s">
        <v>38</v>
      </c>
      <c r="H35" s="665"/>
      <c r="I35" s="665"/>
      <c r="J35" s="665"/>
      <c r="K35" s="61">
        <f>'17.2'!E34</f>
        <v>2563</v>
      </c>
      <c r="L35" s="89">
        <f t="shared" ref="L35:L44" si="1">K35/$K$44</f>
        <v>0.49564881067491778</v>
      </c>
      <c r="P35" s="68" t="s">
        <v>219</v>
      </c>
      <c r="R35" s="68">
        <f>'5'!B8</f>
        <v>11.908016999999997</v>
      </c>
      <c r="S35" s="68">
        <f>'6'!B7</f>
        <v>0</v>
      </c>
      <c r="T35" s="68">
        <f>'7'!B7</f>
        <v>2595.3372179999969</v>
      </c>
      <c r="AE35" s="68" t="s">
        <v>41</v>
      </c>
      <c r="AF35" s="12"/>
    </row>
    <row r="36" spans="1:33" ht="12" customHeight="1">
      <c r="A36" s="665" t="s">
        <v>39</v>
      </c>
      <c r="B36" s="665"/>
      <c r="C36" s="665"/>
      <c r="D36" s="665"/>
      <c r="E36" s="61">
        <f>'17.1'!E35</f>
        <v>6551</v>
      </c>
      <c r="F36" s="89">
        <f t="shared" si="0"/>
        <v>0.54733060406048961</v>
      </c>
      <c r="G36" s="665" t="s">
        <v>39</v>
      </c>
      <c r="H36" s="665"/>
      <c r="I36" s="665"/>
      <c r="J36" s="665"/>
      <c r="K36" s="61">
        <f>'17.2'!E35</f>
        <v>3996</v>
      </c>
      <c r="L36" s="89">
        <f t="shared" si="1"/>
        <v>0.77277122413459676</v>
      </c>
      <c r="P36" s="68" t="s">
        <v>218</v>
      </c>
      <c r="R36" s="68">
        <f>'5'!B9</f>
        <v>3454.5004139999992</v>
      </c>
      <c r="S36" s="68">
        <f>'6'!B8</f>
        <v>0</v>
      </c>
      <c r="T36" s="68">
        <f>'7'!B8</f>
        <v>0</v>
      </c>
      <c r="AE36" s="68" t="s">
        <v>156</v>
      </c>
      <c r="AF36" s="12"/>
    </row>
    <row r="37" spans="1:33" ht="12" customHeight="1">
      <c r="A37" s="665" t="s">
        <v>128</v>
      </c>
      <c r="B37" s="665"/>
      <c r="C37" s="665"/>
      <c r="D37" s="665"/>
      <c r="E37" s="61">
        <f>'17.1'!E36</f>
        <v>741</v>
      </c>
      <c r="F37" s="89">
        <f t="shared" si="0"/>
        <v>6.1909933996156741E-2</v>
      </c>
      <c r="G37" s="665" t="s">
        <v>128</v>
      </c>
      <c r="H37" s="665"/>
      <c r="I37" s="665"/>
      <c r="J37" s="665"/>
      <c r="K37" s="61">
        <f>'17.2'!E36</f>
        <v>461</v>
      </c>
      <c r="L37" s="89">
        <f t="shared" si="1"/>
        <v>8.9151034616128402E-2</v>
      </c>
      <c r="P37" s="68" t="s">
        <v>217</v>
      </c>
      <c r="R37" s="68">
        <f>'5'!B10</f>
        <v>37733.792682000058</v>
      </c>
      <c r="S37" s="68">
        <f>'6'!B9</f>
        <v>0</v>
      </c>
      <c r="T37" s="68">
        <f>'7'!B9</f>
        <v>0</v>
      </c>
      <c r="AE37" s="68" t="s">
        <v>64</v>
      </c>
      <c r="AF37" s="12"/>
    </row>
    <row r="38" spans="1:33" ht="12" customHeight="1">
      <c r="A38" s="665" t="s">
        <v>77</v>
      </c>
      <c r="B38" s="665"/>
      <c r="C38" s="665"/>
      <c r="D38" s="665"/>
      <c r="E38" s="61">
        <f>'17.1'!E37</f>
        <v>580</v>
      </c>
      <c r="F38" s="89">
        <f t="shared" si="0"/>
        <v>4.8458517837747517E-2</v>
      </c>
      <c r="G38" s="665" t="s">
        <v>77</v>
      </c>
      <c r="H38" s="665"/>
      <c r="I38" s="665"/>
      <c r="J38" s="665"/>
      <c r="K38" s="61">
        <f>'17.2'!E37</f>
        <v>135</v>
      </c>
      <c r="L38" s="89">
        <f t="shared" si="1"/>
        <v>2.6107135950493136E-2</v>
      </c>
      <c r="P38" s="68" t="s">
        <v>216</v>
      </c>
      <c r="R38" s="68">
        <f>'5'!B11</f>
        <v>0</v>
      </c>
      <c r="S38" s="68">
        <f>'6'!B10</f>
        <v>0</v>
      </c>
      <c r="T38" s="68">
        <f>'7'!B10</f>
        <v>0</v>
      </c>
      <c r="AE38" s="68" t="s">
        <v>65</v>
      </c>
      <c r="AF38" s="12"/>
    </row>
    <row r="39" spans="1:33" ht="12" customHeight="1">
      <c r="A39" s="665" t="s">
        <v>78</v>
      </c>
      <c r="B39" s="665"/>
      <c r="C39" s="665"/>
      <c r="D39" s="665"/>
      <c r="E39" s="61">
        <f>'17.1'!E38</f>
        <v>229</v>
      </c>
      <c r="F39" s="89">
        <f t="shared" si="0"/>
        <v>1.9132759629041689E-2</v>
      </c>
      <c r="G39" s="665" t="s">
        <v>78</v>
      </c>
      <c r="H39" s="665"/>
      <c r="I39" s="665"/>
      <c r="J39" s="665"/>
      <c r="K39" s="61">
        <f>'17.2'!E38</f>
        <v>0</v>
      </c>
      <c r="L39" s="89">
        <f t="shared" si="1"/>
        <v>0</v>
      </c>
      <c r="P39" s="68" t="s">
        <v>215</v>
      </c>
      <c r="R39" s="68">
        <f>'5'!B12</f>
        <v>63.59628</v>
      </c>
      <c r="S39" s="68">
        <f>'6'!B11</f>
        <v>0</v>
      </c>
      <c r="T39" s="68">
        <f>'7'!B11</f>
        <v>0.67549099999999995</v>
      </c>
      <c r="AE39" s="68" t="s">
        <v>67</v>
      </c>
      <c r="AF39" s="12"/>
    </row>
    <row r="40" spans="1:33" ht="12" customHeight="1">
      <c r="A40" s="665" t="s">
        <v>129</v>
      </c>
      <c r="B40" s="665"/>
      <c r="C40" s="665"/>
      <c r="D40" s="665"/>
      <c r="E40" s="61">
        <f>'17.1'!E39</f>
        <v>760</v>
      </c>
      <c r="F40" s="89">
        <f t="shared" si="0"/>
        <v>6.3497368201186399E-2</v>
      </c>
      <c r="G40" s="665" t="s">
        <v>129</v>
      </c>
      <c r="H40" s="665"/>
      <c r="I40" s="665"/>
      <c r="J40" s="665"/>
      <c r="K40" s="61">
        <f>'17.2'!E39</f>
        <v>14</v>
      </c>
      <c r="L40" s="89">
        <f t="shared" si="1"/>
        <v>2.707406691162251E-3</v>
      </c>
      <c r="P40" s="68" t="s">
        <v>214</v>
      </c>
      <c r="R40" s="68">
        <f>'5'!B13</f>
        <v>21.564160999999999</v>
      </c>
      <c r="S40" s="68">
        <f>'6'!B12</f>
        <v>0</v>
      </c>
      <c r="T40" s="68">
        <f>'7'!B12</f>
        <v>4.3959000000000012E-2</v>
      </c>
      <c r="AE40" s="68" t="s">
        <v>66</v>
      </c>
      <c r="AF40" s="12"/>
    </row>
    <row r="41" spans="1:33" ht="12" customHeight="1">
      <c r="A41" s="665" t="s">
        <v>130</v>
      </c>
      <c r="B41" s="665"/>
      <c r="C41" s="665"/>
      <c r="D41" s="665"/>
      <c r="E41" s="61">
        <f>'17.1'!E40</f>
        <v>74</v>
      </c>
      <c r="F41" s="89">
        <f t="shared" si="0"/>
        <v>6.1826384827470965E-3</v>
      </c>
      <c r="G41" s="665" t="s">
        <v>130</v>
      </c>
      <c r="H41" s="665"/>
      <c r="I41" s="665"/>
      <c r="J41" s="665"/>
      <c r="K41" s="61">
        <f>'17.2'!E40</f>
        <v>45</v>
      </c>
      <c r="L41" s="89">
        <f t="shared" si="1"/>
        <v>8.7023786501643791E-3</v>
      </c>
      <c r="P41" s="68" t="s">
        <v>213</v>
      </c>
      <c r="R41" s="68">
        <f>'5'!B14</f>
        <v>176.97561300000004</v>
      </c>
      <c r="S41" s="68">
        <f>'6'!B13</f>
        <v>0</v>
      </c>
      <c r="T41" s="68">
        <f>'7'!B13</f>
        <v>0</v>
      </c>
      <c r="AE41" s="68" t="s">
        <v>79</v>
      </c>
      <c r="AF41" s="12"/>
    </row>
    <row r="42" spans="1:33" ht="12" customHeight="1">
      <c r="A42" s="454" t="s">
        <v>79</v>
      </c>
      <c r="B42" s="454"/>
      <c r="C42" s="454"/>
      <c r="D42" s="454"/>
      <c r="E42" s="61">
        <f>'17.1'!E41</f>
        <v>-59</v>
      </c>
      <c r="F42" s="89">
        <f t="shared" si="0"/>
        <v>-4.9294009524605232E-3</v>
      </c>
      <c r="G42" s="454" t="s">
        <v>79</v>
      </c>
      <c r="H42" s="454"/>
      <c r="I42" s="454"/>
      <c r="J42" s="454"/>
      <c r="K42" s="61">
        <f>'17.2'!E41</f>
        <v>-2015</v>
      </c>
      <c r="L42" s="89">
        <f t="shared" si="1"/>
        <v>-0.38967317733513829</v>
      </c>
      <c r="P42" s="68" t="s">
        <v>212</v>
      </c>
      <c r="R42" s="68">
        <f>'5'!B15</f>
        <v>879.69597099999942</v>
      </c>
      <c r="S42" s="68">
        <f>'6'!B14</f>
        <v>1630.4139599999999</v>
      </c>
      <c r="T42" s="68">
        <f>'7'!B14</f>
        <v>241.39862800000003</v>
      </c>
      <c r="AE42" s="68" t="s">
        <v>126</v>
      </c>
      <c r="AF42" s="12"/>
    </row>
    <row r="43" spans="1:33" ht="12" customHeight="1">
      <c r="A43" s="454" t="s">
        <v>126</v>
      </c>
      <c r="B43" s="454"/>
      <c r="C43" s="454"/>
      <c r="D43" s="454"/>
      <c r="E43" s="61">
        <f>'17.1'!E42</f>
        <v>0</v>
      </c>
      <c r="F43" s="89">
        <f t="shared" si="0"/>
        <v>0</v>
      </c>
      <c r="G43" s="454" t="s">
        <v>126</v>
      </c>
      <c r="H43" s="454"/>
      <c r="I43" s="454"/>
      <c r="J43" s="454"/>
      <c r="K43" s="61">
        <f>'17.2'!E42</f>
        <v>-28</v>
      </c>
      <c r="L43" s="89">
        <f t="shared" si="1"/>
        <v>-5.414813382324502E-3</v>
      </c>
      <c r="P43" s="68" t="s">
        <v>32</v>
      </c>
      <c r="R43" s="68">
        <f>'5'!B16</f>
        <v>0</v>
      </c>
      <c r="S43" s="68">
        <f>'6'!B15</f>
        <v>0</v>
      </c>
      <c r="T43" s="68">
        <f>'7'!B15</f>
        <v>0.54568900000000009</v>
      </c>
      <c r="AE43" s="68" t="s">
        <v>157</v>
      </c>
      <c r="AF43" s="12"/>
    </row>
    <row r="44" spans="1:33" ht="12" customHeight="1">
      <c r="A44" s="454" t="s">
        <v>86</v>
      </c>
      <c r="B44" s="454"/>
      <c r="C44" s="454"/>
      <c r="D44" s="454"/>
      <c r="E44" s="61">
        <f>'17.1'!E33</f>
        <v>11969</v>
      </c>
      <c r="F44" s="89">
        <f t="shared" si="0"/>
        <v>1</v>
      </c>
      <c r="G44" s="454" t="s">
        <v>86</v>
      </c>
      <c r="H44" s="454"/>
      <c r="I44" s="454"/>
      <c r="J44" s="454"/>
      <c r="K44" s="61">
        <f>'17.2'!E33</f>
        <v>5171</v>
      </c>
      <c r="L44" s="89">
        <f t="shared" si="1"/>
        <v>1</v>
      </c>
      <c r="P44" s="68" t="s">
        <v>211</v>
      </c>
      <c r="R44" s="68">
        <f>'5'!B17</f>
        <v>22.189334000000002</v>
      </c>
      <c r="S44" s="68">
        <f>'6'!B16</f>
        <v>0</v>
      </c>
      <c r="T44" s="68">
        <f>'7'!B16</f>
        <v>12.598535999999994</v>
      </c>
      <c r="AF44" s="12"/>
    </row>
    <row r="45" spans="1:33" ht="12" customHeight="1">
      <c r="A45" s="87"/>
      <c r="B45" s="87"/>
      <c r="C45" s="87"/>
      <c r="D45" s="87"/>
      <c r="E45" s="87"/>
      <c r="F45" s="88"/>
      <c r="G45" s="87"/>
      <c r="H45" s="87"/>
      <c r="I45" s="87"/>
      <c r="J45" s="87"/>
      <c r="K45" s="87"/>
      <c r="L45" s="88"/>
      <c r="P45" s="87" t="s">
        <v>210</v>
      </c>
      <c r="Q45" s="87"/>
      <c r="R45" s="68">
        <f>'5'!B18</f>
        <v>590.57395500000007</v>
      </c>
      <c r="S45" s="68">
        <f>'6'!B17</f>
        <v>2060.4579100000001</v>
      </c>
      <c r="T45" s="68">
        <f>'7'!B17</f>
        <v>837.04720299999917</v>
      </c>
      <c r="AF45" s="12"/>
    </row>
    <row r="46" spans="1:33" s="87" customFormat="1" ht="12" customHeight="1">
      <c r="P46" s="68" t="s">
        <v>391</v>
      </c>
      <c r="Q46" s="68">
        <f>'5'!B5</f>
        <v>29921.311170000001</v>
      </c>
      <c r="R46" s="68"/>
      <c r="S46" s="68"/>
      <c r="T46" s="68"/>
      <c r="AF46" s="19"/>
    </row>
    <row r="47" spans="1:33" ht="18.75">
      <c r="A47" s="104"/>
      <c r="AG47" s="105" t="str">
        <f>Obsah!A1</f>
        <v>2018</v>
      </c>
    </row>
    <row r="48" spans="1:33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s="87" customFormat="1" ht="12" customHeight="1"/>
    <row r="93" spans="33:33" ht="18.75" customHeight="1">
      <c r="AG93" s="105" t="str">
        <f>Obsah!A1</f>
        <v>2018</v>
      </c>
    </row>
  </sheetData>
  <mergeCells count="16">
    <mergeCell ref="G39:J39"/>
    <mergeCell ref="G40:J40"/>
    <mergeCell ref="A34:D34"/>
    <mergeCell ref="G41:J41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36:J36"/>
    <mergeCell ref="G37:J37"/>
    <mergeCell ref="G38:J38"/>
  </mergeCells>
  <pageMargins left="0.31496062992125984" right="0.31496062992125984" top="0.35433070866141736" bottom="0.35433070866141736" header="0.31496062992125984" footer="0.19685039370078741"/>
  <pageSetup paperSize="9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"/>
  <sheetViews>
    <sheetView showGridLines="0" workbookViewId="0"/>
  </sheetViews>
  <sheetFormatPr defaultRowHeight="12.75"/>
  <sheetData>
    <row r="1" spans="1:1">
      <c r="A1" s="99"/>
    </row>
  </sheetData>
  <pageMargins left="0.31496062992125984" right="0.31496062992125984" top="0.3543307086614173" bottom="0.3543307086614173" header="0.31496062992125984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38"/>
  <sheetViews>
    <sheetView showGridLines="0" zoomScale="115" zoomScaleNormal="115" zoomScaleSheetLayoutView="100" workbookViewId="0"/>
  </sheetViews>
  <sheetFormatPr defaultRowHeight="12"/>
  <cols>
    <col min="1" max="1" width="27" style="1" customWidth="1"/>
    <col min="2" max="13" width="8.85546875" style="1" customWidth="1"/>
    <col min="14" max="14" width="9.570312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391" customFormat="1" ht="18.75">
      <c r="A1" s="104" t="s">
        <v>328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105" t="str">
        <f>Obsah!$A$1</f>
        <v>2018</v>
      </c>
    </row>
    <row r="2" spans="1:14" s="389" customFormat="1" ht="7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>
      <c r="A3" s="96"/>
      <c r="B3" s="115" t="s">
        <v>93</v>
      </c>
      <c r="C3" s="115" t="s">
        <v>94</v>
      </c>
      <c r="D3" s="115" t="s">
        <v>95</v>
      </c>
      <c r="E3" s="115" t="s">
        <v>96</v>
      </c>
      <c r="F3" s="115" t="s">
        <v>97</v>
      </c>
      <c r="G3" s="115" t="s">
        <v>98</v>
      </c>
      <c r="H3" s="115" t="s">
        <v>99</v>
      </c>
      <c r="I3" s="115" t="s">
        <v>100</v>
      </c>
      <c r="J3" s="115" t="s">
        <v>101</v>
      </c>
      <c r="K3" s="115" t="s">
        <v>102</v>
      </c>
      <c r="L3" s="115" t="s">
        <v>103</v>
      </c>
      <c r="M3" s="115" t="s">
        <v>104</v>
      </c>
      <c r="N3" s="115" t="s">
        <v>76</v>
      </c>
    </row>
    <row r="4" spans="1:14" s="97" customFormat="1" ht="14.25" customHeight="1" thickBot="1">
      <c r="A4" s="116" t="s">
        <v>37</v>
      </c>
      <c r="B4" s="117">
        <f t="shared" ref="B4:N4" si="0">SUM(B5:B12)</f>
        <v>7480.0487769999972</v>
      </c>
      <c r="C4" s="117">
        <f t="shared" si="0"/>
        <v>7088.9545350000008</v>
      </c>
      <c r="D4" s="117">
        <f t="shared" si="0"/>
        <v>8448.1150089999974</v>
      </c>
      <c r="E4" s="117">
        <f t="shared" si="0"/>
        <v>6685.9800759999962</v>
      </c>
      <c r="F4" s="117">
        <f t="shared" si="0"/>
        <v>7082.2905699999992</v>
      </c>
      <c r="G4" s="117">
        <f t="shared" si="0"/>
        <v>6651.4733229999965</v>
      </c>
      <c r="H4" s="117">
        <f t="shared" si="0"/>
        <v>6628.8312069999974</v>
      </c>
      <c r="I4" s="117">
        <f t="shared" si="0"/>
        <v>6770.3451209999985</v>
      </c>
      <c r="J4" s="117">
        <f t="shared" si="0"/>
        <v>7123.2847409999995</v>
      </c>
      <c r="K4" s="117">
        <f t="shared" si="0"/>
        <v>7793.2487940000001</v>
      </c>
      <c r="L4" s="117">
        <f t="shared" si="0"/>
        <v>8052.7108710000002</v>
      </c>
      <c r="M4" s="117">
        <f t="shared" si="0"/>
        <v>8196.4935720000012</v>
      </c>
      <c r="N4" s="117">
        <f t="shared" si="0"/>
        <v>88001.776595999996</v>
      </c>
    </row>
    <row r="5" spans="1:14">
      <c r="A5" s="23" t="s">
        <v>0</v>
      </c>
      <c r="B5" s="4">
        <v>2232.52493</v>
      </c>
      <c r="C5" s="4">
        <v>2082.8975099999998</v>
      </c>
      <c r="D5" s="4">
        <v>2801.9058799999998</v>
      </c>
      <c r="E5" s="4">
        <v>2418.3875200000002</v>
      </c>
      <c r="F5" s="4">
        <v>2770.6351500000001</v>
      </c>
      <c r="G5" s="4">
        <v>2544.8310599999995</v>
      </c>
      <c r="H5" s="4">
        <v>2073.6696499999998</v>
      </c>
      <c r="I5" s="4">
        <v>2264.6058399999997</v>
      </c>
      <c r="J5" s="4">
        <v>2549.2684100000001</v>
      </c>
      <c r="K5" s="4">
        <v>2668.3299099999999</v>
      </c>
      <c r="L5" s="4">
        <v>2708.2977800000003</v>
      </c>
      <c r="M5" s="4">
        <v>2805.9575300000001</v>
      </c>
      <c r="N5" s="4">
        <f>SUM(B5:M5)</f>
        <v>29921.311170000001</v>
      </c>
    </row>
    <row r="6" spans="1:14" ht="12.75" customHeight="1">
      <c r="A6" s="24" t="s">
        <v>33</v>
      </c>
      <c r="B6" s="407">
        <v>4107.1748399999979</v>
      </c>
      <c r="C6" s="5">
        <v>3875.7153249999997</v>
      </c>
      <c r="D6" s="5">
        <v>4528.0933019999975</v>
      </c>
      <c r="E6" s="5">
        <v>3173.4240080000004</v>
      </c>
      <c r="F6" s="5">
        <v>3279.9594939999984</v>
      </c>
      <c r="G6" s="5">
        <v>3147.777423999999</v>
      </c>
      <c r="H6" s="5">
        <v>3492.930017000001</v>
      </c>
      <c r="I6" s="5">
        <v>3404.5961590000015</v>
      </c>
      <c r="J6" s="5">
        <v>3594.75198</v>
      </c>
      <c r="K6" s="5">
        <v>3975.4395219999997</v>
      </c>
      <c r="L6" s="5">
        <v>4225.9681620000001</v>
      </c>
      <c r="M6" s="5">
        <v>4264.9243510000015</v>
      </c>
      <c r="N6" s="407">
        <f>SUM(B6:M6)</f>
        <v>45070.754583999995</v>
      </c>
    </row>
    <row r="7" spans="1:14">
      <c r="A7" s="24" t="s">
        <v>34</v>
      </c>
      <c r="B7" s="5">
        <v>282.11195000000004</v>
      </c>
      <c r="C7" s="5">
        <v>349.345932</v>
      </c>
      <c r="D7" s="5">
        <v>268.62745000000001</v>
      </c>
      <c r="E7" s="5">
        <v>149.97576800000002</v>
      </c>
      <c r="F7" s="5">
        <v>157.47960999999998</v>
      </c>
      <c r="G7" s="5">
        <v>201.93335000000002</v>
      </c>
      <c r="H7" s="5">
        <v>307.88771999999994</v>
      </c>
      <c r="I7" s="5">
        <v>374.15117000000004</v>
      </c>
      <c r="J7" s="5">
        <v>296.18582000000004</v>
      </c>
      <c r="K7" s="5">
        <v>411.24298999999996</v>
      </c>
      <c r="L7" s="5">
        <v>458.56705000000005</v>
      </c>
      <c r="M7" s="5">
        <v>433.36306000000002</v>
      </c>
      <c r="N7" s="114">
        <f t="shared" ref="N7:N12" si="1">SUM(B7:M7)</f>
        <v>3690.8718700000009</v>
      </c>
    </row>
    <row r="8" spans="1:14" ht="12.75" customHeight="1">
      <c r="A8" s="24" t="s">
        <v>35</v>
      </c>
      <c r="B8" s="5">
        <v>347.74146599999938</v>
      </c>
      <c r="C8" s="5">
        <v>316.81993499999982</v>
      </c>
      <c r="D8" s="5">
        <v>336.75261499999993</v>
      </c>
      <c r="E8" s="5">
        <v>292.82448799999969</v>
      </c>
      <c r="F8" s="5">
        <v>288.48918399999997</v>
      </c>
      <c r="G8" s="5">
        <v>274.36823699999997</v>
      </c>
      <c r="H8" s="5">
        <v>280.18948500000045</v>
      </c>
      <c r="I8" s="5">
        <v>273.21181699999983</v>
      </c>
      <c r="J8" s="5">
        <v>279.01118700000001</v>
      </c>
      <c r="K8" s="5">
        <v>319.95265300000028</v>
      </c>
      <c r="L8" s="5">
        <v>334.32546300000058</v>
      </c>
      <c r="M8" s="5">
        <v>346.72666900000036</v>
      </c>
      <c r="N8" s="114">
        <f t="shared" si="1"/>
        <v>3690.4131990000005</v>
      </c>
    </row>
    <row r="9" spans="1:14" ht="12.75" customHeight="1">
      <c r="A9" s="24" t="s">
        <v>3</v>
      </c>
      <c r="B9" s="5">
        <v>258.32741999999973</v>
      </c>
      <c r="C9" s="5">
        <v>209.08661299999977</v>
      </c>
      <c r="D9" s="5">
        <v>177.63947800000034</v>
      </c>
      <c r="E9" s="5">
        <v>183.11288799999994</v>
      </c>
      <c r="F9" s="5">
        <v>120.91178799999986</v>
      </c>
      <c r="G9" s="5">
        <v>111.34236299999999</v>
      </c>
      <c r="H9" s="5">
        <v>100.98168999999993</v>
      </c>
      <c r="I9" s="5">
        <v>89.053367999999978</v>
      </c>
      <c r="J9" s="5">
        <v>84.087533999999948</v>
      </c>
      <c r="K9" s="5">
        <v>87.396796999999964</v>
      </c>
      <c r="L9" s="5">
        <v>86.70018300000001</v>
      </c>
      <c r="M9" s="407">
        <v>120.19031999999991</v>
      </c>
      <c r="N9" s="407">
        <f t="shared" si="1"/>
        <v>1628.830441999999</v>
      </c>
    </row>
    <row r="10" spans="1:14" ht="12.75" customHeight="1">
      <c r="A10" s="24" t="s">
        <v>36</v>
      </c>
      <c r="B10" s="5">
        <v>131.5873</v>
      </c>
      <c r="C10" s="5">
        <v>101.474581</v>
      </c>
      <c r="D10" s="5">
        <v>119.06502999999999</v>
      </c>
      <c r="E10" s="5">
        <v>115.42536499999999</v>
      </c>
      <c r="F10" s="5">
        <v>94.548519999999996</v>
      </c>
      <c r="G10" s="5">
        <v>60.466140000000003</v>
      </c>
      <c r="H10" s="5">
        <v>38.603922999999995</v>
      </c>
      <c r="I10" s="5">
        <v>42.007069999999992</v>
      </c>
      <c r="J10" s="5">
        <v>42.061118</v>
      </c>
      <c r="K10" s="5">
        <v>87.369770000000003</v>
      </c>
      <c r="L10" s="5">
        <v>105.28129000000001</v>
      </c>
      <c r="M10" s="407">
        <v>112.69807999999999</v>
      </c>
      <c r="N10" s="407">
        <f t="shared" si="1"/>
        <v>1050.5881869999998</v>
      </c>
    </row>
    <row r="11" spans="1:14" ht="12.75" customHeight="1">
      <c r="A11" s="24" t="s">
        <v>1</v>
      </c>
      <c r="B11" s="5">
        <v>74.198368000000059</v>
      </c>
      <c r="C11" s="5">
        <v>38.094556000000004</v>
      </c>
      <c r="D11" s="5">
        <v>57.528990999999969</v>
      </c>
      <c r="E11" s="5">
        <v>58.143757000000008</v>
      </c>
      <c r="F11" s="5">
        <v>45.883974000000009</v>
      </c>
      <c r="G11" s="5">
        <v>35.077737999999954</v>
      </c>
      <c r="H11" s="5">
        <v>28.368531000000022</v>
      </c>
      <c r="I11" s="5">
        <v>26.524306000000017</v>
      </c>
      <c r="J11" s="5">
        <v>36.044095999999975</v>
      </c>
      <c r="K11" s="5">
        <v>68.789204000000012</v>
      </c>
      <c r="L11" s="5">
        <v>60.051335999999971</v>
      </c>
      <c r="M11" s="5">
        <v>80.624852000000061</v>
      </c>
      <c r="N11" s="114">
        <f t="shared" si="1"/>
        <v>609.32970900000009</v>
      </c>
    </row>
    <row r="12" spans="1:14" ht="12.75" customHeight="1">
      <c r="A12" s="77" t="s">
        <v>2</v>
      </c>
      <c r="B12" s="78">
        <v>46.382502999999787</v>
      </c>
      <c r="C12" s="78">
        <v>115.52008300000081</v>
      </c>
      <c r="D12" s="78">
        <v>158.50226300000014</v>
      </c>
      <c r="E12" s="78">
        <v>294.68628199999694</v>
      </c>
      <c r="F12" s="78">
        <v>324.38284999999985</v>
      </c>
      <c r="G12" s="78">
        <v>275.67701099999817</v>
      </c>
      <c r="H12" s="78">
        <v>306.20019099999695</v>
      </c>
      <c r="I12" s="78">
        <v>296.19539099999884</v>
      </c>
      <c r="J12" s="78">
        <v>241.87459600000039</v>
      </c>
      <c r="K12" s="78">
        <v>174.72794800000051</v>
      </c>
      <c r="L12" s="78">
        <v>73.519606999999752</v>
      </c>
      <c r="M12" s="78">
        <v>32.008709999999688</v>
      </c>
      <c r="N12" s="78">
        <f t="shared" si="1"/>
        <v>2339.6774349999919</v>
      </c>
    </row>
    <row r="13" spans="1:14" s="97" customFormat="1" ht="28.5" customHeight="1" thickBot="1">
      <c r="A13" s="119" t="s">
        <v>383</v>
      </c>
      <c r="B13" s="118">
        <f t="shared" ref="B13:N13" si="2">SUM(B14:B21)</f>
        <v>513.59658600000012</v>
      </c>
      <c r="C13" s="118">
        <f t="shared" si="2"/>
        <v>478.40018499999957</v>
      </c>
      <c r="D13" s="118">
        <f t="shared" si="2"/>
        <v>571.31815900000004</v>
      </c>
      <c r="E13" s="118">
        <f t="shared" si="2"/>
        <v>462.5149659999999</v>
      </c>
      <c r="F13" s="118">
        <f t="shared" si="2"/>
        <v>495.86015399999997</v>
      </c>
      <c r="G13" s="118">
        <f t="shared" si="2"/>
        <v>475.29723099999978</v>
      </c>
      <c r="H13" s="118">
        <f t="shared" si="2"/>
        <v>473.141189</v>
      </c>
      <c r="I13" s="118">
        <f t="shared" si="2"/>
        <v>495.49349999999993</v>
      </c>
      <c r="J13" s="118">
        <f t="shared" si="2"/>
        <v>510.30524299999985</v>
      </c>
      <c r="K13" s="118">
        <f t="shared" si="2"/>
        <v>539.88087134984346</v>
      </c>
      <c r="L13" s="118">
        <f t="shared" si="2"/>
        <v>538.37173399999983</v>
      </c>
      <c r="M13" s="118">
        <f t="shared" si="2"/>
        <v>545.74800653211332</v>
      </c>
      <c r="N13" s="118">
        <f t="shared" si="2"/>
        <v>6099.9278248819546</v>
      </c>
    </row>
    <row r="14" spans="1:14" ht="12.75" customHeight="1">
      <c r="A14" s="23" t="s">
        <v>0</v>
      </c>
      <c r="B14" s="4">
        <v>125.70456</v>
      </c>
      <c r="C14" s="4">
        <v>117.64273</v>
      </c>
      <c r="D14" s="4">
        <v>150.56808999999998</v>
      </c>
      <c r="E14" s="4">
        <v>130.14988</v>
      </c>
      <c r="F14" s="4">
        <v>153.24372999999997</v>
      </c>
      <c r="G14" s="4">
        <v>142.21481</v>
      </c>
      <c r="H14" s="4">
        <v>123.49195999999999</v>
      </c>
      <c r="I14" s="4">
        <v>138.95180999999999</v>
      </c>
      <c r="J14" s="4">
        <v>141.636</v>
      </c>
      <c r="K14" s="4">
        <v>145.78849</v>
      </c>
      <c r="L14" s="4">
        <v>145.85026000000002</v>
      </c>
      <c r="M14" s="4">
        <v>150.64767999999998</v>
      </c>
      <c r="N14" s="4">
        <f>SUM(B14:M14)</f>
        <v>1665.8899999999996</v>
      </c>
    </row>
    <row r="15" spans="1:14" ht="12.75" customHeight="1">
      <c r="A15" s="24" t="s">
        <v>33</v>
      </c>
      <c r="B15" s="407">
        <v>360.47730200000012</v>
      </c>
      <c r="C15" s="5">
        <v>335.65267999999963</v>
      </c>
      <c r="D15" s="5">
        <v>393.91273400000023</v>
      </c>
      <c r="E15" s="5">
        <v>306.74219299999999</v>
      </c>
      <c r="F15" s="5">
        <v>316.8697919999999</v>
      </c>
      <c r="G15" s="5">
        <v>308.07848999999987</v>
      </c>
      <c r="H15" s="5">
        <v>322.11213299999997</v>
      </c>
      <c r="I15" s="5">
        <v>328.06013999999999</v>
      </c>
      <c r="J15" s="5">
        <v>342.87528499999991</v>
      </c>
      <c r="K15" s="5">
        <v>365.58898999999997</v>
      </c>
      <c r="L15" s="5">
        <v>364.90337999999986</v>
      </c>
      <c r="M15" s="5">
        <v>367.26211499999994</v>
      </c>
      <c r="N15" s="408">
        <f>SUM(B15:M15)</f>
        <v>4112.535233999999</v>
      </c>
    </row>
    <row r="16" spans="1:14" ht="12.75" customHeight="1">
      <c r="A16" s="24" t="s">
        <v>34</v>
      </c>
      <c r="B16" s="5">
        <v>2.5840329999999998</v>
      </c>
      <c r="C16" s="5">
        <v>3.2713490000000003</v>
      </c>
      <c r="D16" s="5">
        <v>2.4436710000000001</v>
      </c>
      <c r="E16" s="5">
        <v>1.4484160000000001</v>
      </c>
      <c r="F16" s="5">
        <v>1.6611259999999999</v>
      </c>
      <c r="G16" s="5">
        <v>2.3354880000000002</v>
      </c>
      <c r="H16" s="5">
        <v>4.2777299999999991</v>
      </c>
      <c r="I16" s="5">
        <v>5.2795180000000004</v>
      </c>
      <c r="J16" s="5">
        <v>3.9253740000000001</v>
      </c>
      <c r="K16" s="5">
        <v>5.2428930000000005</v>
      </c>
      <c r="L16" s="5">
        <v>5.3816660000000001</v>
      </c>
      <c r="M16" s="5">
        <v>4.7362460000000004</v>
      </c>
      <c r="N16" s="114">
        <f t="shared" ref="N16:N21" si="3">SUM(B16:M16)</f>
        <v>42.587510000000002</v>
      </c>
    </row>
    <row r="17" spans="1:14" ht="12.75" customHeight="1">
      <c r="A17" s="24" t="s">
        <v>35</v>
      </c>
      <c r="B17" s="5">
        <v>18.894204999999953</v>
      </c>
      <c r="C17" s="5">
        <v>16.921795999999986</v>
      </c>
      <c r="D17" s="5">
        <v>18.988306999999949</v>
      </c>
      <c r="E17" s="5">
        <v>18.209153999999952</v>
      </c>
      <c r="F17" s="5">
        <v>18.792418999999978</v>
      </c>
      <c r="G17" s="5">
        <v>18.199727999999958</v>
      </c>
      <c r="H17" s="5">
        <v>18.913568999999974</v>
      </c>
      <c r="I17" s="5">
        <v>19.022224999999931</v>
      </c>
      <c r="J17" s="5">
        <v>18.013565999999955</v>
      </c>
      <c r="K17" s="5">
        <v>18.825736349843471</v>
      </c>
      <c r="L17" s="5">
        <v>18.283746999999938</v>
      </c>
      <c r="M17" s="5">
        <v>18.650602532113297</v>
      </c>
      <c r="N17" s="114">
        <f t="shared" si="3"/>
        <v>221.71505488195641</v>
      </c>
    </row>
    <row r="18" spans="1:14" ht="12.75" customHeight="1">
      <c r="A18" s="24" t="s">
        <v>3</v>
      </c>
      <c r="B18" s="5">
        <v>2.2279069999999965</v>
      </c>
      <c r="C18" s="5">
        <v>1.7398529999999965</v>
      </c>
      <c r="D18" s="5">
        <v>1.5761149999999993</v>
      </c>
      <c r="E18" s="5">
        <v>1.4806679999999963</v>
      </c>
      <c r="F18" s="5">
        <v>1.0111609999999989</v>
      </c>
      <c r="G18" s="5">
        <v>0.97215999999999847</v>
      </c>
      <c r="H18" s="5">
        <v>0.93057699999999821</v>
      </c>
      <c r="I18" s="5">
        <v>0.839170999999999</v>
      </c>
      <c r="J18" s="5">
        <v>0.7821569999999991</v>
      </c>
      <c r="K18" s="5">
        <v>0.79941599999999913</v>
      </c>
      <c r="L18" s="5">
        <v>0.83000299999999916</v>
      </c>
      <c r="M18" s="5">
        <v>1.138760999999999</v>
      </c>
      <c r="N18" s="114">
        <f t="shared" si="3"/>
        <v>14.327948999999981</v>
      </c>
    </row>
    <row r="19" spans="1:14" ht="12.75" customHeight="1">
      <c r="A19" s="24" t="s">
        <v>36</v>
      </c>
      <c r="B19" s="5">
        <v>1.7160700000000002</v>
      </c>
      <c r="C19" s="5">
        <v>1.3280700000000001</v>
      </c>
      <c r="D19" s="5">
        <v>1.54243</v>
      </c>
      <c r="E19" s="5">
        <v>1.5222500000000001</v>
      </c>
      <c r="F19" s="5">
        <v>1.20695</v>
      </c>
      <c r="G19" s="5">
        <v>0.76219000000000003</v>
      </c>
      <c r="H19" s="5">
        <v>0.43247000000000002</v>
      </c>
      <c r="I19" s="5">
        <v>0.43576999999999999</v>
      </c>
      <c r="J19" s="5">
        <v>0.48980000000000001</v>
      </c>
      <c r="K19" s="5">
        <v>1.1118699999999999</v>
      </c>
      <c r="L19" s="5">
        <v>1.3144699999999998</v>
      </c>
      <c r="M19" s="5">
        <v>1.4095700000000002</v>
      </c>
      <c r="N19" s="114">
        <f t="shared" si="3"/>
        <v>13.27191</v>
      </c>
    </row>
    <row r="20" spans="1:14" ht="12.75" customHeight="1">
      <c r="A20" s="24" t="s">
        <v>1</v>
      </c>
      <c r="B20" s="5">
        <v>1.0365049999999998</v>
      </c>
      <c r="C20" s="5">
        <v>0.64263199999999965</v>
      </c>
      <c r="D20" s="5">
        <v>0.78784299999999996</v>
      </c>
      <c r="E20" s="5">
        <v>0.65358000000000038</v>
      </c>
      <c r="F20" s="5">
        <v>0.68859700000000001</v>
      </c>
      <c r="G20" s="5">
        <v>0.55345199999999994</v>
      </c>
      <c r="H20" s="5">
        <v>0.42193299999999995</v>
      </c>
      <c r="I20" s="5">
        <v>0.42071699999999995</v>
      </c>
      <c r="J20" s="5">
        <v>0.53593599999999986</v>
      </c>
      <c r="K20" s="5">
        <v>0.91560499999999967</v>
      </c>
      <c r="L20" s="5">
        <v>0.8297540000000001</v>
      </c>
      <c r="M20" s="5">
        <v>1.1740420000000003</v>
      </c>
      <c r="N20" s="114">
        <f t="shared" si="3"/>
        <v>8.660596</v>
      </c>
    </row>
    <row r="21" spans="1:14" ht="12.75" customHeight="1">
      <c r="A21" s="77" t="s">
        <v>2</v>
      </c>
      <c r="B21" s="78">
        <v>0.95600399999999486</v>
      </c>
      <c r="C21" s="78">
        <v>1.2010749999999937</v>
      </c>
      <c r="D21" s="78">
        <v>1.4989689999999947</v>
      </c>
      <c r="E21" s="78">
        <v>2.308825000000009</v>
      </c>
      <c r="F21" s="78">
        <v>2.3863790000000096</v>
      </c>
      <c r="G21" s="78">
        <v>2.1809130000000092</v>
      </c>
      <c r="H21" s="78">
        <v>2.5608170000000086</v>
      </c>
      <c r="I21" s="78">
        <v>2.4841490000000133</v>
      </c>
      <c r="J21" s="78">
        <v>2.0471249999999914</v>
      </c>
      <c r="K21" s="78">
        <v>1.6078709999999938</v>
      </c>
      <c r="L21" s="78">
        <v>0.97845399999999561</v>
      </c>
      <c r="M21" s="78">
        <v>0.72898999999999603</v>
      </c>
      <c r="N21" s="78">
        <f t="shared" si="3"/>
        <v>20.939571000000008</v>
      </c>
    </row>
    <row r="22" spans="1:14" s="97" customFormat="1" ht="28.5" customHeight="1" thickBot="1">
      <c r="A22" s="119" t="s">
        <v>384</v>
      </c>
      <c r="B22" s="118">
        <f t="shared" ref="B22:N22" si="4">SUM(B23:B26)</f>
        <v>137.62636699999999</v>
      </c>
      <c r="C22" s="118">
        <f t="shared" si="4"/>
        <v>133.836367</v>
      </c>
      <c r="D22" s="118">
        <f t="shared" si="4"/>
        <v>138.50648699999999</v>
      </c>
      <c r="E22" s="118">
        <f t="shared" si="4"/>
        <v>89.50597999999998</v>
      </c>
      <c r="F22" s="118">
        <f t="shared" si="4"/>
        <v>73.97341200000001</v>
      </c>
      <c r="G22" s="118">
        <f t="shared" si="4"/>
        <v>66.041191999999995</v>
      </c>
      <c r="H22" s="118">
        <f t="shared" si="4"/>
        <v>59.947327000000016</v>
      </c>
      <c r="I22" s="118">
        <f t="shared" si="4"/>
        <v>62.361276000000004</v>
      </c>
      <c r="J22" s="118">
        <f t="shared" si="4"/>
        <v>67.669705999999991</v>
      </c>
      <c r="K22" s="118">
        <f t="shared" si="4"/>
        <v>97.051774613771215</v>
      </c>
      <c r="L22" s="118">
        <f t="shared" si="4"/>
        <v>113.350999</v>
      </c>
      <c r="M22" s="118">
        <f t="shared" si="4"/>
        <v>138.57945035880098</v>
      </c>
      <c r="N22" s="118">
        <f t="shared" si="4"/>
        <v>1178.4503379725722</v>
      </c>
    </row>
    <row r="23" spans="1:14" ht="12.75" customHeight="1">
      <c r="A23" s="23" t="s">
        <v>0</v>
      </c>
      <c r="B23" s="4">
        <v>0.43789</v>
      </c>
      <c r="C23" s="4">
        <v>0.46267999999999998</v>
      </c>
      <c r="D23" s="4">
        <v>0.40864999999999996</v>
      </c>
      <c r="E23" s="4">
        <v>0.17272000000000001</v>
      </c>
      <c r="F23" s="4">
        <v>9.4939999999999997E-2</v>
      </c>
      <c r="G23" s="4">
        <v>6.1769999999999999E-2</v>
      </c>
      <c r="H23" s="4">
        <v>6.9870000000000002E-2</v>
      </c>
      <c r="I23" s="4">
        <v>5.7890000000000004E-2</v>
      </c>
      <c r="J23" s="4">
        <v>0.11186</v>
      </c>
      <c r="K23" s="4">
        <v>0.23876</v>
      </c>
      <c r="L23" s="4">
        <v>0.34031</v>
      </c>
      <c r="M23" s="4">
        <v>0.45269999999999999</v>
      </c>
      <c r="N23" s="4">
        <f>SUM(B23:M23)</f>
        <v>2.9100400000000004</v>
      </c>
    </row>
    <row r="24" spans="1:14" ht="12.75" customHeight="1">
      <c r="A24" s="24" t="s">
        <v>33</v>
      </c>
      <c r="B24" s="5">
        <v>132.886034</v>
      </c>
      <c r="C24" s="5">
        <v>129.63951899999998</v>
      </c>
      <c r="D24" s="5">
        <v>134.30084299999999</v>
      </c>
      <c r="E24" s="5">
        <v>86.642827999999994</v>
      </c>
      <c r="F24" s="5">
        <v>71.269186000000019</v>
      </c>
      <c r="G24" s="5">
        <v>63.386907999999998</v>
      </c>
      <c r="H24" s="5">
        <v>57.221005000000012</v>
      </c>
      <c r="I24" s="5">
        <v>59.636395000000007</v>
      </c>
      <c r="J24" s="5">
        <v>64.692192999999989</v>
      </c>
      <c r="K24" s="5">
        <v>92.905610999999993</v>
      </c>
      <c r="L24" s="5">
        <v>108.78012200000001</v>
      </c>
      <c r="M24" s="407">
        <v>133.815147</v>
      </c>
      <c r="N24" s="114">
        <f>SUM(B24:M24)</f>
        <v>1135.1757909999999</v>
      </c>
    </row>
    <row r="25" spans="1:14" ht="12.75" customHeight="1">
      <c r="A25" s="24" t="s">
        <v>34</v>
      </c>
      <c r="B25" s="5">
        <v>0.91780399999999995</v>
      </c>
      <c r="C25" s="5">
        <v>0.73975299999999988</v>
      </c>
      <c r="D25" s="5">
        <v>0.78698699999999999</v>
      </c>
      <c r="E25" s="5">
        <v>1.95E-2</v>
      </c>
      <c r="F25" s="5">
        <v>4.6899999999999997E-2</v>
      </c>
      <c r="G25" s="5">
        <v>2.7550000000000002E-2</v>
      </c>
      <c r="H25" s="5">
        <v>5.9199999999999999E-3</v>
      </c>
      <c r="I25" s="5">
        <v>1.1169999999999999E-2</v>
      </c>
      <c r="J25" s="5">
        <v>0.188832</v>
      </c>
      <c r="K25" s="5">
        <v>0.77937900000000004</v>
      </c>
      <c r="L25" s="5">
        <v>1.0015699999999998</v>
      </c>
      <c r="M25" s="5">
        <v>0.90700599999999998</v>
      </c>
      <c r="N25" s="114">
        <f>SUM(B25:M25)</f>
        <v>5.4323709999999998</v>
      </c>
    </row>
    <row r="26" spans="1:14" ht="12.75" customHeight="1">
      <c r="A26" s="77" t="s">
        <v>35</v>
      </c>
      <c r="B26" s="78">
        <v>3.3846390000000017</v>
      </c>
      <c r="C26" s="78">
        <v>2.9944150000000005</v>
      </c>
      <c r="D26" s="78">
        <v>3.0100069999999981</v>
      </c>
      <c r="E26" s="78">
        <v>2.6709319999999983</v>
      </c>
      <c r="F26" s="78">
        <v>2.5623860000000018</v>
      </c>
      <c r="G26" s="78">
        <v>2.5649639999999994</v>
      </c>
      <c r="H26" s="78">
        <v>2.6505319999999983</v>
      </c>
      <c r="I26" s="78">
        <v>2.6558209999999995</v>
      </c>
      <c r="J26" s="78">
        <v>2.6768210000000012</v>
      </c>
      <c r="K26" s="78">
        <v>3.1280246137712133</v>
      </c>
      <c r="L26" s="78">
        <v>3.2289969999999992</v>
      </c>
      <c r="M26" s="78">
        <v>3.4045973588009972</v>
      </c>
      <c r="N26" s="78">
        <f>SUM(B26:M26)</f>
        <v>34.932135972572205</v>
      </c>
    </row>
    <row r="27" spans="1:14" s="97" customFormat="1" ht="16.5" customHeight="1" thickBot="1">
      <c r="A27" s="119" t="s">
        <v>7</v>
      </c>
      <c r="B27" s="118">
        <f t="shared" ref="B27:N27" si="5">SUM(B28:B35)</f>
        <v>6966.4521909999985</v>
      </c>
      <c r="C27" s="118">
        <f t="shared" si="5"/>
        <v>6610.5543499999985</v>
      </c>
      <c r="D27" s="118">
        <f t="shared" si="5"/>
        <v>7876.796849999997</v>
      </c>
      <c r="E27" s="118">
        <f t="shared" si="5"/>
        <v>6223.4651099999974</v>
      </c>
      <c r="F27" s="118">
        <f t="shared" si="5"/>
        <v>6586.4304159999974</v>
      </c>
      <c r="G27" s="118">
        <f t="shared" si="5"/>
        <v>6176.176091999997</v>
      </c>
      <c r="H27" s="118">
        <f t="shared" si="5"/>
        <v>6155.6900179999975</v>
      </c>
      <c r="I27" s="118">
        <f t="shared" si="5"/>
        <v>6274.8516209999989</v>
      </c>
      <c r="J27" s="118">
        <f t="shared" si="5"/>
        <v>6612.9794980000015</v>
      </c>
      <c r="K27" s="118">
        <f t="shared" si="5"/>
        <v>7253.3679226501563</v>
      </c>
      <c r="L27" s="118">
        <f t="shared" si="5"/>
        <v>7514.3391370000018</v>
      </c>
      <c r="M27" s="118">
        <f t="shared" si="5"/>
        <v>7650.7455654678888</v>
      </c>
      <c r="N27" s="118">
        <f t="shared" si="5"/>
        <v>81901.848771118035</v>
      </c>
    </row>
    <row r="28" spans="1:14" ht="12.75" customHeight="1">
      <c r="A28" s="23" t="s">
        <v>0</v>
      </c>
      <c r="B28" s="4">
        <f t="shared" ref="B28:M28" si="6">B5-B14</f>
        <v>2106.8203699999999</v>
      </c>
      <c r="C28" s="4">
        <f t="shared" si="6"/>
        <v>1965.2547799999998</v>
      </c>
      <c r="D28" s="4">
        <f t="shared" si="6"/>
        <v>2651.3377899999996</v>
      </c>
      <c r="E28" s="4">
        <f t="shared" si="6"/>
        <v>2288.2376400000003</v>
      </c>
      <c r="F28" s="4">
        <f t="shared" si="6"/>
        <v>2617.3914199999999</v>
      </c>
      <c r="G28" s="4">
        <f t="shared" si="6"/>
        <v>2402.6162499999996</v>
      </c>
      <c r="H28" s="4">
        <f t="shared" si="6"/>
        <v>1950.1776899999998</v>
      </c>
      <c r="I28" s="4">
        <f t="shared" si="6"/>
        <v>2125.6540299999997</v>
      </c>
      <c r="J28" s="4">
        <f t="shared" si="6"/>
        <v>2407.6324100000002</v>
      </c>
      <c r="K28" s="4">
        <f t="shared" si="6"/>
        <v>2522.54142</v>
      </c>
      <c r="L28" s="4">
        <f t="shared" si="6"/>
        <v>2562.4475200000002</v>
      </c>
      <c r="M28" s="4">
        <f t="shared" si="6"/>
        <v>2655.3098500000001</v>
      </c>
      <c r="N28" s="4">
        <f>SUM(B28:M28)</f>
        <v>28255.421170000005</v>
      </c>
    </row>
    <row r="29" spans="1:14" ht="12.75" customHeight="1">
      <c r="A29" s="24" t="s">
        <v>33</v>
      </c>
      <c r="B29" s="5">
        <f t="shared" ref="B29:M29" si="7">B6-B15</f>
        <v>3746.6975379999976</v>
      </c>
      <c r="C29" s="5">
        <f t="shared" si="7"/>
        <v>3540.062645</v>
      </c>
      <c r="D29" s="5">
        <f t="shared" si="7"/>
        <v>4134.180567999997</v>
      </c>
      <c r="E29" s="5">
        <f t="shared" si="7"/>
        <v>2866.6818150000004</v>
      </c>
      <c r="F29" s="5">
        <f t="shared" si="7"/>
        <v>2963.0897019999984</v>
      </c>
      <c r="G29" s="5">
        <f t="shared" si="7"/>
        <v>2839.6989339999991</v>
      </c>
      <c r="H29" s="5">
        <f t="shared" si="7"/>
        <v>3170.817884000001</v>
      </c>
      <c r="I29" s="5">
        <f t="shared" si="7"/>
        <v>3076.5360190000015</v>
      </c>
      <c r="J29" s="5">
        <f t="shared" si="7"/>
        <v>3251.8766949999999</v>
      </c>
      <c r="K29" s="5">
        <f t="shared" si="7"/>
        <v>3609.8505319999995</v>
      </c>
      <c r="L29" s="5">
        <f t="shared" si="7"/>
        <v>3861.0647820000004</v>
      </c>
      <c r="M29" s="5">
        <f t="shared" si="7"/>
        <v>3897.6622360000015</v>
      </c>
      <c r="N29" s="114">
        <f>SUM(B29:M29)</f>
        <v>40958.219349999999</v>
      </c>
    </row>
    <row r="30" spans="1:14" ht="12.75" customHeight="1">
      <c r="A30" s="24" t="s">
        <v>34</v>
      </c>
      <c r="B30" s="5">
        <f t="shared" ref="B30:M30" si="8">B7-B16</f>
        <v>279.52791700000006</v>
      </c>
      <c r="C30" s="5">
        <f t="shared" si="8"/>
        <v>346.07458300000002</v>
      </c>
      <c r="D30" s="5">
        <f t="shared" si="8"/>
        <v>266.18377900000002</v>
      </c>
      <c r="E30" s="5">
        <f t="shared" si="8"/>
        <v>148.52735200000001</v>
      </c>
      <c r="F30" s="5">
        <f t="shared" si="8"/>
        <v>155.81848399999998</v>
      </c>
      <c r="G30" s="5">
        <f t="shared" si="8"/>
        <v>199.59786200000002</v>
      </c>
      <c r="H30" s="5">
        <f t="shared" si="8"/>
        <v>303.60998999999993</v>
      </c>
      <c r="I30" s="5">
        <f t="shared" si="8"/>
        <v>368.87165200000004</v>
      </c>
      <c r="J30" s="5">
        <f t="shared" si="8"/>
        <v>292.26044600000006</v>
      </c>
      <c r="K30" s="5">
        <f t="shared" si="8"/>
        <v>406.00009699999998</v>
      </c>
      <c r="L30" s="5">
        <f t="shared" si="8"/>
        <v>453.18538400000006</v>
      </c>
      <c r="M30" s="5">
        <f t="shared" si="8"/>
        <v>428.62681400000002</v>
      </c>
      <c r="N30" s="114">
        <f t="shared" ref="N30:N35" si="9">SUM(B30:M30)</f>
        <v>3648.2843600000006</v>
      </c>
    </row>
    <row r="31" spans="1:14" ht="12.75" customHeight="1">
      <c r="A31" s="24" t="s">
        <v>35</v>
      </c>
      <c r="B31" s="5">
        <f t="shared" ref="B31:M31" si="10">B8-B17</f>
        <v>328.84726099999943</v>
      </c>
      <c r="C31" s="5">
        <f t="shared" si="10"/>
        <v>299.89813899999984</v>
      </c>
      <c r="D31" s="5">
        <f t="shared" si="10"/>
        <v>317.76430799999997</v>
      </c>
      <c r="E31" s="5">
        <f t="shared" si="10"/>
        <v>274.61533399999973</v>
      </c>
      <c r="F31" s="5">
        <f t="shared" si="10"/>
        <v>269.69676499999997</v>
      </c>
      <c r="G31" s="5">
        <f t="shared" si="10"/>
        <v>256.16850900000003</v>
      </c>
      <c r="H31" s="5">
        <f t="shared" si="10"/>
        <v>261.27591600000045</v>
      </c>
      <c r="I31" s="5">
        <f t="shared" si="10"/>
        <v>254.18959199999989</v>
      </c>
      <c r="J31" s="5">
        <f t="shared" si="10"/>
        <v>260.99762100000004</v>
      </c>
      <c r="K31" s="5">
        <f t="shared" si="10"/>
        <v>301.12691665015683</v>
      </c>
      <c r="L31" s="5">
        <f t="shared" si="10"/>
        <v>316.04171600000063</v>
      </c>
      <c r="M31" s="5">
        <f t="shared" si="10"/>
        <v>328.07606646788707</v>
      </c>
      <c r="N31" s="114">
        <f t="shared" si="9"/>
        <v>3468.6981441180442</v>
      </c>
    </row>
    <row r="32" spans="1:14" ht="12.75" customHeight="1">
      <c r="A32" s="24" t="s">
        <v>3</v>
      </c>
      <c r="B32" s="5">
        <f t="shared" ref="B32:M32" si="11">B9-B18</f>
        <v>256.09951299999972</v>
      </c>
      <c r="C32" s="5">
        <f t="shared" si="11"/>
        <v>207.34675999999979</v>
      </c>
      <c r="D32" s="5">
        <f t="shared" si="11"/>
        <v>176.06336300000035</v>
      </c>
      <c r="E32" s="5">
        <f t="shared" si="11"/>
        <v>181.63221999999993</v>
      </c>
      <c r="F32" s="5">
        <f t="shared" si="11"/>
        <v>119.90062699999986</v>
      </c>
      <c r="G32" s="5">
        <f t="shared" si="11"/>
        <v>110.37020299999999</v>
      </c>
      <c r="H32" s="5">
        <f t="shared" si="11"/>
        <v>100.05111299999993</v>
      </c>
      <c r="I32" s="5">
        <f t="shared" si="11"/>
        <v>88.214196999999984</v>
      </c>
      <c r="J32" s="5">
        <f t="shared" si="11"/>
        <v>83.30537699999995</v>
      </c>
      <c r="K32" s="5">
        <f t="shared" si="11"/>
        <v>86.59738099999997</v>
      </c>
      <c r="L32" s="5">
        <f t="shared" si="11"/>
        <v>85.870180000000005</v>
      </c>
      <c r="M32" s="407">
        <f t="shared" si="11"/>
        <v>119.05155899999991</v>
      </c>
      <c r="N32" s="408">
        <f t="shared" si="9"/>
        <v>1614.5024929999995</v>
      </c>
    </row>
    <row r="33" spans="1:14" ht="12.75" customHeight="1">
      <c r="A33" s="24" t="s">
        <v>36</v>
      </c>
      <c r="B33" s="5">
        <f t="shared" ref="B33:M33" si="12">B10-B19</f>
        <v>129.87123</v>
      </c>
      <c r="C33" s="5">
        <f t="shared" si="12"/>
        <v>100.146511</v>
      </c>
      <c r="D33" s="5">
        <f t="shared" si="12"/>
        <v>117.5226</v>
      </c>
      <c r="E33" s="5">
        <f t="shared" si="12"/>
        <v>113.90311499999999</v>
      </c>
      <c r="F33" s="5">
        <f t="shared" si="12"/>
        <v>93.34156999999999</v>
      </c>
      <c r="G33" s="5">
        <f t="shared" si="12"/>
        <v>59.703950000000006</v>
      </c>
      <c r="H33" s="5">
        <f t="shared" si="12"/>
        <v>38.171452999999993</v>
      </c>
      <c r="I33" s="5">
        <f t="shared" si="12"/>
        <v>41.571299999999994</v>
      </c>
      <c r="J33" s="5">
        <f t="shared" si="12"/>
        <v>41.571317999999998</v>
      </c>
      <c r="K33" s="5">
        <f t="shared" si="12"/>
        <v>86.257900000000006</v>
      </c>
      <c r="L33" s="5">
        <f t="shared" si="12"/>
        <v>103.96682000000001</v>
      </c>
      <c r="M33" s="407">
        <f t="shared" si="12"/>
        <v>111.28850999999999</v>
      </c>
      <c r="N33" s="408">
        <f t="shared" si="9"/>
        <v>1037.3162769999999</v>
      </c>
    </row>
    <row r="34" spans="1:14" ht="12.75" customHeight="1">
      <c r="A34" s="24" t="s">
        <v>1</v>
      </c>
      <c r="B34" s="5">
        <f t="shared" ref="B34:M34" si="13">B11-B20</f>
        <v>73.161863000000054</v>
      </c>
      <c r="C34" s="5">
        <f t="shared" si="13"/>
        <v>37.451924000000005</v>
      </c>
      <c r="D34" s="5">
        <f t="shared" si="13"/>
        <v>56.741147999999967</v>
      </c>
      <c r="E34" s="5">
        <f t="shared" si="13"/>
        <v>57.49017700000001</v>
      </c>
      <c r="F34" s="5">
        <f t="shared" si="13"/>
        <v>45.195377000000008</v>
      </c>
      <c r="G34" s="5">
        <f t="shared" si="13"/>
        <v>34.524285999999954</v>
      </c>
      <c r="H34" s="5">
        <f t="shared" si="13"/>
        <v>27.946598000000023</v>
      </c>
      <c r="I34" s="5">
        <f t="shared" si="13"/>
        <v>26.103589000000017</v>
      </c>
      <c r="J34" s="5">
        <f t="shared" si="13"/>
        <v>35.508159999999975</v>
      </c>
      <c r="K34" s="5">
        <f t="shared" si="13"/>
        <v>67.873599000000013</v>
      </c>
      <c r="L34" s="5">
        <f t="shared" si="13"/>
        <v>59.22158199999997</v>
      </c>
      <c r="M34" s="5">
        <f t="shared" si="13"/>
        <v>79.450810000000061</v>
      </c>
      <c r="N34" s="114">
        <f t="shared" si="9"/>
        <v>600.66911300000004</v>
      </c>
    </row>
    <row r="35" spans="1:14" ht="12.75" thickBot="1">
      <c r="A35" s="25" t="s">
        <v>2</v>
      </c>
      <c r="B35" s="26">
        <f t="shared" ref="B35:M35" si="14">B12-B21</f>
        <v>45.426498999999794</v>
      </c>
      <c r="C35" s="26">
        <f t="shared" si="14"/>
        <v>114.31900800000082</v>
      </c>
      <c r="D35" s="26">
        <f t="shared" si="14"/>
        <v>157.00329400000015</v>
      </c>
      <c r="E35" s="26">
        <f t="shared" si="14"/>
        <v>292.37745699999692</v>
      </c>
      <c r="F35" s="26">
        <f t="shared" si="14"/>
        <v>321.99647099999981</v>
      </c>
      <c r="G35" s="26">
        <f t="shared" si="14"/>
        <v>273.49609799999814</v>
      </c>
      <c r="H35" s="26">
        <f t="shared" si="14"/>
        <v>303.63937399999696</v>
      </c>
      <c r="I35" s="26">
        <f t="shared" si="14"/>
        <v>293.71124199999883</v>
      </c>
      <c r="J35" s="26">
        <f t="shared" si="14"/>
        <v>239.8274710000004</v>
      </c>
      <c r="K35" s="26">
        <f t="shared" si="14"/>
        <v>173.12007700000052</v>
      </c>
      <c r="L35" s="26">
        <f t="shared" si="14"/>
        <v>72.541152999999753</v>
      </c>
      <c r="M35" s="26">
        <f t="shared" si="14"/>
        <v>31.279719999999692</v>
      </c>
      <c r="N35" s="26">
        <f t="shared" si="9"/>
        <v>2318.7378639999915</v>
      </c>
    </row>
    <row r="36" spans="1:14" s="388" customFormat="1" ht="11.25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18" t="s">
        <v>501</v>
      </c>
    </row>
    <row r="37" spans="1:14" s="389" customForma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1:14" s="389" customFormat="1"/>
  </sheetData>
  <phoneticPr fontId="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1"/>
  <sheetViews>
    <sheetView showGridLines="0" zoomScale="115" zoomScaleNormal="115" zoomScaleSheetLayoutView="115" workbookViewId="0"/>
  </sheetViews>
  <sheetFormatPr defaultRowHeight="12.75"/>
  <cols>
    <col min="1" max="1" width="27.5703125" style="394" customWidth="1"/>
    <col min="2" max="14" width="8.85546875" style="394" customWidth="1"/>
    <col min="15" max="15" width="8.42578125" style="394" customWidth="1"/>
    <col min="16" max="16" width="11.42578125" style="394" bestFit="1" customWidth="1"/>
    <col min="17" max="16384" width="9.140625" style="394"/>
  </cols>
  <sheetData>
    <row r="1" spans="1:15" s="389" customFormat="1" ht="18.75">
      <c r="A1" s="104" t="s">
        <v>327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05" t="str">
        <f>Obsah!$A$1</f>
        <v>2018</v>
      </c>
    </row>
    <row r="2" spans="1:15" s="59" customFormat="1" ht="7.5" customHeight="1"/>
    <row r="3" spans="1:15" s="59" customFormat="1" ht="12">
      <c r="A3" s="120"/>
      <c r="B3" s="115" t="s">
        <v>93</v>
      </c>
      <c r="C3" s="115" t="s">
        <v>94</v>
      </c>
      <c r="D3" s="115" t="s">
        <v>95</v>
      </c>
      <c r="E3" s="115" t="s">
        <v>96</v>
      </c>
      <c r="F3" s="115" t="s">
        <v>97</v>
      </c>
      <c r="G3" s="115" t="s">
        <v>98</v>
      </c>
      <c r="H3" s="115" t="s">
        <v>99</v>
      </c>
      <c r="I3" s="115" t="s">
        <v>100</v>
      </c>
      <c r="J3" s="115" t="s">
        <v>101</v>
      </c>
      <c r="K3" s="115" t="s">
        <v>102</v>
      </c>
      <c r="L3" s="115" t="s">
        <v>103</v>
      </c>
      <c r="M3" s="115" t="s">
        <v>104</v>
      </c>
      <c r="N3" s="115" t="s">
        <v>76</v>
      </c>
    </row>
    <row r="4" spans="1:15" s="392" customFormat="1" ht="15" thickBot="1">
      <c r="A4" s="121" t="s">
        <v>577</v>
      </c>
      <c r="B4" s="122">
        <f t="shared" ref="B4:M4" si="0">B5+B6+B7+B8</f>
        <v>-482.10689400000001</v>
      </c>
      <c r="C4" s="122">
        <f t="shared" si="0"/>
        <v>-468.71336099999979</v>
      </c>
      <c r="D4" s="122">
        <f t="shared" si="0"/>
        <v>-1305.1879920000001</v>
      </c>
      <c r="E4" s="122">
        <f t="shared" si="0"/>
        <v>-950.74169199999994</v>
      </c>
      <c r="F4" s="122">
        <f t="shared" si="0"/>
        <v>-1323.625207</v>
      </c>
      <c r="G4" s="122">
        <f t="shared" si="0"/>
        <v>-1098.928281</v>
      </c>
      <c r="H4" s="122">
        <f t="shared" si="0"/>
        <v>-1220.606546</v>
      </c>
      <c r="I4" s="122">
        <f t="shared" si="0"/>
        <v>-1141.1627409999996</v>
      </c>
      <c r="J4" s="122">
        <f t="shared" si="0"/>
        <v>-1599.0919660000002</v>
      </c>
      <c r="K4" s="122">
        <f t="shared" si="0"/>
        <v>-1513.7659419999995</v>
      </c>
      <c r="L4" s="122">
        <f t="shared" si="0"/>
        <v>-1393.3205659999996</v>
      </c>
      <c r="M4" s="122">
        <f t="shared" si="0"/>
        <v>-1409.841312</v>
      </c>
      <c r="N4" s="122">
        <f t="shared" ref="N4:N11" si="1">SUM(B4:M4)</f>
        <v>-13907.092500000001</v>
      </c>
    </row>
    <row r="5" spans="1:15" s="59" customFormat="1" ht="12">
      <c r="A5" s="399" t="s">
        <v>72</v>
      </c>
      <c r="B5" s="400">
        <f>'16.1'!B17</f>
        <v>1206.1569999999999</v>
      </c>
      <c r="C5" s="400">
        <f>'16.1'!C17</f>
        <v>1040.8100000000002</v>
      </c>
      <c r="D5" s="400">
        <f>'16.1'!D17</f>
        <v>846.41700000000003</v>
      </c>
      <c r="E5" s="400">
        <f>'16.1'!E17</f>
        <v>632.69499999999994</v>
      </c>
      <c r="F5" s="400">
        <f>'16.1'!F17</f>
        <v>722.12099999999998</v>
      </c>
      <c r="G5" s="400">
        <f>'16.1'!G17</f>
        <v>892.28000000000009</v>
      </c>
      <c r="H5" s="400">
        <f>'16.1'!H17</f>
        <v>807.14799999999991</v>
      </c>
      <c r="I5" s="400">
        <f>'16.1'!I17</f>
        <v>944.2349999999999</v>
      </c>
      <c r="J5" s="400">
        <f>'16.1'!J17</f>
        <v>743.04500000000007</v>
      </c>
      <c r="K5" s="400">
        <f>'16.1'!K17</f>
        <v>1212.306</v>
      </c>
      <c r="L5" s="400">
        <f>'16.1'!L17</f>
        <v>1138.3650000000002</v>
      </c>
      <c r="M5" s="400">
        <f>'16.1'!M17</f>
        <v>1227.7249999999999</v>
      </c>
      <c r="N5" s="400">
        <f t="shared" si="1"/>
        <v>11413.304</v>
      </c>
    </row>
    <row r="6" spans="1:15" s="59" customFormat="1" ht="12">
      <c r="A6" s="152" t="s">
        <v>73</v>
      </c>
      <c r="B6" s="65">
        <f>'16.1'!B22</f>
        <v>19.38109</v>
      </c>
      <c r="C6" s="65">
        <f>'16.1'!C22</f>
        <v>28.104727999999998</v>
      </c>
      <c r="D6" s="65">
        <f>'16.1'!D22</f>
        <v>20.499704000000001</v>
      </c>
      <c r="E6" s="65">
        <f>'16.1'!E22</f>
        <v>18.487394999999999</v>
      </c>
      <c r="F6" s="65">
        <f>'16.1'!F22</f>
        <v>7.2799140000000007</v>
      </c>
      <c r="G6" s="65">
        <f>'16.1'!G22</f>
        <v>7.9498500000000014</v>
      </c>
      <c r="H6" s="65">
        <f>'16.1'!H22</f>
        <v>7.8583540000000003</v>
      </c>
      <c r="I6" s="65">
        <f>'16.1'!I22</f>
        <v>21.028753999999999</v>
      </c>
      <c r="J6" s="65">
        <f>'16.1'!J22</f>
        <v>6.1179730000000001</v>
      </c>
      <c r="K6" s="65">
        <f>'16.1'!K22</f>
        <v>6.1421720000000004</v>
      </c>
      <c r="L6" s="65">
        <f>'16.1'!L22</f>
        <v>8.9139739999999996</v>
      </c>
      <c r="M6" s="65">
        <f>'16.1'!M22</f>
        <v>8.3425899999999995</v>
      </c>
      <c r="N6" s="159">
        <f t="shared" si="1"/>
        <v>160.10649799999999</v>
      </c>
    </row>
    <row r="7" spans="1:15" s="59" customFormat="1" ht="12">
      <c r="A7" s="152" t="s">
        <v>74</v>
      </c>
      <c r="B7" s="65">
        <f>'16.1'!B6</f>
        <v>-1697.739</v>
      </c>
      <c r="C7" s="65">
        <f>'16.1'!C6</f>
        <v>-1515.059</v>
      </c>
      <c r="D7" s="65">
        <f>'16.1'!D6</f>
        <v>-2141.0680000000002</v>
      </c>
      <c r="E7" s="65">
        <f>'16.1'!E6</f>
        <v>-1556.9659999999999</v>
      </c>
      <c r="F7" s="65">
        <f>'16.1'!F6</f>
        <v>-1993.0619999999999</v>
      </c>
      <c r="G7" s="65">
        <f>'16.1'!G6</f>
        <v>-1940.6280000000002</v>
      </c>
      <c r="H7" s="65">
        <f>'16.1'!H6</f>
        <v>-2015.194</v>
      </c>
      <c r="I7" s="65">
        <f>'16.1'!I6</f>
        <v>-2067.1149999999998</v>
      </c>
      <c r="J7" s="65">
        <f>'16.1'!J6</f>
        <v>-2300.4470000000001</v>
      </c>
      <c r="K7" s="65">
        <f>'16.1'!K6</f>
        <v>-2682.6459999999997</v>
      </c>
      <c r="L7" s="65">
        <f>'16.1'!L6</f>
        <v>-2519.723</v>
      </c>
      <c r="M7" s="65">
        <f>'16.1'!M6</f>
        <v>-2638.0729999999999</v>
      </c>
      <c r="N7" s="159">
        <f t="shared" si="1"/>
        <v>-25067.719999999998</v>
      </c>
    </row>
    <row r="8" spans="1:15" s="59" customFormat="1" ht="12">
      <c r="A8" s="401" t="s">
        <v>75</v>
      </c>
      <c r="B8" s="402">
        <f>'16.1'!B11</f>
        <v>-9.9059840000000001</v>
      </c>
      <c r="C8" s="402">
        <f>'16.1'!C11</f>
        <v>-22.569089000000002</v>
      </c>
      <c r="D8" s="402">
        <f>'16.1'!D11</f>
        <v>-31.036696000000003</v>
      </c>
      <c r="E8" s="402">
        <f>'16.1'!E11</f>
        <v>-44.958086999999999</v>
      </c>
      <c r="F8" s="402">
        <f>'16.1'!F11</f>
        <v>-59.964120999999999</v>
      </c>
      <c r="G8" s="402">
        <f>'16.1'!G11</f>
        <v>-58.530130999999997</v>
      </c>
      <c r="H8" s="402">
        <f>'16.1'!H11</f>
        <v>-20.418900000000001</v>
      </c>
      <c r="I8" s="402">
        <f>'16.1'!I11</f>
        <v>-39.311495000000001</v>
      </c>
      <c r="J8" s="402">
        <f>'16.1'!J11</f>
        <v>-47.80793899999999</v>
      </c>
      <c r="K8" s="402">
        <f>'16.1'!K11</f>
        <v>-49.568114000000001</v>
      </c>
      <c r="L8" s="402">
        <f>'16.1'!L11</f>
        <v>-20.876539999999999</v>
      </c>
      <c r="M8" s="402">
        <f>'16.1'!M11</f>
        <v>-7.8359019999999999</v>
      </c>
      <c r="N8" s="402">
        <f t="shared" si="1"/>
        <v>-412.78299799999991</v>
      </c>
      <c r="O8" s="393"/>
    </row>
    <row r="9" spans="1:15" s="392" customFormat="1" thickBot="1">
      <c r="A9" s="119" t="s">
        <v>304</v>
      </c>
      <c r="B9" s="122">
        <f t="shared" ref="B9:M9" si="2">B11+B10</f>
        <v>393.53058099999998</v>
      </c>
      <c r="C9" s="122">
        <f t="shared" si="2"/>
        <v>365.63991199999998</v>
      </c>
      <c r="D9" s="122">
        <f t="shared" si="2"/>
        <v>409.68820500000004</v>
      </c>
      <c r="E9" s="122">
        <f t="shared" si="2"/>
        <v>306.60496599999999</v>
      </c>
      <c r="F9" s="122">
        <f t="shared" si="2"/>
        <v>322.09981300000004</v>
      </c>
      <c r="G9" s="122">
        <f t="shared" si="2"/>
        <v>321.76622299999997</v>
      </c>
      <c r="H9" s="122">
        <f t="shared" si="2"/>
        <v>299.91074200000003</v>
      </c>
      <c r="I9" s="122">
        <f t="shared" si="2"/>
        <v>310.93840599999999</v>
      </c>
      <c r="J9" s="122">
        <f t="shared" si="2"/>
        <v>321.78931499999999</v>
      </c>
      <c r="K9" s="122">
        <f t="shared" si="2"/>
        <v>384.20261800000003</v>
      </c>
      <c r="L9" s="122">
        <f t="shared" si="2"/>
        <v>401.466769</v>
      </c>
      <c r="M9" s="122">
        <f t="shared" si="2"/>
        <v>431.74495200000007</v>
      </c>
      <c r="N9" s="122">
        <f t="shared" si="1"/>
        <v>4269.3825020000004</v>
      </c>
      <c r="O9" s="393"/>
    </row>
    <row r="10" spans="1:15" s="59" customFormat="1" ht="12">
      <c r="A10" s="399" t="s">
        <v>91</v>
      </c>
      <c r="B10" s="400">
        <f>-'18'!B14</f>
        <v>76.224999999999994</v>
      </c>
      <c r="C10" s="400">
        <f>-'18'!C14</f>
        <v>69.099999999999994</v>
      </c>
      <c r="D10" s="400">
        <f>-'18'!D14</f>
        <v>93.082999999999998</v>
      </c>
      <c r="E10" s="400">
        <f>-'18'!E14</f>
        <v>70.191999999999993</v>
      </c>
      <c r="F10" s="400">
        <f>-'18'!F14</f>
        <v>96.555000000000007</v>
      </c>
      <c r="G10" s="400">
        <f>-'18'!G14</f>
        <v>101.18</v>
      </c>
      <c r="H10" s="400">
        <f>-'18'!H14</f>
        <v>80.414000000000001</v>
      </c>
      <c r="I10" s="400">
        <f>-'18'!I14</f>
        <v>85.057000000000002</v>
      </c>
      <c r="J10" s="400">
        <f>-'18'!J14</f>
        <v>101.98099999999999</v>
      </c>
      <c r="K10" s="400">
        <f>-'18'!K14</f>
        <v>128.548</v>
      </c>
      <c r="L10" s="400">
        <f>-'18'!L14</f>
        <v>115.64400000000001</v>
      </c>
      <c r="M10" s="400">
        <f>-'18'!M14</f>
        <v>121.053</v>
      </c>
      <c r="N10" s="400">
        <f t="shared" si="1"/>
        <v>1139.0320000000002</v>
      </c>
    </row>
    <row r="11" spans="1:15" s="59" customFormat="1" ht="12">
      <c r="A11" s="403" t="s">
        <v>92</v>
      </c>
      <c r="B11" s="404">
        <f>-'18'!B36</f>
        <v>317.30558100000002</v>
      </c>
      <c r="C11" s="404">
        <f>-'18'!C36</f>
        <v>296.53991200000002</v>
      </c>
      <c r="D11" s="404">
        <f>-'18'!D36</f>
        <v>316.60520500000001</v>
      </c>
      <c r="E11" s="404">
        <f>-'18'!E36</f>
        <v>236.41296600000001</v>
      </c>
      <c r="F11" s="404">
        <f>-'18'!F36</f>
        <v>225.54481300000003</v>
      </c>
      <c r="G11" s="404">
        <f>-'18'!G36</f>
        <v>220.58622299999999</v>
      </c>
      <c r="H11" s="404">
        <f>-'18'!H36</f>
        <v>219.49674200000001</v>
      </c>
      <c r="I11" s="404">
        <f>-'18'!I36</f>
        <v>225.881406</v>
      </c>
      <c r="J11" s="404">
        <f>-'18'!J36</f>
        <v>219.80831499999999</v>
      </c>
      <c r="K11" s="404">
        <f>-'18'!K36</f>
        <v>255.654618</v>
      </c>
      <c r="L11" s="404">
        <f>-'18'!L36</f>
        <v>285.82276899999999</v>
      </c>
      <c r="M11" s="404">
        <f>-'18'!M36</f>
        <v>310.69195200000007</v>
      </c>
      <c r="N11" s="405">
        <f t="shared" si="1"/>
        <v>3130.3505020000002</v>
      </c>
    </row>
    <row r="12" spans="1:15" s="59" customFormat="1" ht="0.75" customHeight="1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91"/>
      <c r="N12" s="409"/>
    </row>
    <row r="13" spans="1:15" s="392" customFormat="1" thickBot="1">
      <c r="A13" s="123" t="s">
        <v>305</v>
      </c>
      <c r="B13" s="124">
        <f>B24-B21</f>
        <v>5725.3743379999933</v>
      </c>
      <c r="C13" s="124">
        <f t="shared" ref="C13:M13" si="3">C24-C21</f>
        <v>5469.2618609999963</v>
      </c>
      <c r="D13" s="124">
        <f t="shared" si="3"/>
        <v>5823.5613239999966</v>
      </c>
      <c r="E13" s="124">
        <f t="shared" si="3"/>
        <v>4702.7161200000019</v>
      </c>
      <c r="F13" s="124">
        <f t="shared" si="3"/>
        <v>4756.739556999999</v>
      </c>
      <c r="G13" s="124">
        <f t="shared" si="3"/>
        <v>4602.2767119999999</v>
      </c>
      <c r="H13" s="124">
        <f t="shared" si="3"/>
        <v>4537.2042719999999</v>
      </c>
      <c r="I13" s="124">
        <f t="shared" si="3"/>
        <v>4697.268089000002</v>
      </c>
      <c r="J13" s="124">
        <f t="shared" si="3"/>
        <v>4578.6919499999985</v>
      </c>
      <c r="K13" s="124">
        <f t="shared" si="3"/>
        <v>5160.6362819999986</v>
      </c>
      <c r="L13" s="124">
        <f t="shared" si="3"/>
        <v>5461.6281210000052</v>
      </c>
      <c r="M13" s="124">
        <f t="shared" si="3"/>
        <v>5504.7764920000036</v>
      </c>
      <c r="N13" s="124">
        <f>SUM(B13:M13)</f>
        <v>61020.135118000006</v>
      </c>
    </row>
    <row r="14" spans="1:15" s="59" customFormat="1" ht="12">
      <c r="A14" s="399" t="s">
        <v>221</v>
      </c>
      <c r="B14" s="406">
        <v>603.68728199999998</v>
      </c>
      <c r="C14" s="406">
        <v>571.14330599999994</v>
      </c>
      <c r="D14" s="406">
        <v>669.83699000000001</v>
      </c>
      <c r="E14" s="406">
        <v>599.7859739999999</v>
      </c>
      <c r="F14" s="406">
        <v>683.34133799999995</v>
      </c>
      <c r="G14" s="406">
        <v>696.82921199999998</v>
      </c>
      <c r="H14" s="406">
        <v>685.79914899999994</v>
      </c>
      <c r="I14" s="406">
        <v>697.50707899999998</v>
      </c>
      <c r="J14" s="406">
        <v>657.00301000000002</v>
      </c>
      <c r="K14" s="406">
        <v>715.39290300000005</v>
      </c>
      <c r="L14" s="406">
        <v>701.50456200000008</v>
      </c>
      <c r="M14" s="406">
        <v>616.01459399999976</v>
      </c>
      <c r="N14" s="406">
        <f t="shared" ref="N14:N23" si="4">SUM(B14:M14)</f>
        <v>7897.8453989999998</v>
      </c>
    </row>
    <row r="15" spans="1:15" s="59" customFormat="1" ht="12">
      <c r="A15" s="152" t="s">
        <v>222</v>
      </c>
      <c r="B15" s="407">
        <v>2164.5021540000002</v>
      </c>
      <c r="C15" s="407">
        <v>2040.4774160000002</v>
      </c>
      <c r="D15" s="407">
        <v>2191.1312200000002</v>
      </c>
      <c r="E15" s="407">
        <v>1967.1725120000001</v>
      </c>
      <c r="F15" s="407">
        <v>2061.6456619999999</v>
      </c>
      <c r="G15" s="407">
        <v>2042.3191120000001</v>
      </c>
      <c r="H15" s="407">
        <v>1939.014124</v>
      </c>
      <c r="I15" s="407">
        <v>2082.2062490000012</v>
      </c>
      <c r="J15" s="407">
        <v>1985.457361</v>
      </c>
      <c r="K15" s="407">
        <v>2158.8827620000002</v>
      </c>
      <c r="L15" s="407">
        <v>2135.8642179999988</v>
      </c>
      <c r="M15" s="407">
        <v>1857.948461</v>
      </c>
      <c r="N15" s="408">
        <f t="shared" si="4"/>
        <v>24626.621251</v>
      </c>
    </row>
    <row r="16" spans="1:15" s="59" customFormat="1" ht="12">
      <c r="A16" s="152" t="s">
        <v>223</v>
      </c>
      <c r="B16" s="407">
        <v>843.28192643733098</v>
      </c>
      <c r="C16" s="407">
        <v>789.60331608486001</v>
      </c>
      <c r="D16" s="407">
        <v>810.62451229493297</v>
      </c>
      <c r="E16" s="407">
        <v>590.16787826676</v>
      </c>
      <c r="F16" s="407">
        <v>573.812010802126</v>
      </c>
      <c r="G16" s="407">
        <v>541.03876924262693</v>
      </c>
      <c r="H16" s="407">
        <v>543.06385875857507</v>
      </c>
      <c r="I16" s="407">
        <v>577.79998916968293</v>
      </c>
      <c r="J16" s="407">
        <v>562.95678720770502</v>
      </c>
      <c r="K16" s="407">
        <v>680.37426496887701</v>
      </c>
      <c r="L16" s="407">
        <v>755.97562461846599</v>
      </c>
      <c r="M16" s="407">
        <v>795.27484095774605</v>
      </c>
      <c r="N16" s="408">
        <f t="shared" si="4"/>
        <v>8063.9737788096891</v>
      </c>
    </row>
    <row r="17" spans="1:17" s="59" customFormat="1" ht="12">
      <c r="A17" s="152" t="s">
        <v>369</v>
      </c>
      <c r="B17" s="407">
        <v>1605.0295645626691</v>
      </c>
      <c r="C17" s="407">
        <v>1594.5764399151401</v>
      </c>
      <c r="D17" s="407">
        <v>1678.000143705068</v>
      </c>
      <c r="E17" s="407">
        <v>1081.8233597332392</v>
      </c>
      <c r="F17" s="407">
        <v>973.56880919787409</v>
      </c>
      <c r="G17" s="407">
        <v>927.43648175737303</v>
      </c>
      <c r="H17" s="407">
        <v>958.94382524142509</v>
      </c>
      <c r="I17" s="407">
        <v>951.16090283031508</v>
      </c>
      <c r="J17" s="407">
        <v>965.79745579229507</v>
      </c>
      <c r="K17" s="407">
        <v>1175.306061031124</v>
      </c>
      <c r="L17" s="407">
        <v>1399.1664963815338</v>
      </c>
      <c r="M17" s="407">
        <v>1738.726050042254</v>
      </c>
      <c r="N17" s="408">
        <f t="shared" si="4"/>
        <v>15049.535590190311</v>
      </c>
    </row>
    <row r="18" spans="1:17" s="59" customFormat="1" ht="12">
      <c r="A18" s="152" t="s">
        <v>225</v>
      </c>
      <c r="B18" s="407">
        <v>23.235683999999999</v>
      </c>
      <c r="C18" s="407">
        <v>23.688745999999998</v>
      </c>
      <c r="D18" s="407">
        <v>16.339891000000001</v>
      </c>
      <c r="E18" s="407">
        <v>19.352674</v>
      </c>
      <c r="F18" s="407">
        <v>12.018557999999999</v>
      </c>
      <c r="G18" s="407">
        <v>13.528828000000001</v>
      </c>
      <c r="H18" s="407">
        <v>15.061581</v>
      </c>
      <c r="I18" s="407">
        <v>19.758281</v>
      </c>
      <c r="J18" s="407">
        <v>14.022682</v>
      </c>
      <c r="K18" s="407">
        <v>18.243478</v>
      </c>
      <c r="L18" s="407">
        <v>21.160035000000001</v>
      </c>
      <c r="M18" s="407">
        <v>15.539033000000002</v>
      </c>
      <c r="N18" s="408">
        <f t="shared" si="4"/>
        <v>211.94947100000002</v>
      </c>
    </row>
    <row r="19" spans="1:17" s="59" customFormat="1" ht="12">
      <c r="A19" s="152" t="s">
        <v>229</v>
      </c>
      <c r="B19" s="407">
        <v>485.63772699999265</v>
      </c>
      <c r="C19" s="407">
        <v>449.77263699999639</v>
      </c>
      <c r="D19" s="407">
        <v>457.628566999996</v>
      </c>
      <c r="E19" s="407">
        <v>444.41372200000285</v>
      </c>
      <c r="F19" s="407">
        <v>452.35317900000013</v>
      </c>
      <c r="G19" s="407">
        <v>381.12430899999924</v>
      </c>
      <c r="H19" s="407">
        <v>395.32173400000045</v>
      </c>
      <c r="I19" s="407">
        <v>368.83558800000287</v>
      </c>
      <c r="J19" s="407">
        <v>393.45465399999847</v>
      </c>
      <c r="K19" s="407">
        <v>412.43681299999736</v>
      </c>
      <c r="L19" s="407">
        <v>447.95718500000623</v>
      </c>
      <c r="M19" s="407">
        <v>481.27351300000345</v>
      </c>
      <c r="N19" s="408">
        <f t="shared" si="4"/>
        <v>5170.2096279999969</v>
      </c>
    </row>
    <row r="20" spans="1:17" s="59" customFormat="1" ht="12">
      <c r="A20" s="152" t="s">
        <v>377</v>
      </c>
      <c r="B20" s="407">
        <f>'3.1'!B13</f>
        <v>513.59658600000012</v>
      </c>
      <c r="C20" s="407">
        <f>'3.1'!C13</f>
        <v>478.40018499999957</v>
      </c>
      <c r="D20" s="407">
        <f>'3.1'!D13</f>
        <v>571.31815900000004</v>
      </c>
      <c r="E20" s="407">
        <f>'3.1'!E13</f>
        <v>462.5149659999999</v>
      </c>
      <c r="F20" s="407">
        <f>'3.1'!F13</f>
        <v>495.86015399999997</v>
      </c>
      <c r="G20" s="407">
        <f>'3.1'!G13</f>
        <v>475.29723099999978</v>
      </c>
      <c r="H20" s="407">
        <f>'3.1'!H13</f>
        <v>473.141189</v>
      </c>
      <c r="I20" s="407">
        <f>'3.1'!I13</f>
        <v>495.49349999999993</v>
      </c>
      <c r="J20" s="407">
        <f>'3.1'!J13</f>
        <v>510.30524299999985</v>
      </c>
      <c r="K20" s="407">
        <f>'3.1'!K13</f>
        <v>539.88087134984346</v>
      </c>
      <c r="L20" s="407">
        <f>'3.1'!L13</f>
        <v>538.37173399999983</v>
      </c>
      <c r="M20" s="407">
        <f>'3.1'!M13</f>
        <v>545.74800653211332</v>
      </c>
      <c r="N20" s="408">
        <f t="shared" si="4"/>
        <v>6099.9278248819564</v>
      </c>
    </row>
    <row r="21" spans="1:17" s="59" customFormat="1" ht="12">
      <c r="A21" s="152" t="s">
        <v>378</v>
      </c>
      <c r="B21" s="407">
        <f>'3.1'!B22</f>
        <v>137.62636699999999</v>
      </c>
      <c r="C21" s="407">
        <f>'3.1'!C22</f>
        <v>133.836367</v>
      </c>
      <c r="D21" s="407">
        <f>'3.1'!D22</f>
        <v>138.50648699999999</v>
      </c>
      <c r="E21" s="407">
        <f>'3.1'!E22</f>
        <v>89.50597999999998</v>
      </c>
      <c r="F21" s="407">
        <f>'3.1'!F22</f>
        <v>73.97341200000001</v>
      </c>
      <c r="G21" s="407">
        <f>'3.1'!G22</f>
        <v>66.041191999999995</v>
      </c>
      <c r="H21" s="407">
        <f>'3.1'!H22</f>
        <v>59.947327000000016</v>
      </c>
      <c r="I21" s="407">
        <f>'3.1'!I22</f>
        <v>62.361276000000004</v>
      </c>
      <c r="J21" s="407">
        <f>'3.1'!J22</f>
        <v>67.669705999999991</v>
      </c>
      <c r="K21" s="407">
        <f>'3.1'!K22</f>
        <v>97.051774613771215</v>
      </c>
      <c r="L21" s="407">
        <f>'3.1'!L22</f>
        <v>113.350999</v>
      </c>
      <c r="M21" s="407">
        <f>'3.1'!M22</f>
        <v>138.57945035880098</v>
      </c>
      <c r="N21" s="408">
        <f t="shared" si="4"/>
        <v>1178.4503379725722</v>
      </c>
    </row>
    <row r="22" spans="1:17" s="59" customFormat="1" ht="12">
      <c r="A22" s="152" t="s">
        <v>226</v>
      </c>
      <c r="B22" s="407">
        <f>-('18'!B12+'18'!B30)</f>
        <v>174.70632799999998</v>
      </c>
      <c r="C22" s="407">
        <f>-('18'!C12+'18'!C30)</f>
        <v>131.97549000000001</v>
      </c>
      <c r="D22" s="407">
        <f>-('18'!D12+'18'!D30)</f>
        <v>155.28913600000001</v>
      </c>
      <c r="E22" s="407">
        <f>-('18'!E12+'18'!E30)</f>
        <v>150.352913</v>
      </c>
      <c r="F22" s="407">
        <f>-('18'!F12+'18'!F30)</f>
        <v>124.09240100000001</v>
      </c>
      <c r="G22" s="407">
        <f>-('18'!G12+'18'!G30)</f>
        <v>78.012867999999997</v>
      </c>
      <c r="H22" s="407">
        <f>-('18'!H12+'18'!H30)</f>
        <v>53.720050000000001</v>
      </c>
      <c r="I22" s="407">
        <f>-('18'!I12+'18'!I30)</f>
        <v>53.742746000000004</v>
      </c>
      <c r="J22" s="407">
        <f>-('18'!J12+'18'!J30)</f>
        <v>53.053308000000001</v>
      </c>
      <c r="K22" s="407">
        <f>-('18'!K12+'18'!K30)</f>
        <v>112.538766</v>
      </c>
      <c r="L22" s="407">
        <f>-('18'!L12+'18'!L30)</f>
        <v>137.63298800000001</v>
      </c>
      <c r="M22" s="407">
        <f>-('18'!M12+'18'!M30)</f>
        <v>147.76785599999999</v>
      </c>
      <c r="N22" s="408">
        <f t="shared" si="4"/>
        <v>1372.8848500000001</v>
      </c>
    </row>
    <row r="23" spans="1:17" s="59" customFormat="1" ht="12">
      <c r="A23" s="152" t="s">
        <v>227</v>
      </c>
      <c r="B23" s="407">
        <f>B24+B22+B9+B20</f>
        <v>6944.8341999999939</v>
      </c>
      <c r="C23" s="407">
        <f t="shared" ref="C23:L23" si="5">C24+C22+C9+C20</f>
        <v>6579.1138149999952</v>
      </c>
      <c r="D23" s="407">
        <f t="shared" si="5"/>
        <v>7098.3633109999973</v>
      </c>
      <c r="E23" s="407">
        <f t="shared" si="5"/>
        <v>5711.6949450000011</v>
      </c>
      <c r="F23" s="407">
        <f t="shared" si="5"/>
        <v>5772.7653369999989</v>
      </c>
      <c r="G23" s="407">
        <f t="shared" si="5"/>
        <v>5543.3942259999985</v>
      </c>
      <c r="H23" s="407">
        <f t="shared" si="5"/>
        <v>5423.9235799999997</v>
      </c>
      <c r="I23" s="407">
        <f t="shared" si="5"/>
        <v>5619.8040170000013</v>
      </c>
      <c r="J23" s="407">
        <f t="shared" si="5"/>
        <v>5531.5095219999976</v>
      </c>
      <c r="K23" s="407">
        <f t="shared" si="5"/>
        <v>6294.3103119636135</v>
      </c>
      <c r="L23" s="407">
        <f t="shared" si="5"/>
        <v>6652.4506110000057</v>
      </c>
      <c r="M23" s="407">
        <f>M24+M22+M9+M20</f>
        <v>6768.6167568909186</v>
      </c>
      <c r="N23" s="408">
        <f t="shared" si="4"/>
        <v>73940.780632854527</v>
      </c>
    </row>
    <row r="24" spans="1:17" s="59" customFormat="1" ht="12">
      <c r="A24" s="401" t="s">
        <v>228</v>
      </c>
      <c r="B24" s="402">
        <f>B14+B15+B16+B17+B18+B19+B21</f>
        <v>5863.0007049999931</v>
      </c>
      <c r="C24" s="402">
        <f t="shared" ref="C24:M24" si="6">C14+C15+C16+C17+C18+C19+C21</f>
        <v>5603.0982279999962</v>
      </c>
      <c r="D24" s="402">
        <f t="shared" si="6"/>
        <v>5962.0678109999963</v>
      </c>
      <c r="E24" s="402">
        <f t="shared" si="6"/>
        <v>4792.2221000000018</v>
      </c>
      <c r="F24" s="402">
        <f t="shared" si="6"/>
        <v>4830.7129689999992</v>
      </c>
      <c r="G24" s="402">
        <f t="shared" si="6"/>
        <v>4668.3179039999995</v>
      </c>
      <c r="H24" s="402">
        <f t="shared" si="6"/>
        <v>4597.1515989999998</v>
      </c>
      <c r="I24" s="402">
        <f t="shared" si="6"/>
        <v>4759.6293650000016</v>
      </c>
      <c r="J24" s="402">
        <f t="shared" si="6"/>
        <v>4646.3616559999982</v>
      </c>
      <c r="K24" s="402">
        <f t="shared" si="6"/>
        <v>5257.6880566137697</v>
      </c>
      <c r="L24" s="402">
        <f t="shared" si="6"/>
        <v>5574.9791200000054</v>
      </c>
      <c r="M24" s="402">
        <f t="shared" si="6"/>
        <v>5643.3559423588049</v>
      </c>
      <c r="N24" s="402">
        <f>SUM(B24:M24)</f>
        <v>62198.58545597257</v>
      </c>
    </row>
    <row r="25" spans="1:17" s="59" customFormat="1" thickBot="1">
      <c r="A25" s="547" t="s">
        <v>649</v>
      </c>
      <c r="B25" s="548">
        <f>'3.1'!B4+'3.2'!B4-'3.2'!B23</f>
        <v>53.107683000003817</v>
      </c>
      <c r="C25" s="548">
        <f>'3.1'!C4+'3.2'!C4-'3.2'!C23</f>
        <v>41.127359000005526</v>
      </c>
      <c r="D25" s="548">
        <f>'3.1'!D4+'3.2'!D4-'3.2'!D23</f>
        <v>44.563705999999911</v>
      </c>
      <c r="E25" s="548">
        <f>'3.1'!E4+'3.2'!E4-'3.2'!E23</f>
        <v>23.543438999995487</v>
      </c>
      <c r="F25" s="548">
        <f>'3.1'!F4+'3.2'!F4-'3.2'!F23</f>
        <v>-14.099973999999747</v>
      </c>
      <c r="G25" s="548">
        <f>'3.1'!G4+'3.2'!G4-'3.2'!G23</f>
        <v>9.150815999997576</v>
      </c>
      <c r="H25" s="548">
        <f>'3.1'!H4+'3.2'!H4-'3.2'!H23</f>
        <v>-15.698919000002206</v>
      </c>
      <c r="I25" s="548">
        <f>'3.1'!I4+'3.2'!I4-'3.2'!I23</f>
        <v>9.3783629999970799</v>
      </c>
      <c r="J25" s="548">
        <f>'3.1'!J4+'3.2'!J4-'3.2'!J23</f>
        <v>-7.3167469999980312</v>
      </c>
      <c r="K25" s="548">
        <f>'3.1'!K4+'3.2'!K4-'3.2'!K23</f>
        <v>-14.827459963612455</v>
      </c>
      <c r="L25" s="548">
        <f>'3.1'!L4+'3.2'!L4-'3.2'!L23</f>
        <v>6.9396939999951428</v>
      </c>
      <c r="M25" s="548">
        <f>'3.1'!M4+'3.2'!M4-'3.2'!M23</f>
        <v>18.035503109082129</v>
      </c>
      <c r="N25" s="548">
        <f>SUM(B25:M25)</f>
        <v>153.90346314546423</v>
      </c>
    </row>
    <row r="26" spans="1:17" s="387" customFormat="1">
      <c r="A26" s="395" t="s">
        <v>388</v>
      </c>
      <c r="N26" s="18" t="s">
        <v>502</v>
      </c>
    </row>
    <row r="27" spans="1:17" s="59" customFormat="1">
      <c r="A27" s="396" t="s">
        <v>326</v>
      </c>
      <c r="B27" s="397">
        <f>-'3.1'!B13</f>
        <v>-513.59658600000012</v>
      </c>
      <c r="C27" s="397">
        <f>-'3.1'!C13</f>
        <v>-478.40018499999957</v>
      </c>
      <c r="D27" s="397">
        <f>-'3.1'!D13</f>
        <v>-571.31815900000004</v>
      </c>
      <c r="E27" s="397">
        <f>-'3.1'!E13</f>
        <v>-462.5149659999999</v>
      </c>
      <c r="F27" s="397">
        <f>-'3.1'!F13</f>
        <v>-495.86015399999997</v>
      </c>
      <c r="G27" s="397">
        <f>-'3.1'!G13</f>
        <v>-475.29723099999978</v>
      </c>
      <c r="H27" s="397">
        <f>-'3.1'!H13</f>
        <v>-473.141189</v>
      </c>
      <c r="I27" s="397">
        <f>-'3.1'!I13</f>
        <v>-495.49349999999993</v>
      </c>
      <c r="J27" s="397">
        <f>-'3.1'!J13</f>
        <v>-510.30524299999985</v>
      </c>
      <c r="K27" s="397">
        <f>-'3.1'!K13</f>
        <v>-539.88087134984346</v>
      </c>
      <c r="L27" s="397">
        <f>-'3.1'!L13</f>
        <v>-538.37173399999983</v>
      </c>
      <c r="M27" s="397">
        <f>-'3.1'!M13</f>
        <v>-545.74800653211332</v>
      </c>
      <c r="N27" s="397">
        <f>-'3.1'!N13</f>
        <v>-6099.9278248819546</v>
      </c>
    </row>
    <row r="28" spans="1:17" s="59" customFormat="1">
      <c r="A28" s="396" t="s">
        <v>72</v>
      </c>
      <c r="B28" s="397">
        <f t="shared" ref="B28:N28" si="7">-B5</f>
        <v>-1206.1569999999999</v>
      </c>
      <c r="C28" s="397">
        <f t="shared" si="7"/>
        <v>-1040.8100000000002</v>
      </c>
      <c r="D28" s="397">
        <f t="shared" si="7"/>
        <v>-846.41700000000003</v>
      </c>
      <c r="E28" s="397">
        <f t="shared" si="7"/>
        <v>-632.69499999999994</v>
      </c>
      <c r="F28" s="397">
        <f t="shared" si="7"/>
        <v>-722.12099999999998</v>
      </c>
      <c r="G28" s="397">
        <f t="shared" si="7"/>
        <v>-892.28000000000009</v>
      </c>
      <c r="H28" s="397">
        <f t="shared" si="7"/>
        <v>-807.14799999999991</v>
      </c>
      <c r="I28" s="397">
        <f t="shared" si="7"/>
        <v>-944.2349999999999</v>
      </c>
      <c r="J28" s="397">
        <f t="shared" si="7"/>
        <v>-743.04500000000007</v>
      </c>
      <c r="K28" s="397">
        <f t="shared" si="7"/>
        <v>-1212.306</v>
      </c>
      <c r="L28" s="397">
        <f t="shared" si="7"/>
        <v>-1138.3650000000002</v>
      </c>
      <c r="M28" s="397">
        <f t="shared" si="7"/>
        <v>-1227.7249999999999</v>
      </c>
      <c r="N28" s="397">
        <f t="shared" si="7"/>
        <v>-11413.304</v>
      </c>
    </row>
    <row r="29" spans="1:17" s="59" customFormat="1">
      <c r="A29" s="396" t="s">
        <v>73</v>
      </c>
      <c r="B29" s="397">
        <f t="shared" ref="B29:N29" si="8">-B6</f>
        <v>-19.38109</v>
      </c>
      <c r="C29" s="397">
        <f t="shared" si="8"/>
        <v>-28.104727999999998</v>
      </c>
      <c r="D29" s="397">
        <f t="shared" si="8"/>
        <v>-20.499704000000001</v>
      </c>
      <c r="E29" s="397">
        <f t="shared" si="8"/>
        <v>-18.487394999999999</v>
      </c>
      <c r="F29" s="397">
        <f t="shared" si="8"/>
        <v>-7.2799140000000007</v>
      </c>
      <c r="G29" s="397">
        <f t="shared" si="8"/>
        <v>-7.9498500000000014</v>
      </c>
      <c r="H29" s="397">
        <f t="shared" si="8"/>
        <v>-7.8583540000000003</v>
      </c>
      <c r="I29" s="397">
        <f t="shared" si="8"/>
        <v>-21.028753999999999</v>
      </c>
      <c r="J29" s="397">
        <f t="shared" si="8"/>
        <v>-6.1179730000000001</v>
      </c>
      <c r="K29" s="397">
        <f t="shared" si="8"/>
        <v>-6.1421720000000004</v>
      </c>
      <c r="L29" s="397">
        <f t="shared" si="8"/>
        <v>-8.9139739999999996</v>
      </c>
      <c r="M29" s="397">
        <f t="shared" si="8"/>
        <v>-8.3425899999999995</v>
      </c>
      <c r="N29" s="397">
        <f t="shared" si="8"/>
        <v>-160.10649799999999</v>
      </c>
      <c r="O29" s="393"/>
    </row>
    <row r="30" spans="1:17" s="59" customFormat="1">
      <c r="A30" s="396" t="s">
        <v>74</v>
      </c>
      <c r="B30" s="397">
        <f t="shared" ref="B30:N30" si="9">-B7</f>
        <v>1697.739</v>
      </c>
      <c r="C30" s="397">
        <f t="shared" si="9"/>
        <v>1515.059</v>
      </c>
      <c r="D30" s="397">
        <f t="shared" si="9"/>
        <v>2141.0680000000002</v>
      </c>
      <c r="E30" s="397">
        <f t="shared" si="9"/>
        <v>1556.9659999999999</v>
      </c>
      <c r="F30" s="397">
        <f t="shared" si="9"/>
        <v>1993.0619999999999</v>
      </c>
      <c r="G30" s="397">
        <f t="shared" si="9"/>
        <v>1940.6280000000002</v>
      </c>
      <c r="H30" s="397">
        <f t="shared" si="9"/>
        <v>2015.194</v>
      </c>
      <c r="I30" s="397">
        <f t="shared" si="9"/>
        <v>2067.1149999999998</v>
      </c>
      <c r="J30" s="397">
        <f t="shared" si="9"/>
        <v>2300.4470000000001</v>
      </c>
      <c r="K30" s="397">
        <f t="shared" si="9"/>
        <v>2682.6459999999997</v>
      </c>
      <c r="L30" s="397">
        <f t="shared" si="9"/>
        <v>2519.723</v>
      </c>
      <c r="M30" s="397">
        <f t="shared" si="9"/>
        <v>2638.0729999999999</v>
      </c>
      <c r="N30" s="397">
        <f t="shared" si="9"/>
        <v>25067.719999999998</v>
      </c>
      <c r="O30" s="393"/>
    </row>
    <row r="31" spans="1:17" s="59" customFormat="1">
      <c r="A31" s="396" t="s">
        <v>75</v>
      </c>
      <c r="B31" s="397">
        <f t="shared" ref="B31:N31" si="10">-B8</f>
        <v>9.9059840000000001</v>
      </c>
      <c r="C31" s="397">
        <f t="shared" si="10"/>
        <v>22.569089000000002</v>
      </c>
      <c r="D31" s="397">
        <f t="shared" si="10"/>
        <v>31.036696000000003</v>
      </c>
      <c r="E31" s="397">
        <f t="shared" si="10"/>
        <v>44.958086999999999</v>
      </c>
      <c r="F31" s="397">
        <f t="shared" si="10"/>
        <v>59.964120999999999</v>
      </c>
      <c r="G31" s="397">
        <f t="shared" si="10"/>
        <v>58.530130999999997</v>
      </c>
      <c r="H31" s="397">
        <f t="shared" si="10"/>
        <v>20.418900000000001</v>
      </c>
      <c r="I31" s="397">
        <f t="shared" si="10"/>
        <v>39.311495000000001</v>
      </c>
      <c r="J31" s="397">
        <f t="shared" si="10"/>
        <v>47.80793899999999</v>
      </c>
      <c r="K31" s="397">
        <f t="shared" si="10"/>
        <v>49.568114000000001</v>
      </c>
      <c r="L31" s="397">
        <f t="shared" si="10"/>
        <v>20.876539999999999</v>
      </c>
      <c r="M31" s="397">
        <f t="shared" si="10"/>
        <v>7.8359019999999999</v>
      </c>
      <c r="N31" s="397">
        <f t="shared" si="10"/>
        <v>412.78299799999991</v>
      </c>
      <c r="Q31" s="60"/>
    </row>
    <row r="32" spans="1:17" s="59" customFormat="1">
      <c r="A32" s="396" t="s">
        <v>304</v>
      </c>
      <c r="B32" s="397">
        <f t="shared" ref="B32:N32" si="11">-B9</f>
        <v>-393.53058099999998</v>
      </c>
      <c r="C32" s="397">
        <f t="shared" si="11"/>
        <v>-365.63991199999998</v>
      </c>
      <c r="D32" s="397">
        <f t="shared" si="11"/>
        <v>-409.68820500000004</v>
      </c>
      <c r="E32" s="397">
        <f t="shared" si="11"/>
        <v>-306.60496599999999</v>
      </c>
      <c r="F32" s="397">
        <f t="shared" si="11"/>
        <v>-322.09981300000004</v>
      </c>
      <c r="G32" s="397">
        <f t="shared" si="11"/>
        <v>-321.76622299999997</v>
      </c>
      <c r="H32" s="397">
        <f t="shared" si="11"/>
        <v>-299.91074200000003</v>
      </c>
      <c r="I32" s="397">
        <f t="shared" si="11"/>
        <v>-310.93840599999999</v>
      </c>
      <c r="J32" s="397">
        <f t="shared" si="11"/>
        <v>-321.78931499999999</v>
      </c>
      <c r="K32" s="397">
        <f t="shared" si="11"/>
        <v>-384.20261800000003</v>
      </c>
      <c r="L32" s="397">
        <f t="shared" si="11"/>
        <v>-401.466769</v>
      </c>
      <c r="M32" s="397">
        <f t="shared" si="11"/>
        <v>-431.74495200000007</v>
      </c>
      <c r="N32" s="397">
        <f t="shared" si="11"/>
        <v>-4269.3825020000004</v>
      </c>
    </row>
    <row r="33" spans="1:14" s="59" customFormat="1">
      <c r="A33" s="396" t="s">
        <v>91</v>
      </c>
      <c r="B33" s="397">
        <f t="shared" ref="B33:N33" si="12">-B10</f>
        <v>-76.224999999999994</v>
      </c>
      <c r="C33" s="397">
        <f t="shared" si="12"/>
        <v>-69.099999999999994</v>
      </c>
      <c r="D33" s="397">
        <f t="shared" si="12"/>
        <v>-93.082999999999998</v>
      </c>
      <c r="E33" s="397">
        <f t="shared" si="12"/>
        <v>-70.191999999999993</v>
      </c>
      <c r="F33" s="397">
        <f t="shared" si="12"/>
        <v>-96.555000000000007</v>
      </c>
      <c r="G33" s="397">
        <f t="shared" si="12"/>
        <v>-101.18</v>
      </c>
      <c r="H33" s="397">
        <f t="shared" si="12"/>
        <v>-80.414000000000001</v>
      </c>
      <c r="I33" s="397">
        <f t="shared" si="12"/>
        <v>-85.057000000000002</v>
      </c>
      <c r="J33" s="397">
        <f t="shared" si="12"/>
        <v>-101.98099999999999</v>
      </c>
      <c r="K33" s="397">
        <f t="shared" si="12"/>
        <v>-128.548</v>
      </c>
      <c r="L33" s="397">
        <f t="shared" si="12"/>
        <v>-115.64400000000001</v>
      </c>
      <c r="M33" s="397">
        <f t="shared" si="12"/>
        <v>-121.053</v>
      </c>
      <c r="N33" s="397">
        <f t="shared" si="12"/>
        <v>-1139.0320000000002</v>
      </c>
    </row>
    <row r="34" spans="1:14" s="59" customFormat="1">
      <c r="A34" s="396" t="s">
        <v>92</v>
      </c>
      <c r="B34" s="397">
        <f t="shared" ref="B34:N34" si="13">-B11</f>
        <v>-317.30558100000002</v>
      </c>
      <c r="C34" s="397">
        <f t="shared" si="13"/>
        <v>-296.53991200000002</v>
      </c>
      <c r="D34" s="397">
        <f t="shared" si="13"/>
        <v>-316.60520500000001</v>
      </c>
      <c r="E34" s="397">
        <f t="shared" si="13"/>
        <v>-236.41296600000001</v>
      </c>
      <c r="F34" s="397">
        <f t="shared" si="13"/>
        <v>-225.54481300000003</v>
      </c>
      <c r="G34" s="397">
        <f t="shared" si="13"/>
        <v>-220.58622299999999</v>
      </c>
      <c r="H34" s="397">
        <f t="shared" si="13"/>
        <v>-219.49674200000001</v>
      </c>
      <c r="I34" s="397">
        <f t="shared" si="13"/>
        <v>-225.881406</v>
      </c>
      <c r="J34" s="397">
        <f t="shared" si="13"/>
        <v>-219.80831499999999</v>
      </c>
      <c r="K34" s="397">
        <f t="shared" si="13"/>
        <v>-255.654618</v>
      </c>
      <c r="L34" s="397">
        <f t="shared" si="13"/>
        <v>-285.82276899999999</v>
      </c>
      <c r="M34" s="397">
        <f t="shared" si="13"/>
        <v>-310.69195200000007</v>
      </c>
      <c r="N34" s="397">
        <f t="shared" si="13"/>
        <v>-3130.3505020000002</v>
      </c>
    </row>
    <row r="35" spans="1:14" s="59" customFormat="1">
      <c r="A35" s="396"/>
      <c r="B35" s="397">
        <f t="shared" ref="B35:N35" si="14">-B12</f>
        <v>0</v>
      </c>
      <c r="C35" s="397">
        <f t="shared" si="14"/>
        <v>0</v>
      </c>
      <c r="D35" s="397">
        <f t="shared" si="14"/>
        <v>0</v>
      </c>
      <c r="E35" s="397">
        <f t="shared" si="14"/>
        <v>0</v>
      </c>
      <c r="F35" s="397">
        <f t="shared" si="14"/>
        <v>0</v>
      </c>
      <c r="G35" s="397">
        <f t="shared" si="14"/>
        <v>0</v>
      </c>
      <c r="H35" s="397">
        <f t="shared" si="14"/>
        <v>0</v>
      </c>
      <c r="I35" s="397">
        <f t="shared" si="14"/>
        <v>0</v>
      </c>
      <c r="J35" s="397">
        <f t="shared" si="14"/>
        <v>0</v>
      </c>
      <c r="K35" s="397">
        <f t="shared" si="14"/>
        <v>0</v>
      </c>
      <c r="L35" s="397">
        <f t="shared" si="14"/>
        <v>0</v>
      </c>
      <c r="M35" s="397">
        <f t="shared" si="14"/>
        <v>0</v>
      </c>
      <c r="N35" s="397">
        <f t="shared" si="14"/>
        <v>0</v>
      </c>
    </row>
    <row r="36" spans="1:14" s="59" customFormat="1">
      <c r="A36" s="396" t="s">
        <v>241</v>
      </c>
      <c r="B36" s="397">
        <f t="shared" ref="B36:N36" si="15">-B13</f>
        <v>-5725.3743379999933</v>
      </c>
      <c r="C36" s="397">
        <f t="shared" si="15"/>
        <v>-5469.2618609999963</v>
      </c>
      <c r="D36" s="397">
        <f t="shared" si="15"/>
        <v>-5823.5613239999966</v>
      </c>
      <c r="E36" s="397">
        <f t="shared" si="15"/>
        <v>-4702.7161200000019</v>
      </c>
      <c r="F36" s="397">
        <f t="shared" si="15"/>
        <v>-4756.739556999999</v>
      </c>
      <c r="G36" s="397">
        <f t="shared" si="15"/>
        <v>-4602.2767119999999</v>
      </c>
      <c r="H36" s="397">
        <f t="shared" si="15"/>
        <v>-4537.2042719999999</v>
      </c>
      <c r="I36" s="397">
        <f t="shared" si="15"/>
        <v>-4697.268089000002</v>
      </c>
      <c r="J36" s="397">
        <f t="shared" si="15"/>
        <v>-4578.6919499999985</v>
      </c>
      <c r="K36" s="397">
        <f t="shared" si="15"/>
        <v>-5160.6362819999986</v>
      </c>
      <c r="L36" s="397">
        <f t="shared" si="15"/>
        <v>-5461.6281210000052</v>
      </c>
      <c r="M36" s="397">
        <f t="shared" si="15"/>
        <v>-5504.7764920000036</v>
      </c>
      <c r="N36" s="397">
        <f t="shared" si="15"/>
        <v>-61020.135118000006</v>
      </c>
    </row>
    <row r="37" spans="1:14" s="59" customFormat="1">
      <c r="A37" s="396" t="s">
        <v>221</v>
      </c>
      <c r="B37" s="397">
        <f t="shared" ref="B37:N37" si="16">-B14</f>
        <v>-603.68728199999998</v>
      </c>
      <c r="C37" s="397">
        <f t="shared" si="16"/>
        <v>-571.14330599999994</v>
      </c>
      <c r="D37" s="397">
        <f t="shared" si="16"/>
        <v>-669.83699000000001</v>
      </c>
      <c r="E37" s="397">
        <f t="shared" si="16"/>
        <v>-599.7859739999999</v>
      </c>
      <c r="F37" s="397">
        <f t="shared" si="16"/>
        <v>-683.34133799999995</v>
      </c>
      <c r="G37" s="397">
        <f t="shared" si="16"/>
        <v>-696.82921199999998</v>
      </c>
      <c r="H37" s="397">
        <f t="shared" si="16"/>
        <v>-685.79914899999994</v>
      </c>
      <c r="I37" s="397">
        <f t="shared" si="16"/>
        <v>-697.50707899999998</v>
      </c>
      <c r="J37" s="397">
        <f t="shared" si="16"/>
        <v>-657.00301000000002</v>
      </c>
      <c r="K37" s="397">
        <f t="shared" si="16"/>
        <v>-715.39290300000005</v>
      </c>
      <c r="L37" s="397">
        <f t="shared" si="16"/>
        <v>-701.50456200000008</v>
      </c>
      <c r="M37" s="397">
        <f t="shared" si="16"/>
        <v>-616.01459399999976</v>
      </c>
      <c r="N37" s="397">
        <f t="shared" si="16"/>
        <v>-7897.8453989999998</v>
      </c>
    </row>
    <row r="38" spans="1:14" s="59" customFormat="1">
      <c r="A38" s="396" t="s">
        <v>222</v>
      </c>
      <c r="B38" s="397">
        <f t="shared" ref="B38:N38" si="17">-B15</f>
        <v>-2164.5021540000002</v>
      </c>
      <c r="C38" s="397">
        <f t="shared" si="17"/>
        <v>-2040.4774160000002</v>
      </c>
      <c r="D38" s="397">
        <f t="shared" si="17"/>
        <v>-2191.1312200000002</v>
      </c>
      <c r="E38" s="397">
        <f t="shared" si="17"/>
        <v>-1967.1725120000001</v>
      </c>
      <c r="F38" s="397">
        <f t="shared" si="17"/>
        <v>-2061.6456619999999</v>
      </c>
      <c r="G38" s="397">
        <f t="shared" si="17"/>
        <v>-2042.3191120000001</v>
      </c>
      <c r="H38" s="397">
        <f t="shared" si="17"/>
        <v>-1939.014124</v>
      </c>
      <c r="I38" s="397">
        <f t="shared" si="17"/>
        <v>-2082.2062490000012</v>
      </c>
      <c r="J38" s="397">
        <f t="shared" si="17"/>
        <v>-1985.457361</v>
      </c>
      <c r="K38" s="397">
        <f t="shared" si="17"/>
        <v>-2158.8827620000002</v>
      </c>
      <c r="L38" s="397">
        <f t="shared" si="17"/>
        <v>-2135.8642179999988</v>
      </c>
      <c r="M38" s="397">
        <f t="shared" si="17"/>
        <v>-1857.948461</v>
      </c>
      <c r="N38" s="397">
        <f t="shared" si="17"/>
        <v>-24626.621251</v>
      </c>
    </row>
    <row r="39" spans="1:14" s="59" customFormat="1">
      <c r="A39" s="396" t="s">
        <v>223</v>
      </c>
      <c r="B39" s="397">
        <f t="shared" ref="B39:N39" si="18">-B16</f>
        <v>-843.28192643733098</v>
      </c>
      <c r="C39" s="397">
        <f t="shared" si="18"/>
        <v>-789.60331608486001</v>
      </c>
      <c r="D39" s="397">
        <f t="shared" si="18"/>
        <v>-810.62451229493297</v>
      </c>
      <c r="E39" s="397">
        <f t="shared" si="18"/>
        <v>-590.16787826676</v>
      </c>
      <c r="F39" s="397">
        <f t="shared" si="18"/>
        <v>-573.812010802126</v>
      </c>
      <c r="G39" s="397">
        <f t="shared" si="18"/>
        <v>-541.03876924262693</v>
      </c>
      <c r="H39" s="397">
        <f t="shared" si="18"/>
        <v>-543.06385875857507</v>
      </c>
      <c r="I39" s="397">
        <f t="shared" si="18"/>
        <v>-577.79998916968293</v>
      </c>
      <c r="J39" s="397">
        <f t="shared" si="18"/>
        <v>-562.95678720770502</v>
      </c>
      <c r="K39" s="397">
        <f t="shared" si="18"/>
        <v>-680.37426496887701</v>
      </c>
      <c r="L39" s="397">
        <f t="shared" si="18"/>
        <v>-755.97562461846599</v>
      </c>
      <c r="M39" s="397">
        <f t="shared" si="18"/>
        <v>-795.27484095774605</v>
      </c>
      <c r="N39" s="397">
        <f t="shared" si="18"/>
        <v>-8063.9737788096891</v>
      </c>
    </row>
    <row r="40" spans="1:14" s="59" customFormat="1">
      <c r="A40" s="396" t="s">
        <v>224</v>
      </c>
      <c r="B40" s="397">
        <f t="shared" ref="B40:N40" si="19">-B17</f>
        <v>-1605.0295645626691</v>
      </c>
      <c r="C40" s="397">
        <f t="shared" si="19"/>
        <v>-1594.5764399151401</v>
      </c>
      <c r="D40" s="397">
        <f t="shared" si="19"/>
        <v>-1678.000143705068</v>
      </c>
      <c r="E40" s="397">
        <f t="shared" si="19"/>
        <v>-1081.8233597332392</v>
      </c>
      <c r="F40" s="397">
        <f t="shared" si="19"/>
        <v>-973.56880919787409</v>
      </c>
      <c r="G40" s="397">
        <f t="shared" si="19"/>
        <v>-927.43648175737303</v>
      </c>
      <c r="H40" s="397">
        <f t="shared" si="19"/>
        <v>-958.94382524142509</v>
      </c>
      <c r="I40" s="397">
        <f t="shared" si="19"/>
        <v>-951.16090283031508</v>
      </c>
      <c r="J40" s="397">
        <f t="shared" si="19"/>
        <v>-965.79745579229507</v>
      </c>
      <c r="K40" s="397">
        <f t="shared" si="19"/>
        <v>-1175.306061031124</v>
      </c>
      <c r="L40" s="397">
        <f t="shared" si="19"/>
        <v>-1399.1664963815338</v>
      </c>
      <c r="M40" s="397">
        <f t="shared" si="19"/>
        <v>-1738.726050042254</v>
      </c>
      <c r="N40" s="397">
        <f t="shared" si="19"/>
        <v>-15049.535590190311</v>
      </c>
    </row>
    <row r="41" spans="1:14" s="59" customFormat="1">
      <c r="A41" s="396" t="s">
        <v>225</v>
      </c>
      <c r="B41" s="397">
        <f t="shared" ref="B41:N41" si="20">-B18</f>
        <v>-23.235683999999999</v>
      </c>
      <c r="C41" s="397">
        <f t="shared" si="20"/>
        <v>-23.688745999999998</v>
      </c>
      <c r="D41" s="397">
        <f t="shared" si="20"/>
        <v>-16.339891000000001</v>
      </c>
      <c r="E41" s="397">
        <f t="shared" si="20"/>
        <v>-19.352674</v>
      </c>
      <c r="F41" s="397">
        <f t="shared" si="20"/>
        <v>-12.018557999999999</v>
      </c>
      <c r="G41" s="397">
        <f t="shared" si="20"/>
        <v>-13.528828000000001</v>
      </c>
      <c r="H41" s="397">
        <f t="shared" si="20"/>
        <v>-15.061581</v>
      </c>
      <c r="I41" s="397">
        <f t="shared" si="20"/>
        <v>-19.758281</v>
      </c>
      <c r="J41" s="397">
        <f t="shared" si="20"/>
        <v>-14.022682</v>
      </c>
      <c r="K41" s="397">
        <f t="shared" si="20"/>
        <v>-18.243478</v>
      </c>
      <c r="L41" s="397">
        <f t="shared" si="20"/>
        <v>-21.160035000000001</v>
      </c>
      <c r="M41" s="397">
        <f t="shared" si="20"/>
        <v>-15.539033000000002</v>
      </c>
      <c r="N41" s="397">
        <f t="shared" si="20"/>
        <v>-211.94947100000002</v>
      </c>
    </row>
    <row r="42" spans="1:14" s="59" customFormat="1">
      <c r="A42" s="396" t="s">
        <v>229</v>
      </c>
      <c r="B42" s="397">
        <f t="shared" ref="B42:N42" si="21">-B19</f>
        <v>-485.63772699999265</v>
      </c>
      <c r="C42" s="397">
        <f t="shared" si="21"/>
        <v>-449.77263699999639</v>
      </c>
      <c r="D42" s="397">
        <f t="shared" si="21"/>
        <v>-457.628566999996</v>
      </c>
      <c r="E42" s="397">
        <f t="shared" si="21"/>
        <v>-444.41372200000285</v>
      </c>
      <c r="F42" s="397">
        <f t="shared" si="21"/>
        <v>-452.35317900000013</v>
      </c>
      <c r="G42" s="397">
        <f t="shared" si="21"/>
        <v>-381.12430899999924</v>
      </c>
      <c r="H42" s="397">
        <f t="shared" si="21"/>
        <v>-395.32173400000045</v>
      </c>
      <c r="I42" s="397">
        <f t="shared" si="21"/>
        <v>-368.83558800000287</v>
      </c>
      <c r="J42" s="397">
        <f t="shared" si="21"/>
        <v>-393.45465399999847</v>
      </c>
      <c r="K42" s="397">
        <f t="shared" si="21"/>
        <v>-412.43681299999736</v>
      </c>
      <c r="L42" s="397">
        <f t="shared" si="21"/>
        <v>-447.95718500000623</v>
      </c>
      <c r="M42" s="397">
        <f t="shared" si="21"/>
        <v>-481.27351300000345</v>
      </c>
      <c r="N42" s="397">
        <f t="shared" si="21"/>
        <v>-5170.2096279999969</v>
      </c>
    </row>
    <row r="43" spans="1:14" s="59" customFormat="1">
      <c r="A43" s="396" t="s">
        <v>226</v>
      </c>
      <c r="B43" s="397">
        <f t="shared" ref="B43:N43" si="22">-B22</f>
        <v>-174.70632799999998</v>
      </c>
      <c r="C43" s="397">
        <f t="shared" si="22"/>
        <v>-131.97549000000001</v>
      </c>
      <c r="D43" s="397">
        <f t="shared" si="22"/>
        <v>-155.28913600000001</v>
      </c>
      <c r="E43" s="397">
        <f t="shared" si="22"/>
        <v>-150.352913</v>
      </c>
      <c r="F43" s="397">
        <f t="shared" si="22"/>
        <v>-124.09240100000001</v>
      </c>
      <c r="G43" s="397">
        <f t="shared" si="22"/>
        <v>-78.012867999999997</v>
      </c>
      <c r="H43" s="397">
        <f t="shared" si="22"/>
        <v>-53.720050000000001</v>
      </c>
      <c r="I43" s="397">
        <f t="shared" si="22"/>
        <v>-53.742746000000004</v>
      </c>
      <c r="J43" s="397">
        <f t="shared" si="22"/>
        <v>-53.053308000000001</v>
      </c>
      <c r="K43" s="397">
        <f t="shared" si="22"/>
        <v>-112.538766</v>
      </c>
      <c r="L43" s="397">
        <f t="shared" si="22"/>
        <v>-137.63298800000001</v>
      </c>
      <c r="M43" s="397">
        <f t="shared" si="22"/>
        <v>-147.76785599999999</v>
      </c>
      <c r="N43" s="397">
        <f t="shared" si="22"/>
        <v>-1372.8848500000001</v>
      </c>
    </row>
    <row r="44" spans="1:14" s="59" customFormat="1">
      <c r="A44" s="396" t="s">
        <v>227</v>
      </c>
      <c r="B44" s="397">
        <f t="shared" ref="B44:N44" si="23">-B23</f>
        <v>-6944.8341999999939</v>
      </c>
      <c r="C44" s="397">
        <f t="shared" si="23"/>
        <v>-6579.1138149999952</v>
      </c>
      <c r="D44" s="397">
        <f t="shared" si="23"/>
        <v>-7098.3633109999973</v>
      </c>
      <c r="E44" s="397">
        <f t="shared" si="23"/>
        <v>-5711.6949450000011</v>
      </c>
      <c r="F44" s="397">
        <f t="shared" si="23"/>
        <v>-5772.7653369999989</v>
      </c>
      <c r="G44" s="397">
        <f t="shared" si="23"/>
        <v>-5543.3942259999985</v>
      </c>
      <c r="H44" s="397">
        <f t="shared" si="23"/>
        <v>-5423.9235799999997</v>
      </c>
      <c r="I44" s="397">
        <f t="shared" si="23"/>
        <v>-5619.8040170000013</v>
      </c>
      <c r="J44" s="397">
        <f t="shared" si="23"/>
        <v>-5531.5095219999976</v>
      </c>
      <c r="K44" s="397">
        <f t="shared" si="23"/>
        <v>-6294.3103119636135</v>
      </c>
      <c r="L44" s="397">
        <f t="shared" si="23"/>
        <v>-6652.4506110000057</v>
      </c>
      <c r="M44" s="397">
        <f t="shared" si="23"/>
        <v>-6768.6167568909186</v>
      </c>
      <c r="N44" s="397">
        <f t="shared" si="23"/>
        <v>-73940.780632854527</v>
      </c>
    </row>
    <row r="45" spans="1:14" s="59" customFormat="1">
      <c r="A45" s="396" t="s">
        <v>228</v>
      </c>
      <c r="B45" s="397">
        <f t="shared" ref="B45:N45" si="24">-B24</f>
        <v>-5863.0007049999931</v>
      </c>
      <c r="C45" s="397">
        <f t="shared" si="24"/>
        <v>-5603.0982279999962</v>
      </c>
      <c r="D45" s="397">
        <f t="shared" si="24"/>
        <v>-5962.0678109999963</v>
      </c>
      <c r="E45" s="397">
        <f t="shared" si="24"/>
        <v>-4792.2221000000018</v>
      </c>
      <c r="F45" s="397">
        <f t="shared" si="24"/>
        <v>-4830.7129689999992</v>
      </c>
      <c r="G45" s="397">
        <f t="shared" si="24"/>
        <v>-4668.3179039999995</v>
      </c>
      <c r="H45" s="397">
        <f t="shared" si="24"/>
        <v>-4597.1515989999998</v>
      </c>
      <c r="I45" s="397">
        <f t="shared" si="24"/>
        <v>-4759.6293650000016</v>
      </c>
      <c r="J45" s="397">
        <f t="shared" si="24"/>
        <v>-4646.3616559999982</v>
      </c>
      <c r="K45" s="397">
        <f t="shared" si="24"/>
        <v>-5257.6880566137697</v>
      </c>
      <c r="L45" s="397">
        <f t="shared" si="24"/>
        <v>-5574.9791200000054</v>
      </c>
      <c r="M45" s="397">
        <f t="shared" si="24"/>
        <v>-5643.3559423588049</v>
      </c>
      <c r="N45" s="397">
        <f t="shared" si="24"/>
        <v>-62198.58545597257</v>
      </c>
    </row>
    <row r="46" spans="1:14" s="59" customFormat="1" ht="12"/>
    <row r="47" spans="1:14" s="59" customFormat="1">
      <c r="A47" s="394"/>
      <c r="B47" s="394"/>
      <c r="C47" s="394"/>
      <c r="D47" s="394"/>
      <c r="E47" s="394"/>
      <c r="F47" s="394"/>
      <c r="G47" s="394"/>
      <c r="H47" s="394"/>
      <c r="I47" s="394"/>
      <c r="J47" s="394"/>
      <c r="K47" s="394"/>
      <c r="L47" s="394"/>
      <c r="M47" s="394"/>
      <c r="N47" s="394"/>
    </row>
    <row r="49" spans="2:14">
      <c r="B49" s="398"/>
      <c r="C49" s="398"/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</row>
    <row r="50" spans="2:14">
      <c r="B50" s="398"/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</row>
    <row r="51" spans="2:14">
      <c r="B51" s="398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K46"/>
  <sheetViews>
    <sheetView showGridLines="0" zoomScaleNormal="100" zoomScaleSheetLayoutView="100" workbookViewId="0"/>
  </sheetViews>
  <sheetFormatPr defaultRowHeight="12"/>
  <cols>
    <col min="1" max="1" width="37.42578125" style="9" customWidth="1"/>
    <col min="2" max="10" width="10.5703125" style="9" customWidth="1"/>
    <col min="11" max="11" width="10.140625" style="9" customWidth="1"/>
    <col min="12" max="16384" width="9.140625" style="9"/>
  </cols>
  <sheetData>
    <row r="1" spans="1:11" ht="18.75">
      <c r="A1" s="106" t="s">
        <v>389</v>
      </c>
      <c r="K1" s="105" t="str">
        <f>Obsah!$A$1</f>
        <v>2018</v>
      </c>
    </row>
    <row r="2" spans="1:11" ht="7.5" customHeight="1"/>
    <row r="3" spans="1:11">
      <c r="A3" s="189"/>
      <c r="B3" s="189">
        <v>2009</v>
      </c>
      <c r="C3" s="189">
        <v>2010</v>
      </c>
      <c r="D3" s="189">
        <v>2011</v>
      </c>
      <c r="E3" s="189">
        <v>2012</v>
      </c>
      <c r="F3" s="189">
        <v>2013</v>
      </c>
      <c r="G3" s="189">
        <v>2014</v>
      </c>
      <c r="H3" s="189">
        <v>2015</v>
      </c>
      <c r="I3" s="189">
        <v>2016</v>
      </c>
      <c r="J3" s="189">
        <v>2017</v>
      </c>
      <c r="K3" s="189">
        <v>2018</v>
      </c>
    </row>
    <row r="4" spans="1:11" ht="12.75" thickBot="1">
      <c r="A4" s="143" t="s">
        <v>294</v>
      </c>
      <c r="B4" s="191">
        <v>82250</v>
      </c>
      <c r="C4" s="191">
        <v>85910</v>
      </c>
      <c r="D4" s="191">
        <v>87561</v>
      </c>
      <c r="E4" s="191">
        <v>87574</v>
      </c>
      <c r="F4" s="191">
        <v>87065</v>
      </c>
      <c r="G4" s="191">
        <v>86003.431444999995</v>
      </c>
      <c r="H4" s="191">
        <v>83888.329251999981</v>
      </c>
      <c r="I4" s="191">
        <v>83301.881317000007</v>
      </c>
      <c r="J4" s="191">
        <v>87037.616987000001</v>
      </c>
      <c r="K4" s="191">
        <f>'3.1'!$N$4</f>
        <v>88001.776595999996</v>
      </c>
    </row>
    <row r="5" spans="1:11">
      <c r="A5" s="201" t="s">
        <v>7</v>
      </c>
      <c r="B5" s="200">
        <v>75990</v>
      </c>
      <c r="C5" s="200">
        <v>79465</v>
      </c>
      <c r="D5" s="200">
        <v>81028</v>
      </c>
      <c r="E5" s="200">
        <v>81088</v>
      </c>
      <c r="F5" s="200">
        <v>80858</v>
      </c>
      <c r="G5" s="200">
        <v>79885.942645999996</v>
      </c>
      <c r="H5" s="200">
        <v>77881.438870000027</v>
      </c>
      <c r="I5" s="200">
        <v>77415.300455000004</v>
      </c>
      <c r="J5" s="200">
        <v>81005.010613999999</v>
      </c>
      <c r="K5" s="200">
        <f>'3.1'!$N$27</f>
        <v>81901.848771118035</v>
      </c>
    </row>
    <row r="6" spans="1:11" ht="0.75" customHeight="1">
      <c r="A6" s="193"/>
      <c r="B6" s="194"/>
      <c r="C6" s="194"/>
      <c r="D6" s="194"/>
      <c r="E6" s="194"/>
      <c r="F6" s="194"/>
      <c r="G6" s="194"/>
      <c r="H6" s="194"/>
      <c r="I6" s="195"/>
      <c r="J6" s="195"/>
      <c r="K6" s="195"/>
    </row>
    <row r="7" spans="1:11" ht="13.5">
      <c r="A7" s="196" t="s">
        <v>385</v>
      </c>
      <c r="B7" s="202">
        <v>6260</v>
      </c>
      <c r="C7" s="202">
        <v>6446</v>
      </c>
      <c r="D7" s="202">
        <v>6533</v>
      </c>
      <c r="E7" s="202">
        <v>6485</v>
      </c>
      <c r="F7" s="202">
        <v>6207</v>
      </c>
      <c r="G7" s="202">
        <v>6117.4887990000016</v>
      </c>
      <c r="H7" s="202">
        <v>6006.8903820000005</v>
      </c>
      <c r="I7" s="202">
        <v>5886.5808620000007</v>
      </c>
      <c r="J7" s="202">
        <v>6032.6063730000005</v>
      </c>
      <c r="K7" s="202">
        <f>'3.1'!$N$13</f>
        <v>6099.9278248819546</v>
      </c>
    </row>
    <row r="8" spans="1:11" ht="12.75" thickBot="1">
      <c r="A8" s="143" t="s">
        <v>296</v>
      </c>
      <c r="B8" s="191">
        <v>68606</v>
      </c>
      <c r="C8" s="191">
        <v>70962</v>
      </c>
      <c r="D8" s="191">
        <v>70517</v>
      </c>
      <c r="E8" s="191">
        <v>70453</v>
      </c>
      <c r="F8" s="191">
        <v>70177</v>
      </c>
      <c r="G8" s="191">
        <v>69622.095876499996</v>
      </c>
      <c r="H8" s="191">
        <v>71014.254212699991</v>
      </c>
      <c r="I8" s="191">
        <v>72418.279280999996</v>
      </c>
      <c r="J8" s="191">
        <v>73818.34196200002</v>
      </c>
      <c r="K8" s="191">
        <f>'3.2'!$N$23</f>
        <v>73940.780632854527</v>
      </c>
    </row>
    <row r="9" spans="1:11">
      <c r="A9" s="186" t="s">
        <v>295</v>
      </c>
      <c r="B9" s="190">
        <v>57112</v>
      </c>
      <c r="C9" s="190">
        <v>59255</v>
      </c>
      <c r="D9" s="190">
        <v>58634</v>
      </c>
      <c r="E9" s="190">
        <v>58799</v>
      </c>
      <c r="F9" s="190">
        <v>58656</v>
      </c>
      <c r="G9" s="190">
        <v>58295.304573999994</v>
      </c>
      <c r="H9" s="190">
        <v>59280.284112699999</v>
      </c>
      <c r="I9" s="190">
        <v>60881.394179999981</v>
      </c>
      <c r="J9" s="190">
        <v>61880.524117000023</v>
      </c>
      <c r="K9" s="200">
        <f>'3.2'!$N$24</f>
        <v>62198.58545597257</v>
      </c>
    </row>
    <row r="10" spans="1:11" ht="13.5">
      <c r="A10" s="196" t="s">
        <v>385</v>
      </c>
      <c r="B10" s="244">
        <v>6260</v>
      </c>
      <c r="C10" s="244">
        <v>6446</v>
      </c>
      <c r="D10" s="244">
        <v>6533</v>
      </c>
      <c r="E10" s="244">
        <v>6485</v>
      </c>
      <c r="F10" s="244">
        <v>6207</v>
      </c>
      <c r="G10" s="244">
        <v>6117.4887990000016</v>
      </c>
      <c r="H10" s="244">
        <v>6006.8903820000005</v>
      </c>
      <c r="I10" s="333">
        <v>5886.5808620000007</v>
      </c>
      <c r="J10" s="333">
        <v>6032.6063730000005</v>
      </c>
      <c r="K10" s="188">
        <f>'3.1'!$N$13</f>
        <v>6099.9278248819546</v>
      </c>
    </row>
    <row r="11" spans="1:11">
      <c r="A11" s="145" t="s">
        <v>304</v>
      </c>
      <c r="B11" s="187">
        <v>4487</v>
      </c>
      <c r="C11" s="187">
        <v>4467</v>
      </c>
      <c r="D11" s="187">
        <v>4405</v>
      </c>
      <c r="E11" s="187">
        <v>4187</v>
      </c>
      <c r="F11" s="187">
        <v>4098</v>
      </c>
      <c r="G11" s="187">
        <v>3846.6498234999949</v>
      </c>
      <c r="H11" s="187">
        <v>4066.9859489999931</v>
      </c>
      <c r="I11" s="188">
        <v>4080.129727</v>
      </c>
      <c r="J11" s="188">
        <v>4374.7450980000003</v>
      </c>
      <c r="K11" s="188">
        <f>'3.2'!$N$9</f>
        <v>4269.3825020000004</v>
      </c>
    </row>
    <row r="12" spans="1:11">
      <c r="A12" s="196" t="s">
        <v>303</v>
      </c>
      <c r="B12" s="192">
        <v>747</v>
      </c>
      <c r="C12" s="192">
        <v>795</v>
      </c>
      <c r="D12" s="192">
        <v>944</v>
      </c>
      <c r="E12" s="192">
        <v>982</v>
      </c>
      <c r="F12" s="192">
        <v>1217</v>
      </c>
      <c r="G12" s="192">
        <v>1362.6526799999999</v>
      </c>
      <c r="H12" s="192">
        <v>1660.0937690000001</v>
      </c>
      <c r="I12" s="192">
        <v>1570.1745120000003</v>
      </c>
      <c r="J12" s="192">
        <v>1530.4663739999996</v>
      </c>
      <c r="K12" s="192">
        <f>'3.2'!$N$22</f>
        <v>1372.8848500000001</v>
      </c>
    </row>
    <row r="13" spans="1:11" ht="15" thickBot="1">
      <c r="A13" s="143" t="s">
        <v>577</v>
      </c>
      <c r="B13" s="191">
        <v>-13644</v>
      </c>
      <c r="C13" s="191">
        <v>-14948</v>
      </c>
      <c r="D13" s="191">
        <v>-17044</v>
      </c>
      <c r="E13" s="191">
        <v>-17120</v>
      </c>
      <c r="F13" s="191">
        <v>-16887</v>
      </c>
      <c r="G13" s="191">
        <v>-16300.064603000001</v>
      </c>
      <c r="H13" s="191">
        <v>-12515.503262000002</v>
      </c>
      <c r="I13" s="191">
        <v>-10974.436110999995</v>
      </c>
      <c r="J13" s="191">
        <v>-13036.937850999999</v>
      </c>
      <c r="K13" s="191">
        <f>'3.2'!$N$4</f>
        <v>-13907.092500000001</v>
      </c>
    </row>
    <row r="14" spans="1:11" s="235" customFormat="1" ht="12.75">
      <c r="A14" s="395" t="s">
        <v>388</v>
      </c>
      <c r="K14" s="18" t="s">
        <v>503</v>
      </c>
    </row>
    <row r="15" spans="1:11" s="235" customFormat="1"/>
    <row r="16" spans="1:11" s="235" customFormat="1">
      <c r="A16" s="185"/>
      <c r="B16" s="185">
        <v>2009</v>
      </c>
      <c r="C16" s="185">
        <v>2010</v>
      </c>
      <c r="D16" s="185">
        <v>2011</v>
      </c>
      <c r="E16" s="185">
        <v>2012</v>
      </c>
      <c r="F16" s="185">
        <v>2013</v>
      </c>
      <c r="G16" s="185">
        <v>2014</v>
      </c>
      <c r="H16" s="185">
        <v>2015</v>
      </c>
      <c r="I16" s="185">
        <v>2016</v>
      </c>
      <c r="J16" s="185">
        <v>2017</v>
      </c>
      <c r="K16" s="185">
        <v>2018</v>
      </c>
    </row>
    <row r="17" spans="1:11" s="235" customFormat="1" ht="12.75" thickBot="1">
      <c r="A17" s="143" t="s">
        <v>37</v>
      </c>
      <c r="B17" s="35">
        <v>82250</v>
      </c>
      <c r="C17" s="35">
        <v>85900.1</v>
      </c>
      <c r="D17" s="35">
        <v>87560.567103781214</v>
      </c>
      <c r="E17" s="35">
        <v>87573.731590138806</v>
      </c>
      <c r="F17" s="35">
        <v>87064.900000000009</v>
      </c>
      <c r="G17" s="35">
        <v>86003.431444999995</v>
      </c>
      <c r="H17" s="35">
        <v>83888.329251999996</v>
      </c>
      <c r="I17" s="35">
        <v>83301.881317000007</v>
      </c>
      <c r="J17" s="35">
        <v>87037.616987000001</v>
      </c>
      <c r="K17" s="35">
        <f>SUM(K18:K25)</f>
        <v>88001.776595999996</v>
      </c>
    </row>
    <row r="18" spans="1:11" s="235" customFormat="1">
      <c r="A18" s="201" t="s">
        <v>0</v>
      </c>
      <c r="B18" s="413">
        <v>27207.8</v>
      </c>
      <c r="C18" s="413">
        <v>27988.2</v>
      </c>
      <c r="D18" s="413">
        <v>28282.612000000005</v>
      </c>
      <c r="E18" s="413">
        <v>30324.178</v>
      </c>
      <c r="F18" s="413">
        <v>30745.3</v>
      </c>
      <c r="G18" s="413">
        <v>30324.873359999998</v>
      </c>
      <c r="H18" s="413">
        <v>26840.84765</v>
      </c>
      <c r="I18" s="413">
        <v>24104.222150000001</v>
      </c>
      <c r="J18" s="413">
        <v>28339.57704</v>
      </c>
      <c r="K18" s="413">
        <f>'3.1'!N5</f>
        <v>29921.311170000001</v>
      </c>
    </row>
    <row r="19" spans="1:11" s="235" customFormat="1">
      <c r="A19" s="421" t="s">
        <v>33</v>
      </c>
      <c r="B19" s="21">
        <v>48457.4</v>
      </c>
      <c r="C19" s="21">
        <v>49979.7</v>
      </c>
      <c r="D19" s="21">
        <v>49973.017663658815</v>
      </c>
      <c r="E19" s="21">
        <v>47261.007437886903</v>
      </c>
      <c r="F19" s="21">
        <v>44737</v>
      </c>
      <c r="G19" s="21">
        <v>44419.279699999992</v>
      </c>
      <c r="H19" s="21">
        <v>44819.161269999997</v>
      </c>
      <c r="I19" s="22">
        <v>45704.070480000009</v>
      </c>
      <c r="J19" s="22">
        <v>45431.680268000004</v>
      </c>
      <c r="K19" s="22">
        <f>'3.1'!N6</f>
        <v>45070.754583999995</v>
      </c>
    </row>
    <row r="20" spans="1:11" s="235" customFormat="1">
      <c r="A20" s="421" t="s">
        <v>34</v>
      </c>
      <c r="B20" s="22">
        <v>2250.9</v>
      </c>
      <c r="C20" s="22">
        <v>2349.6</v>
      </c>
      <c r="D20" s="22">
        <v>2344.4</v>
      </c>
      <c r="E20" s="22">
        <v>2200.4</v>
      </c>
      <c r="F20" s="22">
        <v>2092.8000000000002</v>
      </c>
      <c r="G20" s="22">
        <v>2204.6749</v>
      </c>
      <c r="H20" s="22">
        <v>2749.0231000000003</v>
      </c>
      <c r="I20" s="22">
        <v>4049.2436780000003</v>
      </c>
      <c r="J20" s="22">
        <v>3722.4054339999998</v>
      </c>
      <c r="K20" s="22">
        <f>'3.1'!N7</f>
        <v>3690.8718700000009</v>
      </c>
    </row>
    <row r="21" spans="1:11" s="235" customFormat="1">
      <c r="A21" s="421" t="s">
        <v>35</v>
      </c>
      <c r="B21" s="22">
        <v>974.3</v>
      </c>
      <c r="C21" s="22">
        <v>1250.8</v>
      </c>
      <c r="D21" s="22">
        <v>1610.7</v>
      </c>
      <c r="E21" s="22">
        <v>2234.6999999999998</v>
      </c>
      <c r="F21" s="22">
        <v>3179.6</v>
      </c>
      <c r="G21" s="22">
        <v>3494.4415599999998</v>
      </c>
      <c r="H21" s="22">
        <v>3572.0705000000003</v>
      </c>
      <c r="I21" s="22">
        <v>3613.8975149999978</v>
      </c>
      <c r="J21" s="22">
        <v>3719.6279890000019</v>
      </c>
      <c r="K21" s="22">
        <f>'3.1'!N8</f>
        <v>3690.4131990000005</v>
      </c>
    </row>
    <row r="22" spans="1:11" s="235" customFormat="1">
      <c r="A22" s="421" t="s">
        <v>3</v>
      </c>
      <c r="B22" s="420">
        <v>2429.5577789999998</v>
      </c>
      <c r="C22" s="420">
        <v>2789.4292639999999</v>
      </c>
      <c r="D22" s="420">
        <v>2134.13170101789</v>
      </c>
      <c r="E22" s="420">
        <v>2231.5493615839096</v>
      </c>
      <c r="F22" s="420">
        <v>2856.3917619999997</v>
      </c>
      <c r="G22" s="420">
        <v>1909.2224910000004</v>
      </c>
      <c r="H22" s="420">
        <v>1794.8070900000007</v>
      </c>
      <c r="I22" s="414">
        <v>2000.4882459999999</v>
      </c>
      <c r="J22" s="414">
        <v>1869.4647640000005</v>
      </c>
      <c r="K22" s="22">
        <f>'3.1'!N9</f>
        <v>1628.830441999999</v>
      </c>
    </row>
    <row r="23" spans="1:11" s="235" customFormat="1">
      <c r="A23" s="421" t="s">
        <v>36</v>
      </c>
      <c r="B23" s="415">
        <v>553.14222099999995</v>
      </c>
      <c r="C23" s="415">
        <v>591.17073600000003</v>
      </c>
      <c r="D23" s="415">
        <v>700.899091</v>
      </c>
      <c r="E23" s="415">
        <v>731.44974200000001</v>
      </c>
      <c r="F23" s="415">
        <v>905.30823799999996</v>
      </c>
      <c r="G23" s="415">
        <v>1051.5262420000001</v>
      </c>
      <c r="H23" s="415">
        <v>1275.9619400000001</v>
      </c>
      <c r="I23" s="416">
        <v>1201.5475300000003</v>
      </c>
      <c r="J23" s="416">
        <v>1170.455101</v>
      </c>
      <c r="K23" s="22">
        <f>'3.1'!N10</f>
        <v>1050.5881869999998</v>
      </c>
    </row>
    <row r="24" spans="1:11" s="235" customFormat="1">
      <c r="A24" s="421" t="s">
        <v>1</v>
      </c>
      <c r="B24" s="21">
        <v>288.10000000000002</v>
      </c>
      <c r="C24" s="21">
        <v>335.5</v>
      </c>
      <c r="D24" s="21">
        <v>396.83279189143764</v>
      </c>
      <c r="E24" s="21">
        <v>417.32282571972775</v>
      </c>
      <c r="F24" s="21">
        <v>478.3</v>
      </c>
      <c r="G24" s="21">
        <v>476.54439400000001</v>
      </c>
      <c r="H24" s="21">
        <v>572.61156800000003</v>
      </c>
      <c r="I24" s="22">
        <v>496.95718099999999</v>
      </c>
      <c r="J24" s="22">
        <v>591.03834100000006</v>
      </c>
      <c r="K24" s="22">
        <f>'3.1'!N11</f>
        <v>609.32970900000009</v>
      </c>
    </row>
    <row r="25" spans="1:11" s="235" customFormat="1" ht="12.75" thickBot="1">
      <c r="A25" s="137" t="s">
        <v>2</v>
      </c>
      <c r="B25" s="34">
        <v>88.8</v>
      </c>
      <c r="C25" s="34">
        <v>615.70000000000005</v>
      </c>
      <c r="D25" s="34">
        <v>2117.9738562130624</v>
      </c>
      <c r="E25" s="34">
        <v>2173.1242229482714</v>
      </c>
      <c r="F25" s="34">
        <v>2070.1999999999998</v>
      </c>
      <c r="G25" s="34">
        <v>2122.8687979999963</v>
      </c>
      <c r="H25" s="34">
        <v>2263.8461340000035</v>
      </c>
      <c r="I25" s="34">
        <v>2131.454536999996</v>
      </c>
      <c r="J25" s="34">
        <v>2193.36804999999</v>
      </c>
      <c r="K25" s="34">
        <f>'3.1'!N12</f>
        <v>2339.6774349999919</v>
      </c>
    </row>
    <row r="26" spans="1:11" s="235" customFormat="1">
      <c r="K26" s="18" t="s">
        <v>504</v>
      </c>
    </row>
    <row r="27" spans="1:11" s="235" customFormat="1">
      <c r="A27" s="410"/>
      <c r="B27" s="410"/>
      <c r="C27" s="410"/>
      <c r="D27" s="410" t="s">
        <v>76</v>
      </c>
      <c r="E27" s="410" t="s">
        <v>615</v>
      </c>
      <c r="F27" s="410" t="s">
        <v>616</v>
      </c>
      <c r="G27" s="410" t="s">
        <v>617</v>
      </c>
    </row>
    <row r="28" spans="1:11" s="235" customFormat="1">
      <c r="A28" s="410">
        <v>2017</v>
      </c>
      <c r="B28" s="410">
        <v>2017</v>
      </c>
      <c r="C28" s="543">
        <f>J17</f>
        <v>87037.616987000001</v>
      </c>
      <c r="D28" s="543">
        <f>C28</f>
        <v>87037.616987000001</v>
      </c>
      <c r="E28" s="543"/>
      <c r="F28" s="543"/>
      <c r="G28" s="543"/>
      <c r="H28" s="198"/>
      <c r="I28" s="198"/>
      <c r="J28" s="198"/>
    </row>
    <row r="29" spans="1:11" s="235" customFormat="1">
      <c r="A29" s="544" t="s">
        <v>12</v>
      </c>
      <c r="B29" s="410" t="s">
        <v>12</v>
      </c>
      <c r="C29" s="543">
        <f t="shared" ref="C29" si="0">K18-J18</f>
        <v>1581.7341300000007</v>
      </c>
      <c r="D29" s="543"/>
      <c r="E29" s="543">
        <f>MIN(SUM($C$28:C28),SUM($C$28:C29))</f>
        <v>87037.616987000001</v>
      </c>
      <c r="F29" s="543">
        <f t="shared" ref="F29:F34" si="1">MAX(C29,0)</f>
        <v>1581.7341300000007</v>
      </c>
      <c r="G29" s="543">
        <f t="shared" ref="G29:G34" si="2">-MIN(C29,0)</f>
        <v>0</v>
      </c>
      <c r="H29" s="199"/>
      <c r="I29" s="199"/>
      <c r="J29" s="199"/>
    </row>
    <row r="30" spans="1:11" s="235" customFormat="1">
      <c r="A30" s="544" t="s">
        <v>41</v>
      </c>
      <c r="B30" s="410" t="s">
        <v>41</v>
      </c>
      <c r="C30" s="543">
        <f t="shared" ref="C30:C36" si="3">K19-J19</f>
        <v>-360.92568400000891</v>
      </c>
      <c r="D30" s="543"/>
      <c r="E30" s="543">
        <f>MIN(SUM($C$28:C29),SUM($C$28:C30))</f>
        <v>88258.425432999997</v>
      </c>
      <c r="F30" s="543">
        <f t="shared" si="1"/>
        <v>0</v>
      </c>
      <c r="G30" s="543">
        <f t="shared" si="2"/>
        <v>360.92568400000891</v>
      </c>
      <c r="H30" s="199"/>
      <c r="I30" s="199"/>
      <c r="J30" s="199"/>
    </row>
    <row r="31" spans="1:11" s="235" customFormat="1">
      <c r="A31" s="544" t="s">
        <v>42</v>
      </c>
      <c r="B31" s="410" t="s">
        <v>42</v>
      </c>
      <c r="C31" s="543">
        <f t="shared" si="3"/>
        <v>-31.533563999998933</v>
      </c>
      <c r="D31" s="543"/>
      <c r="E31" s="543">
        <f>MIN(SUM($C$28:C30),SUM($C$28:C31))</f>
        <v>88226.891868999999</v>
      </c>
      <c r="F31" s="543">
        <f t="shared" si="1"/>
        <v>0</v>
      </c>
      <c r="G31" s="543">
        <f t="shared" si="2"/>
        <v>31.533563999998933</v>
      </c>
      <c r="H31" s="199"/>
      <c r="I31" s="199"/>
      <c r="J31" s="199"/>
    </row>
    <row r="32" spans="1:11" s="235" customFormat="1">
      <c r="A32" s="544" t="s">
        <v>43</v>
      </c>
      <c r="B32" s="410" t="s">
        <v>43</v>
      </c>
      <c r="C32" s="543">
        <f t="shared" si="3"/>
        <v>-29.214790000001358</v>
      </c>
      <c r="D32" s="543"/>
      <c r="E32" s="543">
        <f>MIN(SUM($C$28:C31),SUM($C$28:C32))</f>
        <v>88197.677079000001</v>
      </c>
      <c r="F32" s="543">
        <f t="shared" si="1"/>
        <v>0</v>
      </c>
      <c r="G32" s="543">
        <f t="shared" si="2"/>
        <v>29.214790000001358</v>
      </c>
      <c r="H32" s="198"/>
      <c r="I32" s="198"/>
      <c r="J32" s="198"/>
    </row>
    <row r="33" spans="1:11" s="235" customFormat="1">
      <c r="A33" s="544" t="s">
        <v>64</v>
      </c>
      <c r="B33" s="410" t="s">
        <v>64</v>
      </c>
      <c r="C33" s="543">
        <f t="shared" si="3"/>
        <v>-240.63432200000148</v>
      </c>
      <c r="D33" s="543"/>
      <c r="E33" s="543">
        <f>MIN(SUM($C$28:C32),SUM($C$28:C33))</f>
        <v>87957.042757000003</v>
      </c>
      <c r="F33" s="543">
        <f t="shared" si="1"/>
        <v>0</v>
      </c>
      <c r="G33" s="543">
        <f t="shared" si="2"/>
        <v>240.63432200000148</v>
      </c>
      <c r="H33" s="198"/>
      <c r="I33" s="198"/>
      <c r="J33" s="198"/>
    </row>
    <row r="34" spans="1:11" s="235" customFormat="1">
      <c r="A34" s="544" t="s">
        <v>65</v>
      </c>
      <c r="B34" s="410" t="s">
        <v>65</v>
      </c>
      <c r="C34" s="543">
        <f t="shared" si="3"/>
        <v>-119.86691400000018</v>
      </c>
      <c r="D34" s="543"/>
      <c r="E34" s="543">
        <f>MIN(SUM($C$28:C33),SUM($C$28:C34))</f>
        <v>87837.175843000005</v>
      </c>
      <c r="F34" s="543">
        <f t="shared" si="1"/>
        <v>0</v>
      </c>
      <c r="G34" s="543">
        <f t="shared" si="2"/>
        <v>119.86691400000018</v>
      </c>
    </row>
    <row r="35" spans="1:11" s="235" customFormat="1">
      <c r="A35" s="544" t="s">
        <v>66</v>
      </c>
      <c r="B35" s="410" t="s">
        <v>66</v>
      </c>
      <c r="C35" s="543">
        <f t="shared" si="3"/>
        <v>18.291368000000034</v>
      </c>
      <c r="D35" s="543"/>
      <c r="E35" s="543">
        <f>MIN(SUM($C$28:C34),SUM($C$28:C35))</f>
        <v>87837.175843000005</v>
      </c>
      <c r="F35" s="543">
        <f>MAX(C35,0)</f>
        <v>18.291368000000034</v>
      </c>
      <c r="G35" s="543">
        <f>-MIN(C35,0)</f>
        <v>0</v>
      </c>
    </row>
    <row r="36" spans="1:11" s="235" customFormat="1">
      <c r="A36" s="544" t="s">
        <v>67</v>
      </c>
      <c r="B36" s="410" t="s">
        <v>67</v>
      </c>
      <c r="C36" s="543">
        <f t="shared" si="3"/>
        <v>146.30938500000184</v>
      </c>
      <c r="D36" s="543"/>
      <c r="E36" s="543">
        <f>MIN(SUM($C$28:C35),SUM($C$28:C36))</f>
        <v>87855.46721100001</v>
      </c>
      <c r="F36" s="543">
        <f>MAX(C36,0)</f>
        <v>146.30938500000184</v>
      </c>
      <c r="G36" s="543">
        <f>-MIN(C36,0)</f>
        <v>0</v>
      </c>
    </row>
    <row r="37" spans="1:11" s="235" customFormat="1">
      <c r="A37" s="410">
        <v>2018</v>
      </c>
      <c r="B37" s="410">
        <v>2018</v>
      </c>
      <c r="C37" s="543">
        <f>K17</f>
        <v>88001.776595999996</v>
      </c>
      <c r="D37" s="543">
        <f>C37</f>
        <v>88001.776595999996</v>
      </c>
      <c r="E37" s="543"/>
      <c r="F37" s="522"/>
      <c r="G37" s="522"/>
    </row>
    <row r="38" spans="1:11" s="235" customFormat="1"/>
    <row r="39" spans="1:11" s="235" customFormat="1">
      <c r="A39" s="410"/>
      <c r="B39" s="411">
        <f t="shared" ref="B39:I39" si="4">B3</f>
        <v>2009</v>
      </c>
      <c r="C39" s="411">
        <f t="shared" si="4"/>
        <v>2010</v>
      </c>
      <c r="D39" s="411">
        <f t="shared" si="4"/>
        <v>2011</v>
      </c>
      <c r="E39" s="411">
        <f t="shared" si="4"/>
        <v>2012</v>
      </c>
      <c r="F39" s="411">
        <f t="shared" si="4"/>
        <v>2013</v>
      </c>
      <c r="G39" s="411">
        <f t="shared" si="4"/>
        <v>2014</v>
      </c>
      <c r="H39" s="411">
        <f t="shared" si="4"/>
        <v>2015</v>
      </c>
      <c r="I39" s="411">
        <f t="shared" si="4"/>
        <v>2016</v>
      </c>
      <c r="J39" s="411">
        <v>2015</v>
      </c>
      <c r="K39" s="411">
        <f>K3</f>
        <v>2018</v>
      </c>
    </row>
    <row r="40" spans="1:11" s="235" customFormat="1">
      <c r="A40" s="344" t="s">
        <v>7</v>
      </c>
      <c r="B40" s="219">
        <f t="shared" ref="B40:K40" si="5">B5</f>
        <v>75990</v>
      </c>
      <c r="C40" s="219">
        <f t="shared" si="5"/>
        <v>79465</v>
      </c>
      <c r="D40" s="219">
        <f t="shared" si="5"/>
        <v>81028</v>
      </c>
      <c r="E40" s="219">
        <f t="shared" si="5"/>
        <v>81088</v>
      </c>
      <c r="F40" s="219">
        <f t="shared" si="5"/>
        <v>80858</v>
      </c>
      <c r="G40" s="219">
        <f t="shared" si="5"/>
        <v>79885.942645999996</v>
      </c>
      <c r="H40" s="219">
        <f t="shared" si="5"/>
        <v>77881.438870000027</v>
      </c>
      <c r="I40" s="219">
        <f t="shared" si="5"/>
        <v>77415.300455000004</v>
      </c>
      <c r="J40" s="219">
        <f t="shared" si="5"/>
        <v>81005.010613999999</v>
      </c>
      <c r="K40" s="219">
        <f t="shared" si="5"/>
        <v>81901.848771118035</v>
      </c>
    </row>
    <row r="41" spans="1:11" s="235" customFormat="1">
      <c r="A41" s="344"/>
      <c r="B41" s="219">
        <f t="shared" ref="B41:K41" si="6">B7</f>
        <v>6260</v>
      </c>
      <c r="C41" s="219">
        <f t="shared" si="6"/>
        <v>6446</v>
      </c>
      <c r="D41" s="219">
        <f t="shared" si="6"/>
        <v>6533</v>
      </c>
      <c r="E41" s="219">
        <f t="shared" si="6"/>
        <v>6485</v>
      </c>
      <c r="F41" s="219">
        <f t="shared" si="6"/>
        <v>6207</v>
      </c>
      <c r="G41" s="219">
        <f t="shared" si="6"/>
        <v>6117.4887990000016</v>
      </c>
      <c r="H41" s="219">
        <f t="shared" si="6"/>
        <v>6006.8903820000005</v>
      </c>
      <c r="I41" s="219">
        <f t="shared" si="6"/>
        <v>5886.5808620000007</v>
      </c>
      <c r="J41" s="219">
        <f t="shared" si="6"/>
        <v>6032.6063730000005</v>
      </c>
      <c r="K41" s="219">
        <f t="shared" si="6"/>
        <v>6099.9278248819546</v>
      </c>
    </row>
    <row r="42" spans="1:11" s="235" customFormat="1">
      <c r="A42" s="68" t="s">
        <v>295</v>
      </c>
      <c r="B42" s="219">
        <f t="shared" ref="B42:K42" si="7">-B9</f>
        <v>-57112</v>
      </c>
      <c r="C42" s="219">
        <f t="shared" si="7"/>
        <v>-59255</v>
      </c>
      <c r="D42" s="219">
        <f t="shared" si="7"/>
        <v>-58634</v>
      </c>
      <c r="E42" s="219">
        <f t="shared" si="7"/>
        <v>-58799</v>
      </c>
      <c r="F42" s="219">
        <f t="shared" si="7"/>
        <v>-58656</v>
      </c>
      <c r="G42" s="219">
        <f t="shared" si="7"/>
        <v>-58295.304573999994</v>
      </c>
      <c r="H42" s="219">
        <f t="shared" si="7"/>
        <v>-59280.284112699999</v>
      </c>
      <c r="I42" s="219">
        <f t="shared" si="7"/>
        <v>-60881.394179999981</v>
      </c>
      <c r="J42" s="219">
        <f t="shared" si="7"/>
        <v>-61880.524117000023</v>
      </c>
      <c r="K42" s="219">
        <f t="shared" si="7"/>
        <v>-62198.58545597257</v>
      </c>
    </row>
    <row r="43" spans="1:11" s="235" customFormat="1">
      <c r="A43" s="344" t="s">
        <v>377</v>
      </c>
      <c r="B43" s="219">
        <f t="shared" ref="B43:K43" si="8">-B7</f>
        <v>-6260</v>
      </c>
      <c r="C43" s="219">
        <f t="shared" si="8"/>
        <v>-6446</v>
      </c>
      <c r="D43" s="219">
        <f t="shared" si="8"/>
        <v>-6533</v>
      </c>
      <c r="E43" s="219">
        <f t="shared" si="8"/>
        <v>-6485</v>
      </c>
      <c r="F43" s="219">
        <f t="shared" si="8"/>
        <v>-6207</v>
      </c>
      <c r="G43" s="219">
        <f t="shared" si="8"/>
        <v>-6117.4887990000016</v>
      </c>
      <c r="H43" s="219">
        <f t="shared" si="8"/>
        <v>-6006.8903820000005</v>
      </c>
      <c r="I43" s="219">
        <f t="shared" si="8"/>
        <v>-5886.5808620000007</v>
      </c>
      <c r="J43" s="219">
        <f t="shared" si="8"/>
        <v>-6032.6063730000005</v>
      </c>
      <c r="K43" s="219">
        <f t="shared" si="8"/>
        <v>-6099.9278248819546</v>
      </c>
    </row>
    <row r="44" spans="1:11" s="235" customFormat="1">
      <c r="A44" s="344" t="s">
        <v>304</v>
      </c>
      <c r="B44" s="219">
        <f t="shared" ref="B44:K44" si="9">-B11</f>
        <v>-4487</v>
      </c>
      <c r="C44" s="219">
        <f t="shared" si="9"/>
        <v>-4467</v>
      </c>
      <c r="D44" s="219">
        <f t="shared" si="9"/>
        <v>-4405</v>
      </c>
      <c r="E44" s="219">
        <f t="shared" si="9"/>
        <v>-4187</v>
      </c>
      <c r="F44" s="219">
        <f t="shared" si="9"/>
        <v>-4098</v>
      </c>
      <c r="G44" s="219">
        <f t="shared" si="9"/>
        <v>-3846.6498234999949</v>
      </c>
      <c r="H44" s="219">
        <f t="shared" si="9"/>
        <v>-4066.9859489999931</v>
      </c>
      <c r="I44" s="219">
        <f t="shared" si="9"/>
        <v>-4080.129727</v>
      </c>
      <c r="J44" s="219">
        <f t="shared" si="9"/>
        <v>-4374.7450980000003</v>
      </c>
      <c r="K44" s="219">
        <f t="shared" si="9"/>
        <v>-4269.3825020000004</v>
      </c>
    </row>
    <row r="45" spans="1:11" s="235" customFormat="1">
      <c r="A45" s="344" t="s">
        <v>303</v>
      </c>
      <c r="B45" s="219">
        <f t="shared" ref="B45:K45" si="10">-B12</f>
        <v>-747</v>
      </c>
      <c r="C45" s="219">
        <f t="shared" si="10"/>
        <v>-795</v>
      </c>
      <c r="D45" s="219">
        <f t="shared" si="10"/>
        <v>-944</v>
      </c>
      <c r="E45" s="219">
        <f t="shared" si="10"/>
        <v>-982</v>
      </c>
      <c r="F45" s="219">
        <f t="shared" si="10"/>
        <v>-1217</v>
      </c>
      <c r="G45" s="219">
        <f t="shared" si="10"/>
        <v>-1362.6526799999999</v>
      </c>
      <c r="H45" s="219">
        <f t="shared" si="10"/>
        <v>-1660.0937690000001</v>
      </c>
      <c r="I45" s="219">
        <f t="shared" si="10"/>
        <v>-1570.1745120000003</v>
      </c>
      <c r="J45" s="219">
        <f t="shared" si="10"/>
        <v>-1530.4663739999996</v>
      </c>
      <c r="K45" s="219">
        <f t="shared" si="10"/>
        <v>-1372.8848500000001</v>
      </c>
    </row>
    <row r="46" spans="1:11" s="235" customFormat="1">
      <c r="A46" s="344" t="s">
        <v>610</v>
      </c>
      <c r="B46" s="219">
        <f t="shared" ref="B46:K46" si="11">B13</f>
        <v>-13644</v>
      </c>
      <c r="C46" s="219">
        <f t="shared" si="11"/>
        <v>-14948</v>
      </c>
      <c r="D46" s="219">
        <f t="shared" si="11"/>
        <v>-17044</v>
      </c>
      <c r="E46" s="219">
        <f t="shared" si="11"/>
        <v>-17120</v>
      </c>
      <c r="F46" s="219">
        <f t="shared" si="11"/>
        <v>-16887</v>
      </c>
      <c r="G46" s="219">
        <f t="shared" si="11"/>
        <v>-16300.064603000001</v>
      </c>
      <c r="H46" s="219">
        <f t="shared" si="11"/>
        <v>-12515.503262000002</v>
      </c>
      <c r="I46" s="219">
        <f t="shared" si="11"/>
        <v>-10974.436110999995</v>
      </c>
      <c r="J46" s="219">
        <f t="shared" si="11"/>
        <v>-13036.937850999999</v>
      </c>
      <c r="K46" s="219">
        <f t="shared" si="11"/>
        <v>-13907.092500000001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  <ignoredErrors>
    <ignoredError sqref="B43 C43 E43 D43 F43:K43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/>
  <dimension ref="A1:N43"/>
  <sheetViews>
    <sheetView showGridLines="0" zoomScale="115" zoomScaleNormal="115" zoomScaleSheetLayoutView="100" workbookViewId="0"/>
  </sheetViews>
  <sheetFormatPr defaultRowHeight="12"/>
  <cols>
    <col min="1" max="1" width="24.5703125" style="9" customWidth="1"/>
    <col min="2" max="2" width="8.140625" style="9" customWidth="1"/>
    <col min="3" max="13" width="9.140625" style="9" customWidth="1"/>
    <col min="14" max="14" width="9.28515625" style="9" customWidth="1"/>
    <col min="15" max="16384" width="9.140625" style="9"/>
  </cols>
  <sheetData>
    <row r="1" spans="1:14" ht="18.75">
      <c r="A1" s="106" t="s">
        <v>624</v>
      </c>
      <c r="N1" s="105" t="str">
        <f>Obsah!$A$1</f>
        <v>2018</v>
      </c>
    </row>
    <row r="2" spans="1:14" ht="7.5" customHeight="1"/>
    <row r="3" spans="1:14">
      <c r="A3" s="493"/>
      <c r="B3" s="115" t="s">
        <v>93</v>
      </c>
      <c r="C3" s="115" t="s">
        <v>94</v>
      </c>
      <c r="D3" s="115" t="s">
        <v>95</v>
      </c>
      <c r="E3" s="115" t="s">
        <v>96</v>
      </c>
      <c r="F3" s="115" t="s">
        <v>97</v>
      </c>
      <c r="G3" s="115" t="s">
        <v>98</v>
      </c>
      <c r="H3" s="115" t="s">
        <v>99</v>
      </c>
      <c r="I3" s="115" t="s">
        <v>100</v>
      </c>
      <c r="J3" s="115" t="s">
        <v>101</v>
      </c>
      <c r="K3" s="115" t="s">
        <v>102</v>
      </c>
      <c r="L3" s="115" t="s">
        <v>103</v>
      </c>
      <c r="M3" s="115" t="s">
        <v>104</v>
      </c>
      <c r="N3" s="115" t="s">
        <v>76</v>
      </c>
    </row>
    <row r="4" spans="1:14">
      <c r="A4" s="504" t="s">
        <v>552</v>
      </c>
      <c r="B4" s="505">
        <v>8646.6969110000027</v>
      </c>
      <c r="C4" s="505">
        <v>7445.0550729999986</v>
      </c>
      <c r="D4" s="505">
        <v>7916.198558</v>
      </c>
      <c r="E4" s="505">
        <v>7853.7229399999987</v>
      </c>
      <c r="F4" s="505">
        <v>6770.419101999998</v>
      </c>
      <c r="G4" s="505">
        <v>5834.6998670000003</v>
      </c>
      <c r="H4" s="505">
        <v>5443.8503219999984</v>
      </c>
      <c r="I4" s="505">
        <v>6523.1679829999994</v>
      </c>
      <c r="J4" s="505">
        <v>7193.5705240000007</v>
      </c>
      <c r="K4" s="505">
        <v>7688.4042000000009</v>
      </c>
      <c r="L4" s="505">
        <v>8176.555961</v>
      </c>
      <c r="M4" s="505">
        <v>7545.2755459999989</v>
      </c>
      <c r="N4" s="505">
        <v>87037.616987000016</v>
      </c>
    </row>
    <row r="5" spans="1:14">
      <c r="A5" s="528" t="s">
        <v>553</v>
      </c>
      <c r="B5" s="529">
        <f>'3.1'!B4</f>
        <v>7480.0487769999972</v>
      </c>
      <c r="C5" s="529">
        <f>'3.1'!C4</f>
        <v>7088.9545350000008</v>
      </c>
      <c r="D5" s="529">
        <f>'3.1'!D4</f>
        <v>8448.1150089999974</v>
      </c>
      <c r="E5" s="529">
        <f>'3.1'!E4</f>
        <v>6685.9800759999962</v>
      </c>
      <c r="F5" s="529">
        <f>'3.1'!F4</f>
        <v>7082.2905699999992</v>
      </c>
      <c r="G5" s="529">
        <f>'3.1'!G4</f>
        <v>6651.4733229999965</v>
      </c>
      <c r="H5" s="529">
        <f>'3.1'!H4</f>
        <v>6628.8312069999974</v>
      </c>
      <c r="I5" s="529">
        <f>'3.1'!I4</f>
        <v>6770.3451209999985</v>
      </c>
      <c r="J5" s="529">
        <f>'3.1'!J4</f>
        <v>7123.2847409999995</v>
      </c>
      <c r="K5" s="529">
        <f>'3.1'!K4</f>
        <v>7793.2487940000001</v>
      </c>
      <c r="L5" s="529">
        <f>'3.1'!L4</f>
        <v>8052.7108710000002</v>
      </c>
      <c r="M5" s="529">
        <f>'3.1'!M4</f>
        <v>8196.4935720000012</v>
      </c>
      <c r="N5" s="530">
        <f>SUM(B5:M5)</f>
        <v>88001.776595999996</v>
      </c>
    </row>
    <row r="6" spans="1:14">
      <c r="A6" s="504" t="s">
        <v>582</v>
      </c>
      <c r="B6" s="505">
        <f t="shared" ref="B6:N6" si="0">B5-B4</f>
        <v>-1166.6481340000055</v>
      </c>
      <c r="C6" s="505">
        <f t="shared" si="0"/>
        <v>-356.10053799999787</v>
      </c>
      <c r="D6" s="505">
        <f t="shared" si="0"/>
        <v>531.91645099999732</v>
      </c>
      <c r="E6" s="505">
        <f t="shared" si="0"/>
        <v>-1167.7428640000026</v>
      </c>
      <c r="F6" s="505">
        <f t="shared" si="0"/>
        <v>311.87146800000119</v>
      </c>
      <c r="G6" s="505">
        <f t="shared" si="0"/>
        <v>816.77345599999626</v>
      </c>
      <c r="H6" s="505">
        <f t="shared" si="0"/>
        <v>1184.980884999999</v>
      </c>
      <c r="I6" s="505">
        <f t="shared" si="0"/>
        <v>247.1771379999991</v>
      </c>
      <c r="J6" s="505">
        <f t="shared" si="0"/>
        <v>-70.285783000001175</v>
      </c>
      <c r="K6" s="505">
        <f t="shared" si="0"/>
        <v>104.84459399999923</v>
      </c>
      <c r="L6" s="505">
        <f t="shared" si="0"/>
        <v>-123.8450899999998</v>
      </c>
      <c r="M6" s="505">
        <f t="shared" si="0"/>
        <v>651.21802600000228</v>
      </c>
      <c r="N6" s="505">
        <f t="shared" si="0"/>
        <v>964.15960899998026</v>
      </c>
    </row>
    <row r="7" spans="1:14" ht="12.75" thickBot="1">
      <c r="A7" s="526" t="s">
        <v>582</v>
      </c>
      <c r="B7" s="527">
        <f t="shared" ref="B7:N7" si="1">B6/B4</f>
        <v>-0.13492413877903359</v>
      </c>
      <c r="C7" s="527">
        <f t="shared" si="1"/>
        <v>-4.7830477344811162E-2</v>
      </c>
      <c r="D7" s="527">
        <f t="shared" si="1"/>
        <v>6.7193419556467543E-2</v>
      </c>
      <c r="E7" s="527">
        <f t="shared" si="1"/>
        <v>-0.14868653668090853</v>
      </c>
      <c r="F7" s="527">
        <f t="shared" si="1"/>
        <v>4.6063834941602599E-2</v>
      </c>
      <c r="G7" s="527">
        <f t="shared" si="1"/>
        <v>0.13998551332854636</v>
      </c>
      <c r="H7" s="527">
        <f t="shared" si="1"/>
        <v>0.21767330380322669</v>
      </c>
      <c r="I7" s="527">
        <f t="shared" si="1"/>
        <v>3.7892192665307162E-2</v>
      </c>
      <c r="J7" s="527">
        <f t="shared" si="1"/>
        <v>-9.7706393181947442E-3</v>
      </c>
      <c r="K7" s="527">
        <f t="shared" si="1"/>
        <v>1.3636717226703458E-2</v>
      </c>
      <c r="L7" s="527">
        <f t="shared" si="1"/>
        <v>-1.5146363651237511E-2</v>
      </c>
      <c r="M7" s="527">
        <f t="shared" si="1"/>
        <v>8.6308050916077489E-2</v>
      </c>
      <c r="N7" s="527">
        <f t="shared" si="1"/>
        <v>1.1077504674145521E-2</v>
      </c>
    </row>
    <row r="8" spans="1:14">
      <c r="A8" s="504" t="s">
        <v>554</v>
      </c>
      <c r="B8" s="505">
        <v>8072.5210060000018</v>
      </c>
      <c r="C8" s="505">
        <v>6945.6298989999996</v>
      </c>
      <c r="D8" s="505">
        <v>7380.6767799999989</v>
      </c>
      <c r="E8" s="505">
        <v>7315.5141960000001</v>
      </c>
      <c r="F8" s="505">
        <v>6300.9499839999971</v>
      </c>
      <c r="G8" s="505">
        <v>5411.7788029999992</v>
      </c>
      <c r="H8" s="505">
        <v>5042.3875359999975</v>
      </c>
      <c r="I8" s="505">
        <v>6060.690709999998</v>
      </c>
      <c r="J8" s="505">
        <v>6686.7100559999999</v>
      </c>
      <c r="K8" s="505">
        <v>7138.0952620000016</v>
      </c>
      <c r="L8" s="505">
        <v>7623.4946990000008</v>
      </c>
      <c r="M8" s="505">
        <v>7026.5616829999999</v>
      </c>
      <c r="N8" s="505">
        <v>81005.010613999999</v>
      </c>
    </row>
    <row r="9" spans="1:14">
      <c r="A9" s="528" t="s">
        <v>555</v>
      </c>
      <c r="B9" s="529">
        <f>'3.1'!B27</f>
        <v>6966.4521909999985</v>
      </c>
      <c r="C9" s="529">
        <f>'3.1'!C27</f>
        <v>6610.5543499999985</v>
      </c>
      <c r="D9" s="529">
        <f>'3.1'!D27</f>
        <v>7876.796849999997</v>
      </c>
      <c r="E9" s="529">
        <f>'3.1'!E27</f>
        <v>6223.4651099999974</v>
      </c>
      <c r="F9" s="529">
        <f>'3.1'!F27</f>
        <v>6586.4304159999974</v>
      </c>
      <c r="G9" s="529">
        <f>'3.1'!G27</f>
        <v>6176.176091999997</v>
      </c>
      <c r="H9" s="529">
        <f>'3.1'!H27</f>
        <v>6155.6900179999975</v>
      </c>
      <c r="I9" s="529">
        <f>'3.1'!I27</f>
        <v>6274.8516209999989</v>
      </c>
      <c r="J9" s="529">
        <f>'3.1'!J27</f>
        <v>6612.9794980000015</v>
      </c>
      <c r="K9" s="529">
        <f>'3.1'!K27</f>
        <v>7253.3679226501563</v>
      </c>
      <c r="L9" s="529">
        <f>'3.1'!L27</f>
        <v>7514.3391370000018</v>
      </c>
      <c r="M9" s="529">
        <f>'3.1'!M27</f>
        <v>7650.7455654678888</v>
      </c>
      <c r="N9" s="530">
        <f>SUM(B9:M9)</f>
        <v>81901.848771118035</v>
      </c>
    </row>
    <row r="10" spans="1:14">
      <c r="A10" s="504" t="s">
        <v>583</v>
      </c>
      <c r="B10" s="505">
        <f t="shared" ref="B10:N10" si="2">B9-B8</f>
        <v>-1106.0688150000033</v>
      </c>
      <c r="C10" s="505">
        <f t="shared" si="2"/>
        <v>-335.07554900000105</v>
      </c>
      <c r="D10" s="505">
        <f t="shared" si="2"/>
        <v>496.12006999999812</v>
      </c>
      <c r="E10" s="505">
        <f t="shared" si="2"/>
        <v>-1092.0490860000027</v>
      </c>
      <c r="F10" s="505">
        <f t="shared" si="2"/>
        <v>285.48043200000029</v>
      </c>
      <c r="G10" s="505">
        <f t="shared" si="2"/>
        <v>764.39728899999773</v>
      </c>
      <c r="H10" s="505">
        <f t="shared" si="2"/>
        <v>1113.3024820000001</v>
      </c>
      <c r="I10" s="505">
        <f t="shared" si="2"/>
        <v>214.16091100000085</v>
      </c>
      <c r="J10" s="505">
        <f t="shared" si="2"/>
        <v>-73.730557999998382</v>
      </c>
      <c r="K10" s="505">
        <f t="shared" si="2"/>
        <v>115.27266065015465</v>
      </c>
      <c r="L10" s="505">
        <f t="shared" si="2"/>
        <v>-109.15556199999901</v>
      </c>
      <c r="M10" s="505">
        <f t="shared" si="2"/>
        <v>624.18388246788891</v>
      </c>
      <c r="N10" s="505">
        <f t="shared" si="2"/>
        <v>896.83815711803618</v>
      </c>
    </row>
    <row r="11" spans="1:14" ht="12.75" thickBot="1">
      <c r="A11" s="526" t="s">
        <v>583</v>
      </c>
      <c r="B11" s="527">
        <f t="shared" ref="B11:N11" si="3">B10/B8</f>
        <v>-0.13701652980251197</v>
      </c>
      <c r="C11" s="527">
        <f t="shared" si="3"/>
        <v>-4.8242643773496151E-2</v>
      </c>
      <c r="D11" s="527">
        <f t="shared" si="3"/>
        <v>6.7218777462843757E-2</v>
      </c>
      <c r="E11" s="527">
        <f t="shared" si="3"/>
        <v>-0.14927851368221209</v>
      </c>
      <c r="F11" s="527">
        <f t="shared" si="3"/>
        <v>4.5307522314082922E-2</v>
      </c>
      <c r="G11" s="527">
        <f t="shared" si="3"/>
        <v>0.14124695720679806</v>
      </c>
      <c r="H11" s="527">
        <f t="shared" si="3"/>
        <v>0.22078875811341458</v>
      </c>
      <c r="I11" s="527">
        <f t="shared" si="3"/>
        <v>3.5336056770994821E-2</v>
      </c>
      <c r="J11" s="527">
        <f t="shared" si="3"/>
        <v>-1.1026432637652621E-2</v>
      </c>
      <c r="K11" s="527">
        <f t="shared" si="3"/>
        <v>1.6148938395907139E-2</v>
      </c>
      <c r="L11" s="527">
        <f t="shared" si="3"/>
        <v>-1.4318310212023537E-2</v>
      </c>
      <c r="M11" s="527">
        <f t="shared" si="3"/>
        <v>8.8832050528786191E-2</v>
      </c>
      <c r="N11" s="527">
        <f t="shared" si="3"/>
        <v>1.1071391143834215E-2</v>
      </c>
    </row>
    <row r="12" spans="1:14">
      <c r="A12" s="500"/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8" t="s">
        <v>550</v>
      </c>
    </row>
    <row r="13" spans="1:14">
      <c r="A13" s="500"/>
      <c r="B13" s="501"/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8"/>
    </row>
    <row r="14" spans="1:14">
      <c r="A14" s="500"/>
      <c r="B14" s="501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8"/>
    </row>
    <row r="15" spans="1:14">
      <c r="A15" s="500"/>
      <c r="B15" s="501"/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8"/>
    </row>
    <row r="16" spans="1:14">
      <c r="A16" s="500"/>
      <c r="B16" s="501"/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8"/>
    </row>
    <row r="17" spans="1:14">
      <c r="A17" s="500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8"/>
    </row>
    <row r="18" spans="1:14">
      <c r="A18" s="502" t="s">
        <v>556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1"/>
    </row>
    <row r="19" spans="1:14">
      <c r="A19" s="502"/>
      <c r="B19" s="503" t="s">
        <v>93</v>
      </c>
      <c r="C19" s="503" t="s">
        <v>94</v>
      </c>
      <c r="D19" s="503" t="s">
        <v>95</v>
      </c>
      <c r="E19" s="503" t="s">
        <v>96</v>
      </c>
      <c r="F19" s="503" t="s">
        <v>97</v>
      </c>
      <c r="G19" s="503" t="s">
        <v>98</v>
      </c>
      <c r="H19" s="503" t="s">
        <v>99</v>
      </c>
      <c r="I19" s="503" t="s">
        <v>100</v>
      </c>
      <c r="J19" s="503" t="s">
        <v>101</v>
      </c>
      <c r="K19" s="503" t="s">
        <v>102</v>
      </c>
      <c r="L19" s="503" t="s">
        <v>103</v>
      </c>
      <c r="M19" s="503" t="s">
        <v>104</v>
      </c>
      <c r="N19" s="501"/>
    </row>
    <row r="20" spans="1:14">
      <c r="A20" s="502" t="s">
        <v>552</v>
      </c>
      <c r="B20" s="503">
        <f t="shared" ref="B20:M20" si="4">B4</f>
        <v>8646.6969110000027</v>
      </c>
      <c r="C20" s="503">
        <f t="shared" si="4"/>
        <v>7445.0550729999986</v>
      </c>
      <c r="D20" s="503">
        <f t="shared" si="4"/>
        <v>7916.198558</v>
      </c>
      <c r="E20" s="503">
        <f t="shared" si="4"/>
        <v>7853.7229399999987</v>
      </c>
      <c r="F20" s="503">
        <f t="shared" si="4"/>
        <v>6770.419101999998</v>
      </c>
      <c r="G20" s="503">
        <f t="shared" si="4"/>
        <v>5834.6998670000003</v>
      </c>
      <c r="H20" s="503">
        <f t="shared" si="4"/>
        <v>5443.8503219999984</v>
      </c>
      <c r="I20" s="503">
        <f t="shared" si="4"/>
        <v>6523.1679829999994</v>
      </c>
      <c r="J20" s="503">
        <f t="shared" si="4"/>
        <v>7193.5705240000007</v>
      </c>
      <c r="K20" s="503">
        <f t="shared" si="4"/>
        <v>7688.4042000000009</v>
      </c>
      <c r="L20" s="503">
        <f t="shared" si="4"/>
        <v>8176.555961</v>
      </c>
      <c r="M20" s="503">
        <f t="shared" si="4"/>
        <v>7545.2755459999989</v>
      </c>
      <c r="N20" s="501"/>
    </row>
    <row r="21" spans="1:14">
      <c r="A21" s="502" t="s">
        <v>553</v>
      </c>
      <c r="B21" s="503">
        <f t="shared" ref="B21:M21" si="5">B5</f>
        <v>7480.0487769999972</v>
      </c>
      <c r="C21" s="503">
        <f t="shared" si="5"/>
        <v>7088.9545350000008</v>
      </c>
      <c r="D21" s="503">
        <f t="shared" si="5"/>
        <v>8448.1150089999974</v>
      </c>
      <c r="E21" s="503">
        <f t="shared" si="5"/>
        <v>6685.9800759999962</v>
      </c>
      <c r="F21" s="503">
        <f t="shared" si="5"/>
        <v>7082.2905699999992</v>
      </c>
      <c r="G21" s="503">
        <f t="shared" si="5"/>
        <v>6651.4733229999965</v>
      </c>
      <c r="H21" s="503">
        <f t="shared" si="5"/>
        <v>6628.8312069999974</v>
      </c>
      <c r="I21" s="503">
        <f t="shared" si="5"/>
        <v>6770.3451209999985</v>
      </c>
      <c r="J21" s="503">
        <f t="shared" si="5"/>
        <v>7123.2847409999995</v>
      </c>
      <c r="K21" s="503">
        <f t="shared" si="5"/>
        <v>7793.2487940000001</v>
      </c>
      <c r="L21" s="503">
        <f t="shared" si="5"/>
        <v>8052.7108710000002</v>
      </c>
      <c r="M21" s="503">
        <f t="shared" si="5"/>
        <v>8196.4935720000012</v>
      </c>
      <c r="N21" s="501"/>
    </row>
    <row r="22" spans="1:14">
      <c r="A22" s="502" t="s">
        <v>554</v>
      </c>
      <c r="B22" s="503">
        <f>B8</f>
        <v>8072.5210060000018</v>
      </c>
      <c r="C22" s="503">
        <f t="shared" ref="C22:M22" si="6">C8</f>
        <v>6945.6298989999996</v>
      </c>
      <c r="D22" s="503">
        <f t="shared" si="6"/>
        <v>7380.6767799999989</v>
      </c>
      <c r="E22" s="503">
        <f t="shared" si="6"/>
        <v>7315.5141960000001</v>
      </c>
      <c r="F22" s="503">
        <f t="shared" si="6"/>
        <v>6300.9499839999971</v>
      </c>
      <c r="G22" s="503">
        <f t="shared" si="6"/>
        <v>5411.7788029999992</v>
      </c>
      <c r="H22" s="503">
        <f t="shared" si="6"/>
        <v>5042.3875359999975</v>
      </c>
      <c r="I22" s="503">
        <f t="shared" si="6"/>
        <v>6060.690709999998</v>
      </c>
      <c r="J22" s="503">
        <f t="shared" si="6"/>
        <v>6686.7100559999999</v>
      </c>
      <c r="K22" s="503">
        <f t="shared" si="6"/>
        <v>7138.0952620000016</v>
      </c>
      <c r="L22" s="503">
        <f t="shared" si="6"/>
        <v>7623.4946990000008</v>
      </c>
      <c r="M22" s="503">
        <f t="shared" si="6"/>
        <v>7026.5616829999999</v>
      </c>
      <c r="N22" s="501"/>
    </row>
    <row r="23" spans="1:14">
      <c r="A23" s="502" t="s">
        <v>555</v>
      </c>
      <c r="B23" s="503">
        <f>B9</f>
        <v>6966.4521909999985</v>
      </c>
      <c r="C23" s="503">
        <f t="shared" ref="C23:M23" si="7">C9</f>
        <v>6610.5543499999985</v>
      </c>
      <c r="D23" s="503">
        <f t="shared" si="7"/>
        <v>7876.796849999997</v>
      </c>
      <c r="E23" s="503">
        <f t="shared" si="7"/>
        <v>6223.4651099999974</v>
      </c>
      <c r="F23" s="503">
        <f t="shared" si="7"/>
        <v>6586.4304159999974</v>
      </c>
      <c r="G23" s="503">
        <f t="shared" si="7"/>
        <v>6176.176091999997</v>
      </c>
      <c r="H23" s="503">
        <f t="shared" si="7"/>
        <v>6155.6900179999975</v>
      </c>
      <c r="I23" s="503">
        <f t="shared" si="7"/>
        <v>6274.8516209999989</v>
      </c>
      <c r="J23" s="503">
        <f t="shared" si="7"/>
        <v>6612.9794980000015</v>
      </c>
      <c r="K23" s="503">
        <f t="shared" si="7"/>
        <v>7253.3679226501563</v>
      </c>
      <c r="L23" s="503">
        <f t="shared" si="7"/>
        <v>7514.3391370000018</v>
      </c>
      <c r="M23" s="503">
        <f t="shared" si="7"/>
        <v>7650.7455654678888</v>
      </c>
      <c r="N23" s="501"/>
    </row>
    <row r="24" spans="1:14">
      <c r="A24" s="502"/>
      <c r="B24" s="503"/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1"/>
    </row>
    <row r="25" spans="1:14">
      <c r="A25" s="502"/>
      <c r="B25" s="503"/>
      <c r="C25" s="503"/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1"/>
    </row>
    <row r="26" spans="1:14">
      <c r="A26" s="502" t="s">
        <v>557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1"/>
    </row>
    <row r="27" spans="1:14">
      <c r="A27" s="502"/>
      <c r="B27" s="503" t="s">
        <v>93</v>
      </c>
      <c r="C27" s="503" t="s">
        <v>94</v>
      </c>
      <c r="D27" s="503" t="s">
        <v>95</v>
      </c>
      <c r="E27" s="503" t="s">
        <v>96</v>
      </c>
      <c r="F27" s="503" t="s">
        <v>97</v>
      </c>
      <c r="G27" s="503" t="s">
        <v>98</v>
      </c>
      <c r="H27" s="503" t="s">
        <v>99</v>
      </c>
      <c r="I27" s="503" t="s">
        <v>100</v>
      </c>
      <c r="J27" s="503" t="s">
        <v>101</v>
      </c>
      <c r="K27" s="503" t="s">
        <v>102</v>
      </c>
      <c r="L27" s="503" t="s">
        <v>103</v>
      </c>
      <c r="M27" s="503" t="s">
        <v>104</v>
      </c>
      <c r="N27" s="501"/>
    </row>
    <row r="28" spans="1:14">
      <c r="A28" s="502" t="s">
        <v>599</v>
      </c>
      <c r="B28" s="515">
        <f t="shared" ref="B28:M28" si="8">B7</f>
        <v>-0.13492413877903359</v>
      </c>
      <c r="C28" s="515">
        <f t="shared" si="8"/>
        <v>-4.7830477344811162E-2</v>
      </c>
      <c r="D28" s="515">
        <f t="shared" si="8"/>
        <v>6.7193419556467543E-2</v>
      </c>
      <c r="E28" s="515">
        <f t="shared" si="8"/>
        <v>-0.14868653668090853</v>
      </c>
      <c r="F28" s="515">
        <f t="shared" si="8"/>
        <v>4.6063834941602599E-2</v>
      </c>
      <c r="G28" s="515">
        <f t="shared" si="8"/>
        <v>0.13998551332854636</v>
      </c>
      <c r="H28" s="515">
        <f t="shared" si="8"/>
        <v>0.21767330380322669</v>
      </c>
      <c r="I28" s="515">
        <f t="shared" si="8"/>
        <v>3.7892192665307162E-2</v>
      </c>
      <c r="J28" s="515">
        <f t="shared" si="8"/>
        <v>-9.7706393181947442E-3</v>
      </c>
      <c r="K28" s="515">
        <f t="shared" si="8"/>
        <v>1.3636717226703458E-2</v>
      </c>
      <c r="L28" s="515">
        <f t="shared" si="8"/>
        <v>-1.5146363651237511E-2</v>
      </c>
      <c r="M28" s="515">
        <f t="shared" si="8"/>
        <v>8.6308050916077489E-2</v>
      </c>
      <c r="N28" s="501"/>
    </row>
    <row r="29" spans="1:14">
      <c r="A29" s="502" t="s">
        <v>600</v>
      </c>
      <c r="B29" s="515">
        <f t="shared" ref="B29:M29" si="9">B11</f>
        <v>-0.13701652980251197</v>
      </c>
      <c r="C29" s="515">
        <f t="shared" si="9"/>
        <v>-4.8242643773496151E-2</v>
      </c>
      <c r="D29" s="515">
        <f t="shared" si="9"/>
        <v>6.7218777462843757E-2</v>
      </c>
      <c r="E29" s="515">
        <f t="shared" si="9"/>
        <v>-0.14927851368221209</v>
      </c>
      <c r="F29" s="515">
        <f t="shared" si="9"/>
        <v>4.5307522314082922E-2</v>
      </c>
      <c r="G29" s="515">
        <f t="shared" si="9"/>
        <v>0.14124695720679806</v>
      </c>
      <c r="H29" s="515">
        <f t="shared" si="9"/>
        <v>0.22078875811341458</v>
      </c>
      <c r="I29" s="515">
        <f t="shared" si="9"/>
        <v>3.5336056770994821E-2</v>
      </c>
      <c r="J29" s="515">
        <f t="shared" si="9"/>
        <v>-1.1026432637652621E-2</v>
      </c>
      <c r="K29" s="515">
        <f t="shared" si="9"/>
        <v>1.6148938395907139E-2</v>
      </c>
      <c r="L29" s="515">
        <f t="shared" si="9"/>
        <v>-1.4318310212023537E-2</v>
      </c>
      <c r="M29" s="515">
        <f t="shared" si="9"/>
        <v>8.8832050528786191E-2</v>
      </c>
      <c r="N29" s="501"/>
    </row>
    <row r="30" spans="1:14">
      <c r="A30" s="500"/>
      <c r="B30" s="501"/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</row>
    <row r="31" spans="1:14">
      <c r="A31" s="500"/>
      <c r="B31" s="501"/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</row>
    <row r="32" spans="1:14">
      <c r="A32" s="500"/>
      <c r="B32" s="501"/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</row>
    <row r="33" spans="1:14">
      <c r="A33" s="500"/>
      <c r="B33" s="501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</row>
    <row r="34" spans="1:14">
      <c r="A34" s="500"/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</row>
    <row r="35" spans="1:14">
      <c r="A35" s="500"/>
      <c r="B35" s="501"/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</row>
    <row r="36" spans="1:14">
      <c r="A36" s="500"/>
      <c r="B36" s="501"/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</row>
    <row r="37" spans="1:14">
      <c r="A37" s="500"/>
      <c r="B37" s="501"/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</row>
    <row r="38" spans="1:14">
      <c r="A38" s="500"/>
      <c r="B38" s="501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</row>
    <row r="39" spans="1:14">
      <c r="A39" s="500"/>
      <c r="B39" s="501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</row>
    <row r="40" spans="1:14">
      <c r="A40" s="500"/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</row>
    <row r="41" spans="1:14">
      <c r="A41" s="500"/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</row>
    <row r="42" spans="1:14">
      <c r="A42" s="500"/>
      <c r="B42" s="501"/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</row>
    <row r="43" spans="1:14">
      <c r="A43" s="500"/>
      <c r="B43" s="501"/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K24"/>
  <sheetViews>
    <sheetView showGridLines="0" zoomScale="115" zoomScaleNormal="115" zoomScaleSheetLayoutView="100" zoomScalePageLayoutView="115" workbookViewId="0"/>
  </sheetViews>
  <sheetFormatPr defaultRowHeight="12"/>
  <cols>
    <col min="1" max="1" width="26.85546875" style="9" customWidth="1"/>
    <col min="2" max="9" width="11.7109375" style="9" customWidth="1"/>
    <col min="10" max="10" width="10.7109375" style="9" customWidth="1"/>
    <col min="11" max="11" width="10.5703125" style="9" customWidth="1"/>
    <col min="12" max="16384" width="9.140625" style="9"/>
  </cols>
  <sheetData>
    <row r="1" spans="1:11" ht="18.75">
      <c r="A1" s="104" t="s">
        <v>632</v>
      </c>
      <c r="K1" s="105" t="str">
        <f>Obsah!A1</f>
        <v>2018</v>
      </c>
    </row>
    <row r="2" spans="1:11" ht="7.5" customHeight="1">
      <c r="A2" s="235"/>
    </row>
    <row r="3" spans="1:11">
      <c r="A3" s="126"/>
      <c r="B3" s="125">
        <v>2014</v>
      </c>
      <c r="C3" s="125">
        <v>2015</v>
      </c>
      <c r="D3" s="125">
        <v>2016</v>
      </c>
      <c r="E3" s="125">
        <v>2017</v>
      </c>
      <c r="F3" s="125">
        <v>2018</v>
      </c>
    </row>
    <row r="4" spans="1:11" s="98" customFormat="1" ht="14.25" customHeight="1" thickBot="1">
      <c r="A4" s="121" t="s">
        <v>37</v>
      </c>
      <c r="B4" s="124">
        <f>SUM(B5:B22)</f>
        <v>86003.431527999986</v>
      </c>
      <c r="C4" s="124">
        <f>SUM(C5:C22)</f>
        <v>83888.329192000048</v>
      </c>
      <c r="D4" s="124">
        <f>SUM(D5:D22)</f>
        <v>83301.881481999997</v>
      </c>
      <c r="E4" s="124">
        <v>87037.616906999989</v>
      </c>
      <c r="F4" s="124">
        <f>SUM(F5:F22)</f>
        <v>88001.776241</v>
      </c>
    </row>
    <row r="5" spans="1:11">
      <c r="A5" s="422" t="s">
        <v>217</v>
      </c>
      <c r="B5" s="6">
        <v>35832.172599999969</v>
      </c>
      <c r="C5" s="6">
        <v>35944.483260000052</v>
      </c>
      <c r="D5" s="6">
        <v>36228.083023000014</v>
      </c>
      <c r="E5" s="6">
        <v>36978.07125699996</v>
      </c>
      <c r="F5" s="6">
        <v>37733.792681999992</v>
      </c>
    </row>
    <row r="6" spans="1:11">
      <c r="A6" s="24" t="s">
        <v>391</v>
      </c>
      <c r="B6" s="7">
        <v>30324.873359999998</v>
      </c>
      <c r="C6" s="7">
        <v>26840.84765</v>
      </c>
      <c r="D6" s="7">
        <v>24104.222150000001</v>
      </c>
      <c r="E6" s="7">
        <v>28339.577040000004</v>
      </c>
      <c r="F6" s="6">
        <v>29921.311170000001</v>
      </c>
    </row>
    <row r="7" spans="1:11">
      <c r="A7" s="29" t="s">
        <v>210</v>
      </c>
      <c r="B7" s="14">
        <v>1356.1219900000008</v>
      </c>
      <c r="C7" s="14">
        <v>1978.2578200000003</v>
      </c>
      <c r="D7" s="14">
        <v>3422.1928459999999</v>
      </c>
      <c r="E7" s="14">
        <v>3388.1850230000005</v>
      </c>
      <c r="F7" s="6">
        <v>3488.0790680000005</v>
      </c>
    </row>
    <row r="8" spans="1:11">
      <c r="A8" s="29" t="s">
        <v>218</v>
      </c>
      <c r="B8" s="14">
        <v>4889.8065399999978</v>
      </c>
      <c r="C8" s="14">
        <v>5165.638719999999</v>
      </c>
      <c r="D8" s="14">
        <v>5719.8506399999997</v>
      </c>
      <c r="E8" s="14">
        <v>4453.0348240000003</v>
      </c>
      <c r="F8" s="6">
        <v>3454.5004139999996</v>
      </c>
    </row>
    <row r="9" spans="1:11">
      <c r="A9" s="77" t="s">
        <v>212</v>
      </c>
      <c r="B9" s="14">
        <v>3219.866140000001</v>
      </c>
      <c r="C9" s="14">
        <v>3088.7777000000006</v>
      </c>
      <c r="D9" s="14">
        <v>3036.1755740000003</v>
      </c>
      <c r="E9" s="14">
        <v>2879.7477989999979</v>
      </c>
      <c r="F9" s="6">
        <v>2751.508558999999</v>
      </c>
    </row>
    <row r="10" spans="1:11">
      <c r="A10" s="29" t="s">
        <v>219</v>
      </c>
      <c r="B10" s="14">
        <v>2566.6985930000055</v>
      </c>
      <c r="C10" s="14">
        <v>2614.1881699999885</v>
      </c>
      <c r="D10" s="14">
        <v>2600.5455430000002</v>
      </c>
      <c r="E10" s="14">
        <v>2638.9768849999996</v>
      </c>
      <c r="F10" s="6">
        <v>2607.2452349999994</v>
      </c>
    </row>
    <row r="11" spans="1:11">
      <c r="A11" s="29" t="s">
        <v>704</v>
      </c>
      <c r="B11" s="14">
        <v>2122.8687979999963</v>
      </c>
      <c r="C11" s="14">
        <v>2263.8461340000035</v>
      </c>
      <c r="D11" s="14">
        <v>2131.4545370000028</v>
      </c>
      <c r="E11" s="14">
        <v>2193.3680500000009</v>
      </c>
      <c r="F11" s="6">
        <v>2339.6774349999901</v>
      </c>
    </row>
    <row r="12" spans="1:11">
      <c r="A12" s="29" t="s">
        <v>220</v>
      </c>
      <c r="B12" s="14">
        <v>2007.0389799999991</v>
      </c>
      <c r="C12" s="14">
        <v>2090.8553999999995</v>
      </c>
      <c r="D12" s="14">
        <v>2067.4431199999999</v>
      </c>
      <c r="E12" s="14">
        <v>2211.3523689999997</v>
      </c>
      <c r="F12" s="6">
        <v>2118.7242770000003</v>
      </c>
    </row>
    <row r="13" spans="1:11">
      <c r="A13" s="29" t="s">
        <v>705</v>
      </c>
      <c r="B13" s="14">
        <v>1909.2224910000007</v>
      </c>
      <c r="C13" s="14">
        <v>1794.8070900000007</v>
      </c>
      <c r="D13" s="14">
        <v>2000.4882460000001</v>
      </c>
      <c r="E13" s="14">
        <v>1869.4647639999996</v>
      </c>
      <c r="F13" s="6">
        <v>1628.8304419999995</v>
      </c>
    </row>
    <row r="14" spans="1:11">
      <c r="A14" s="29" t="s">
        <v>706</v>
      </c>
      <c r="B14" s="14">
        <v>1051.5262420000001</v>
      </c>
      <c r="C14" s="14">
        <v>1275.9619400000001</v>
      </c>
      <c r="D14" s="14">
        <v>1201.5475299999998</v>
      </c>
      <c r="E14" s="14">
        <v>1170.455101</v>
      </c>
      <c r="F14" s="6">
        <v>1050.5881870000003</v>
      </c>
    </row>
    <row r="15" spans="1:11">
      <c r="A15" s="29" t="s">
        <v>707</v>
      </c>
      <c r="B15" s="14">
        <v>476.54439400000001</v>
      </c>
      <c r="C15" s="14">
        <v>572.61156800000003</v>
      </c>
      <c r="D15" s="14">
        <v>496.95718100000005</v>
      </c>
      <c r="E15" s="14">
        <v>591.03834099999995</v>
      </c>
      <c r="F15" s="6">
        <v>609.32970900000009</v>
      </c>
    </row>
    <row r="16" spans="1:11">
      <c r="A16" s="29" t="s">
        <v>298</v>
      </c>
      <c r="B16" s="448">
        <v>87.335339999999988</v>
      </c>
      <c r="C16" s="448">
        <v>86.642087999999987</v>
      </c>
      <c r="D16" s="448">
        <v>98.561173800000006</v>
      </c>
      <c r="E16" s="448">
        <v>114.2380362</v>
      </c>
      <c r="F16" s="4">
        <v>100.2100914</v>
      </c>
    </row>
    <row r="17" spans="1:6">
      <c r="A17" s="29" t="s">
        <v>708</v>
      </c>
      <c r="B17" s="14">
        <v>67.502849999999896</v>
      </c>
      <c r="C17" s="14">
        <v>75.863481999999934</v>
      </c>
      <c r="D17" s="14">
        <v>78.259737200000004</v>
      </c>
      <c r="E17" s="14">
        <v>87.816458799999992</v>
      </c>
      <c r="F17" s="6">
        <v>76.7655216</v>
      </c>
    </row>
    <row r="18" spans="1:6">
      <c r="A18" s="29" t="s">
        <v>215</v>
      </c>
      <c r="B18" s="14">
        <v>35.382570000000001</v>
      </c>
      <c r="C18" s="14">
        <v>32.400109999999998</v>
      </c>
      <c r="D18" s="14">
        <v>46.021053999999992</v>
      </c>
      <c r="E18" s="14">
        <v>45.580433999999997</v>
      </c>
      <c r="F18" s="6">
        <v>64.271771000000001</v>
      </c>
    </row>
    <row r="19" spans="1:6">
      <c r="A19" s="29" t="s">
        <v>211</v>
      </c>
      <c r="B19" s="14">
        <v>45.741329999999962</v>
      </c>
      <c r="C19" s="14">
        <v>47.084299999999978</v>
      </c>
      <c r="D19" s="14">
        <v>44.323543999999998</v>
      </c>
      <c r="E19" s="14">
        <v>53.909616000000007</v>
      </c>
      <c r="F19" s="6">
        <v>34.787870000000012</v>
      </c>
    </row>
    <row r="20" spans="1:6">
      <c r="A20" s="29" t="s">
        <v>214</v>
      </c>
      <c r="B20" s="14">
        <v>10.729309999999998</v>
      </c>
      <c r="C20" s="14">
        <v>16.063759999999998</v>
      </c>
      <c r="D20" s="14">
        <v>24.985082999999999</v>
      </c>
      <c r="E20" s="14">
        <v>22.800909000000001</v>
      </c>
      <c r="F20" s="6">
        <v>21.60812</v>
      </c>
    </row>
    <row r="21" spans="1:6">
      <c r="A21" s="29" t="s">
        <v>32</v>
      </c>
      <c r="B21" s="14">
        <v>0</v>
      </c>
      <c r="C21" s="14">
        <v>0</v>
      </c>
      <c r="D21" s="14">
        <v>0.77049999999999996</v>
      </c>
      <c r="E21" s="14">
        <v>0</v>
      </c>
      <c r="F21" s="6">
        <v>0.54568900000000009</v>
      </c>
    </row>
    <row r="22" spans="1:6" ht="12.75" thickBot="1">
      <c r="A22" s="30" t="s">
        <v>216</v>
      </c>
      <c r="B22" s="449">
        <v>0</v>
      </c>
      <c r="C22" s="449">
        <v>0</v>
      </c>
      <c r="D22" s="449">
        <v>0</v>
      </c>
      <c r="E22" s="449">
        <v>0</v>
      </c>
      <c r="F22" s="449">
        <v>0</v>
      </c>
    </row>
    <row r="23" spans="1:6" s="37" customFormat="1" ht="11.25">
      <c r="A23" s="442"/>
      <c r="F23" s="15" t="s">
        <v>501</v>
      </c>
    </row>
    <row r="24" spans="1:6">
      <c r="A24" s="446"/>
    </row>
  </sheetData>
  <sortState ref="A5:F22">
    <sortCondition descending="1" ref="F5:F22"/>
  </sortState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E15178-3E94-45B5-8399-8E0558412B88}"/>
</file>

<file path=customXml/itemProps2.xml><?xml version="1.0" encoding="utf-8"?>
<ds:datastoreItem xmlns:ds="http://schemas.openxmlformats.org/officeDocument/2006/customXml" ds:itemID="{FE2A8468-305F-4DAA-B788-5CFB0EEAC1A4}"/>
</file>

<file path=customXml/itemProps3.xml><?xml version="1.0" encoding="utf-8"?>
<ds:datastoreItem xmlns:ds="http://schemas.openxmlformats.org/officeDocument/2006/customXml" ds:itemID="{FA001CD4-89AE-4508-968E-70730BC8F9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45</vt:i4>
      </vt:variant>
      <vt:variant>
        <vt:lpstr>Pojmenované oblasti</vt:lpstr>
      </vt:variant>
      <vt:variant>
        <vt:i4>20</vt:i4>
      </vt:variant>
    </vt:vector>
  </HeadingPairs>
  <TitlesOfParts>
    <vt:vector size="65" baseType="lpstr">
      <vt:lpstr>Titulní</vt:lpstr>
      <vt:lpstr>Obsah</vt:lpstr>
      <vt:lpstr>1</vt:lpstr>
      <vt:lpstr>2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4.1,4.2</vt:lpstr>
      <vt:lpstr>4.3</vt:lpstr>
      <vt:lpstr>4.4</vt:lpstr>
      <vt:lpstr>4.5</vt:lpstr>
      <vt:lpstr>4.6</vt:lpstr>
      <vt:lpstr>4.7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16.1</vt:lpstr>
      <vt:lpstr>16.2,16.3</vt:lpstr>
      <vt:lpstr>17.1</vt:lpstr>
      <vt:lpstr>17.2</vt:lpstr>
      <vt:lpstr>17.3</vt:lpstr>
      <vt:lpstr>17.4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'10'!Oblast_tisku</vt:lpstr>
      <vt:lpstr>'11'!Oblast_tisku</vt:lpstr>
      <vt:lpstr>'17.4'!Oblast_tisku</vt:lpstr>
      <vt:lpstr>'2'!Oblast_tisku</vt:lpstr>
      <vt:lpstr>'25'!Oblast_tisku</vt:lpstr>
      <vt:lpstr>'26'!Oblast_tisku</vt:lpstr>
      <vt:lpstr>'3.2'!Oblast_tisku</vt:lpstr>
      <vt:lpstr>'3.3'!Oblast_tisku</vt:lpstr>
      <vt:lpstr>'3.4'!Oblast_tisku</vt:lpstr>
      <vt:lpstr>'3.5'!Oblast_tisku</vt:lpstr>
      <vt:lpstr>'3.6'!Oblast_tisku</vt:lpstr>
      <vt:lpstr>'3.7'!Oblast_tisku</vt:lpstr>
      <vt:lpstr>'3.8'!Oblast_tisku</vt:lpstr>
      <vt:lpstr>'4.5'!Oblast_tisku</vt:lpstr>
      <vt:lpstr>'5'!Oblast_tisku</vt:lpstr>
      <vt:lpstr>'6'!Oblast_tisku</vt:lpstr>
      <vt:lpstr>'7'!Oblast_tisku</vt:lpstr>
      <vt:lpstr>'8'!Oblast_tisku</vt:lpstr>
      <vt:lpstr>'9'!Oblast_tisku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jan.sefranek@eru.cz</dc:creator>
  <cp:lastModifiedBy>Liška Jan Ing.</cp:lastModifiedBy>
  <cp:lastPrinted>2019-05-13T06:19:04Z</cp:lastPrinted>
  <dcterms:created xsi:type="dcterms:W3CDTF">2006-03-02T11:20:40Z</dcterms:created>
  <dcterms:modified xsi:type="dcterms:W3CDTF">2019-05-14T09:19:35Z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