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drawings/drawing6.xml" ContentType="application/vnd.openxmlformats-officedocument.drawingml.chartshapes+xml"/>
  <Override PartName="/xl/drawings/drawing32.xml" ContentType="application/vnd.openxmlformats-officedocument.drawingml.chartshapes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chart90.xml" ContentType="application/vnd.openxmlformats-officedocument.drawingml.chart+xml"/>
  <Override PartName="/xl/drawings/drawing29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89.xml" ContentType="application/vnd.openxmlformats-officedocument.drawingml.chart+xml"/>
  <Override PartName="/xl/drawings/drawing28.xml" ContentType="application/vnd.openxmlformats-officedocument.drawing+xml"/>
  <Override PartName="/xl/charts/chart88.xml" ContentType="application/vnd.openxmlformats-officedocument.drawingml.chart+xml"/>
  <Override PartName="/xl/charts/chart85.xml" ContentType="application/vnd.openxmlformats-officedocument.drawingml.chart+xml"/>
  <Override PartName="/xl/drawings/drawing26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27.xml" ContentType="application/vnd.openxmlformats-officedocument.drawing+xml"/>
  <Override PartName="/xl/charts/chart95.xml" ContentType="application/vnd.openxmlformats-officedocument.drawingml.chart+xml"/>
  <Override PartName="/xl/drawings/drawing30.xml" ContentType="application/vnd.openxmlformats-officedocument.drawing+xml"/>
  <Override PartName="/xl/charts/chart96.xml" ContentType="application/vnd.openxmlformats-officedocument.drawingml.chart+xml"/>
  <Override PartName="/xl/worksheets/sheet4.xml" ContentType="application/vnd.openxmlformats-officedocument.spreadsheetml.workshee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03.xml" ContentType="application/vnd.openxmlformats-officedocument.drawingml.chart+xml"/>
  <Override PartName="/xl/charts/chart102.xml" ContentType="application/vnd.openxmlformats-officedocument.drawingml.chart+xml"/>
  <Override PartName="/xl/charts/chart101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1.xml" ContentType="application/vnd.openxmlformats-officedocument.drawing+xml"/>
  <Override PartName="/xl/charts/chart100.xml" ContentType="application/vnd.openxmlformats-officedocument.drawingml.chart+xml"/>
  <Override PartName="/xl/charts/chart84.xml" ContentType="application/vnd.openxmlformats-officedocument.drawingml.chart+xml"/>
  <Override PartName="/xl/drawings/drawing25.xml" ContentType="application/vnd.openxmlformats-officedocument.drawing+xml"/>
  <Override PartName="/xl/charts/chart83.xml" ContentType="application/vnd.openxmlformats-officedocument.drawingml.chart+xml"/>
  <Override PartName="/xl/charts/chart69.xml" ContentType="application/vnd.openxmlformats-officedocument.drawingml.chart+xml"/>
  <Override PartName="/xl/drawings/drawing19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0.xml" ContentType="application/vnd.openxmlformats-officedocument.drawing+xml"/>
  <Override PartName="/xl/worksheets/sheet1.xml" ContentType="application/vnd.openxmlformats-officedocument.spreadsheetml.worksheet+xml"/>
  <Override PartName="/xl/charts/chart67.xml" ContentType="application/vnd.openxmlformats-officedocument.drawingml.chart+xml"/>
  <Override PartName="/xl/charts/chart66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18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81.xml" ContentType="application/vnd.openxmlformats-officedocument.drawingml.chart+xml"/>
  <Override PartName="/xl/drawings/drawing24.xml" ContentType="application/vnd.openxmlformats-officedocument.drawing+xml"/>
  <Override PartName="/xl/charts/chart82.xml" ContentType="application/vnd.openxmlformats-officedocument.drawingml.chart+xml"/>
  <Override PartName="/xl/drawings/drawing23.xml" ContentType="application/vnd.openxmlformats-officedocument.drawing+xml"/>
  <Override PartName="/xl/charts/chart80.xml" ContentType="application/vnd.openxmlformats-officedocument.drawingml.chart+xml"/>
  <Override PartName="/xl/charts/chart79.xml" ContentType="application/vnd.openxmlformats-officedocument.drawingml.chart+xml"/>
  <Override PartName="/xl/drawings/drawing21.xml" ContentType="application/vnd.openxmlformats-officedocument.drawing+xml"/>
  <Override PartName="/xl/charts/chart76.xml" ContentType="application/vnd.openxmlformats-officedocument.drawingml.chart+xml"/>
  <Override PartName="/xl/drawings/drawing22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7.xml" ContentType="application/vnd.openxmlformats-officedocument.drawing+xml"/>
  <Override PartName="/xl/charts/chart68.xml" ContentType="application/vnd.openxmlformats-officedocument.drawingml.chart+xml"/>
  <Override PartName="/xl/charts/chart61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/chart21.xml" ContentType="application/vnd.openxmlformats-officedocument.drawingml.chart+xml"/>
  <Override PartName="/xl/charts/chart15.xml" ContentType="application/vnd.openxmlformats-officedocument.drawingml.chart+xml"/>
  <Override PartName="/xl/charts/chart41.xml" ContentType="application/vnd.openxmlformats-officedocument.drawingml.chart+xml"/>
  <Override PartName="/xl/charts/chart36.xml" ContentType="application/vnd.openxmlformats-officedocument.drawingml.chart+xml"/>
  <Override PartName="/xl/charts/chart51.xml" ContentType="application/vnd.openxmlformats-officedocument.drawingml.chart+xml"/>
  <Override PartName="/xl/charts/chart35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52.xml" ContentType="application/vnd.openxmlformats-officedocument.drawingml.chart+xml"/>
  <Override PartName="/xl/charts/chart37.xml" ContentType="application/vnd.openxmlformats-officedocument.drawingml.chart+xml"/>
  <Override PartName="/xl/charts/chart50.xml" ContentType="application/vnd.openxmlformats-officedocument.drawingml.chart+xml"/>
  <Override PartName="/xl/charts/chart49.xml" ContentType="application/vnd.openxmlformats-officedocument.drawingml.chart+xml"/>
  <Override PartName="/xl/charts/chart47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charts/chart40.xml" ContentType="application/vnd.openxmlformats-officedocument.drawingml.chart+xml"/>
  <Override PartName="/xl/charts/chart39.xml" ContentType="application/vnd.openxmlformats-officedocument.drawingml.chart+xml"/>
  <Override PartName="/xl/charts/chart38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53.xml" ContentType="application/vnd.openxmlformats-officedocument.drawingml.chart+xml"/>
  <Override PartName="/xl/charts/chart45.xml" ContentType="application/vnd.openxmlformats-officedocument.drawingml.chart+xml"/>
  <Override PartName="/xl/charts/chart58.xml" ContentType="application/vnd.openxmlformats-officedocument.drawingml.chart+xml"/>
  <Override PartName="/xl/charts/chart27.xml" ContentType="application/vnd.openxmlformats-officedocument.drawingml.chart+xml"/>
  <Override PartName="/xl/charts/chart59.xml" ContentType="application/vnd.openxmlformats-officedocument.drawingml.chart+xml"/>
  <Override PartName="/xl/charts/chart26.xml" ContentType="application/vnd.openxmlformats-officedocument.drawingml.chart+xml"/>
  <Override PartName="/xl/charts/chart60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48.xml" ContentType="application/vnd.openxmlformats-officedocument.drawingml.chart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chart54.xml" ContentType="application/vnd.openxmlformats-officedocument.drawingml.chart+xml"/>
  <Override PartName="/xl/charts/chart43.xml" ContentType="application/vnd.openxmlformats-officedocument.drawingml.chart+xml"/>
  <Override PartName="/xl/charts/chart31.xml" ContentType="application/vnd.openxmlformats-officedocument.drawingml.chart+xml"/>
  <Override PartName="/xl/charts/chart44.xml" ContentType="application/vnd.openxmlformats-officedocument.drawingml.chart+xml"/>
  <Override PartName="/xl/charts/chart55.xml" ContentType="application/vnd.openxmlformats-officedocument.drawingml.chart+xml"/>
  <Override PartName="/xl/charts/chart29.xml" ContentType="application/vnd.openxmlformats-officedocument.drawingml.chart+xml"/>
  <Override PartName="/xl/charts/chart56.xml" ContentType="application/vnd.openxmlformats-officedocument.drawingml.chart+xml"/>
  <Override PartName="/xl/charts/chart28.xml" ContentType="application/vnd.openxmlformats-officedocument.drawingml.chart+xml"/>
  <Override PartName="/xl/charts/chart30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40" windowWidth="14385" windowHeight="12150" tabRatio="885" activeTab="34"/>
  </bookViews>
  <sheets>
    <sheet name="Titulní" sheetId="49" r:id="rId1"/>
    <sheet name="Obsah" sheetId="27" r:id="rId2"/>
    <sheet name="1" sheetId="51" r:id="rId3"/>
    <sheet name="2" sheetId="50" r:id="rId4"/>
    <sheet name="3.1" sheetId="7" r:id="rId5"/>
    <sheet name="3.2" sheetId="53" r:id="rId6"/>
    <sheet name="3.3" sheetId="62" r:id="rId7"/>
    <sheet name="3.4" sheetId="97" r:id="rId8"/>
    <sheet name="3.5" sheetId="63" r:id="rId9"/>
    <sheet name="3.6" sheetId="74" r:id="rId10"/>
    <sheet name="4.1,4.2" sheetId="47" r:id="rId11"/>
    <sheet name="4.3" sheetId="57" r:id="rId12"/>
    <sheet name="4.4" sheetId="98" r:id="rId13"/>
    <sheet name="4.5" sheetId="22" r:id="rId14"/>
    <sheet name="5" sheetId="9" r:id="rId15"/>
    <sheet name="6" sheetId="91" r:id="rId16"/>
    <sheet name="7" sheetId="92" r:id="rId17"/>
    <sheet name="8" sheetId="8" r:id="rId18"/>
    <sheet name="9" sheetId="12" r:id="rId19"/>
    <sheet name="10" sheetId="46" r:id="rId20"/>
    <sheet name="11" sheetId="59" r:id="rId21"/>
    <sheet name="12" sheetId="10" r:id="rId22"/>
    <sheet name="13" sheetId="80" r:id="rId23"/>
    <sheet name="14" sheetId="66" r:id="rId24"/>
    <sheet name="15" sheetId="31" r:id="rId25"/>
    <sheet name="16.1" sheetId="33" r:id="rId26"/>
    <sheet name="16.2" sheetId="68" r:id="rId27"/>
    <sheet name="17.1" sheetId="36" r:id="rId28"/>
    <sheet name="17.2" sheetId="54" r:id="rId29"/>
    <sheet name="17.3" sheetId="34" r:id="rId30"/>
    <sheet name="17.4" sheetId="70" r:id="rId31"/>
    <sheet name="18" sheetId="32" r:id="rId32"/>
    <sheet name="19" sheetId="71" r:id="rId33"/>
    <sheet name="20" sheetId="72" r:id="rId34"/>
    <sheet name="21" sheetId="55" r:id="rId35"/>
    <sheet name="22" sheetId="73" r:id="rId36"/>
  </sheets>
  <definedNames>
    <definedName name="Datum_OTE" localSheetId="33">"2. 5. 2017"</definedName>
    <definedName name="Datum_OTE">"2. 5. 2017"</definedName>
    <definedName name="_xlnm.Print_Area" localSheetId="35">'22'!$A$1:$O$43</definedName>
    <definedName name="_xlnm.Print_Area" localSheetId="0">Titulní!$A$1:$J$51</definedName>
  </definedNames>
  <calcPr calcId="145621"/>
</workbook>
</file>

<file path=xl/calcChain.xml><?xml version="1.0" encoding="utf-8"?>
<calcChain xmlns="http://schemas.openxmlformats.org/spreadsheetml/2006/main">
  <c r="AB8" i="55" l="1"/>
  <c r="AB9" i="55"/>
  <c r="AB10" i="55"/>
  <c r="AB11" i="55"/>
  <c r="AB12" i="55"/>
  <c r="AB13" i="55"/>
  <c r="AB14" i="55"/>
  <c r="AB15" i="55"/>
  <c r="AB16" i="55"/>
  <c r="AB17" i="55"/>
  <c r="AB18" i="55"/>
  <c r="AB19" i="55"/>
  <c r="AB20" i="55"/>
  <c r="AB21" i="55"/>
  <c r="AB22" i="55"/>
  <c r="AB23" i="55"/>
  <c r="AB24" i="55"/>
  <c r="AB25" i="55"/>
  <c r="AB26" i="55"/>
  <c r="AB27" i="55"/>
  <c r="AB28" i="55"/>
  <c r="AB29" i="55"/>
  <c r="AB30" i="55"/>
  <c r="AB7" i="55"/>
  <c r="Z8" i="55"/>
  <c r="Z9" i="55"/>
  <c r="Z10" i="55"/>
  <c r="Z11" i="55"/>
  <c r="Z12" i="55"/>
  <c r="Z13" i="55"/>
  <c r="Z14" i="55"/>
  <c r="Z15" i="55"/>
  <c r="Z16" i="55"/>
  <c r="Z17" i="55"/>
  <c r="Z18" i="55"/>
  <c r="Z19" i="55"/>
  <c r="Z20" i="55"/>
  <c r="Z21" i="55"/>
  <c r="Z22" i="55"/>
  <c r="Z23" i="55"/>
  <c r="Z24" i="55"/>
  <c r="Z25" i="55"/>
  <c r="Z26" i="55"/>
  <c r="Z27" i="55"/>
  <c r="Z28" i="55"/>
  <c r="Z29" i="55"/>
  <c r="Z30" i="55"/>
  <c r="Z7" i="55"/>
  <c r="X8" i="55"/>
  <c r="Y8" i="55"/>
  <c r="X9" i="55"/>
  <c r="Y9" i="55"/>
  <c r="X10" i="55"/>
  <c r="Y10" i="55"/>
  <c r="X11" i="55"/>
  <c r="Y11" i="55"/>
  <c r="X12" i="55"/>
  <c r="Y12" i="55"/>
  <c r="X13" i="55"/>
  <c r="Y13" i="55"/>
  <c r="X14" i="55"/>
  <c r="Y14" i="55"/>
  <c r="X15" i="55"/>
  <c r="Y15" i="55"/>
  <c r="X16" i="55"/>
  <c r="Y16" i="55"/>
  <c r="X17" i="55"/>
  <c r="Y17" i="55"/>
  <c r="X18" i="55"/>
  <c r="Y18" i="55"/>
  <c r="X19" i="55"/>
  <c r="Y19" i="55"/>
  <c r="X20" i="55"/>
  <c r="Y20" i="55"/>
  <c r="X21" i="55"/>
  <c r="Y21" i="55"/>
  <c r="X22" i="55"/>
  <c r="Y22" i="55"/>
  <c r="X23" i="55"/>
  <c r="Y23" i="55"/>
  <c r="X24" i="55"/>
  <c r="Y24" i="55"/>
  <c r="X25" i="55"/>
  <c r="Y25" i="55"/>
  <c r="X26" i="55"/>
  <c r="Y26" i="55"/>
  <c r="X27" i="55"/>
  <c r="Y27" i="55"/>
  <c r="X28" i="55"/>
  <c r="Y28" i="55"/>
  <c r="X29" i="55"/>
  <c r="Y29" i="55"/>
  <c r="X30" i="55"/>
  <c r="Y30" i="55"/>
  <c r="Y7" i="55"/>
  <c r="X7" i="55"/>
  <c r="L8" i="55"/>
  <c r="L9" i="55"/>
  <c r="L10" i="55"/>
  <c r="L11" i="55"/>
  <c r="L12" i="55"/>
  <c r="L13" i="55"/>
  <c r="L14" i="55"/>
  <c r="L15" i="55"/>
  <c r="L16" i="55"/>
  <c r="L17" i="55"/>
  <c r="L18" i="55"/>
  <c r="L19" i="55"/>
  <c r="L20" i="55"/>
  <c r="L21" i="55"/>
  <c r="L22" i="55"/>
  <c r="L23" i="55"/>
  <c r="L24" i="55"/>
  <c r="L25" i="55"/>
  <c r="L26" i="55"/>
  <c r="L27" i="55"/>
  <c r="L28" i="55"/>
  <c r="L29" i="55"/>
  <c r="L30" i="55"/>
  <c r="L7" i="55"/>
  <c r="J8" i="55"/>
  <c r="J9" i="55"/>
  <c r="J10" i="55"/>
  <c r="J11" i="55"/>
  <c r="J12" i="55"/>
  <c r="J13" i="55"/>
  <c r="J14" i="55"/>
  <c r="J15" i="55"/>
  <c r="J16" i="55"/>
  <c r="J17" i="55"/>
  <c r="J18" i="55"/>
  <c r="J19" i="55"/>
  <c r="J20" i="55"/>
  <c r="J21" i="55"/>
  <c r="J22" i="55"/>
  <c r="J23" i="55"/>
  <c r="J24" i="55"/>
  <c r="J25" i="55"/>
  <c r="J26" i="55"/>
  <c r="J27" i="55"/>
  <c r="J28" i="55"/>
  <c r="J29" i="55"/>
  <c r="J30" i="55"/>
  <c r="J7" i="55"/>
  <c r="H8" i="55" l="1"/>
  <c r="I8" i="55"/>
  <c r="H9" i="55"/>
  <c r="I9" i="55"/>
  <c r="H10" i="55"/>
  <c r="I10" i="55"/>
  <c r="H11" i="55"/>
  <c r="I11" i="55"/>
  <c r="H12" i="55"/>
  <c r="I12" i="55"/>
  <c r="H13" i="55"/>
  <c r="I13" i="55"/>
  <c r="H14" i="55"/>
  <c r="I14" i="55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7" i="55"/>
  <c r="I7" i="55"/>
  <c r="P1" i="98" l="1"/>
  <c r="P12" i="98" l="1"/>
  <c r="O4" i="98"/>
  <c r="K4" i="98"/>
  <c r="G4" i="98"/>
  <c r="P19" i="98"/>
  <c r="P21" i="98"/>
  <c r="P20" i="98"/>
  <c r="P18" i="98"/>
  <c r="P7" i="98"/>
  <c r="N4" i="98"/>
  <c r="J4" i="98"/>
  <c r="F4" i="98"/>
  <c r="P10" i="98"/>
  <c r="P14" i="98"/>
  <c r="M4" i="98"/>
  <c r="I4" i="98"/>
  <c r="E4" i="98"/>
  <c r="C4" i="98"/>
  <c r="P16" i="98"/>
  <c r="P13" i="98"/>
  <c r="P11" i="98"/>
  <c r="P15" i="98"/>
  <c r="P6" i="98"/>
  <c r="P8" i="98"/>
  <c r="P9" i="98"/>
  <c r="P17" i="98"/>
  <c r="P22" i="98"/>
  <c r="P5" i="98"/>
  <c r="L4" i="98"/>
  <c r="H4" i="98"/>
  <c r="D4" i="98"/>
  <c r="B4" i="98"/>
  <c r="P4" i="98" l="1"/>
  <c r="J4" i="97" l="1"/>
  <c r="H4" i="97" l="1"/>
  <c r="G4" i="97"/>
  <c r="F4" i="97"/>
  <c r="E4" i="97"/>
  <c r="D4" i="97"/>
  <c r="C4" i="97"/>
  <c r="B4" i="97"/>
  <c r="K1" i="97"/>
  <c r="I4" i="97" l="1"/>
  <c r="T45" i="55" l="1"/>
  <c r="T44" i="55"/>
  <c r="T43" i="55"/>
  <c r="T42" i="55"/>
  <c r="T41" i="55"/>
  <c r="T40" i="55"/>
  <c r="T39" i="55"/>
  <c r="T38" i="55"/>
  <c r="T37" i="55"/>
  <c r="T36" i="55"/>
  <c r="T35" i="55"/>
  <c r="T34" i="55"/>
  <c r="H1" i="92"/>
  <c r="E5" i="92" l="1"/>
  <c r="C5" i="92"/>
  <c r="B5" i="92"/>
  <c r="F5" i="92"/>
  <c r="D5" i="92"/>
  <c r="S35" i="55" l="1"/>
  <c r="S36" i="55"/>
  <c r="S37" i="55"/>
  <c r="S38" i="55"/>
  <c r="S39" i="55"/>
  <c r="S40" i="55"/>
  <c r="S41" i="55"/>
  <c r="S42" i="55"/>
  <c r="S43" i="55"/>
  <c r="S44" i="55"/>
  <c r="S45" i="55"/>
  <c r="S34" i="55"/>
  <c r="R43" i="55" l="1"/>
  <c r="E5" i="91" l="1"/>
  <c r="C5" i="91"/>
  <c r="D5" i="91"/>
  <c r="B5" i="91"/>
  <c r="F5" i="91"/>
  <c r="D5" i="80" l="1"/>
  <c r="B5" i="80"/>
  <c r="F5" i="80"/>
  <c r="J17" i="62"/>
  <c r="I17" i="62"/>
  <c r="H17" i="62"/>
  <c r="G17" i="62"/>
  <c r="F17" i="62"/>
  <c r="E17" i="62"/>
  <c r="D17" i="62"/>
  <c r="C17" i="62"/>
  <c r="B17" i="62"/>
  <c r="K42" i="55"/>
  <c r="K43" i="55"/>
  <c r="E42" i="55"/>
  <c r="E43" i="55"/>
  <c r="K44" i="55"/>
  <c r="K36" i="55"/>
  <c r="K37" i="55"/>
  <c r="K38" i="55"/>
  <c r="K39" i="55"/>
  <c r="K40" i="55"/>
  <c r="K41" i="55"/>
  <c r="K35" i="55"/>
  <c r="E44" i="55"/>
  <c r="E36" i="55"/>
  <c r="E37" i="55"/>
  <c r="E38" i="55"/>
  <c r="E39" i="55"/>
  <c r="E40" i="55"/>
  <c r="E41" i="55"/>
  <c r="E35" i="55"/>
  <c r="R8" i="55"/>
  <c r="T8" i="55"/>
  <c r="V8" i="55"/>
  <c r="W8" i="55"/>
  <c r="AA8" i="55"/>
  <c r="R9" i="55"/>
  <c r="T9" i="55"/>
  <c r="W9" i="55"/>
  <c r="AA9" i="55"/>
  <c r="R10" i="55"/>
  <c r="T10" i="55"/>
  <c r="V10" i="55"/>
  <c r="W10" i="55"/>
  <c r="AA10" i="55"/>
  <c r="R11" i="55"/>
  <c r="T11" i="55"/>
  <c r="W11" i="55"/>
  <c r="AA11" i="55"/>
  <c r="R12" i="55"/>
  <c r="T12" i="55"/>
  <c r="V12" i="55"/>
  <c r="W12" i="55"/>
  <c r="AA12" i="55"/>
  <c r="R13" i="55"/>
  <c r="T13" i="55"/>
  <c r="W13" i="55"/>
  <c r="AA13" i="55"/>
  <c r="T14" i="55"/>
  <c r="V14" i="55"/>
  <c r="W14" i="55"/>
  <c r="AA14" i="55"/>
  <c r="R15" i="55"/>
  <c r="S15" i="55"/>
  <c r="V15" i="55"/>
  <c r="W15" i="55"/>
  <c r="AA15" i="55"/>
  <c r="R16" i="55"/>
  <c r="S16" i="55"/>
  <c r="T16" i="55"/>
  <c r="V16" i="55"/>
  <c r="W16" i="55"/>
  <c r="AA16" i="55"/>
  <c r="R17" i="55"/>
  <c r="S17" i="55"/>
  <c r="V17" i="55"/>
  <c r="W17" i="55"/>
  <c r="AA17" i="55"/>
  <c r="R18" i="55"/>
  <c r="S18" i="55"/>
  <c r="T18" i="55"/>
  <c r="W18" i="55"/>
  <c r="AA18" i="55"/>
  <c r="S19" i="55"/>
  <c r="T19" i="55"/>
  <c r="V19" i="55"/>
  <c r="W19" i="55"/>
  <c r="AA19" i="55"/>
  <c r="S20" i="55"/>
  <c r="T20" i="55"/>
  <c r="V20" i="55"/>
  <c r="W20" i="55"/>
  <c r="AA20" i="55"/>
  <c r="S21" i="55"/>
  <c r="T21" i="55"/>
  <c r="V21" i="55"/>
  <c r="W21" i="55"/>
  <c r="AA21" i="55"/>
  <c r="S22" i="55"/>
  <c r="T22" i="55"/>
  <c r="V22" i="55"/>
  <c r="W22" i="55"/>
  <c r="AA22" i="55"/>
  <c r="S23" i="55"/>
  <c r="T23" i="55"/>
  <c r="V23" i="55"/>
  <c r="W23" i="55"/>
  <c r="AA23" i="55"/>
  <c r="S24" i="55"/>
  <c r="T24" i="55"/>
  <c r="V24" i="55"/>
  <c r="W24" i="55"/>
  <c r="AA24" i="55"/>
  <c r="S25" i="55"/>
  <c r="T25" i="55"/>
  <c r="V25" i="55"/>
  <c r="W25" i="55"/>
  <c r="AA25" i="55"/>
  <c r="S26" i="55"/>
  <c r="T26" i="55"/>
  <c r="V26" i="55"/>
  <c r="W26" i="55"/>
  <c r="AA26" i="55"/>
  <c r="S27" i="55"/>
  <c r="T27" i="55"/>
  <c r="V27" i="55"/>
  <c r="W27" i="55"/>
  <c r="AA27" i="55"/>
  <c r="S28" i="55"/>
  <c r="T28" i="55"/>
  <c r="V28" i="55"/>
  <c r="W28" i="55"/>
  <c r="AA28" i="55"/>
  <c r="R29" i="55"/>
  <c r="S29" i="55"/>
  <c r="T29" i="55"/>
  <c r="V29" i="55"/>
  <c r="W29" i="55"/>
  <c r="AA29" i="55"/>
  <c r="S30" i="55"/>
  <c r="T30" i="55"/>
  <c r="V30" i="55"/>
  <c r="W30" i="55"/>
  <c r="AA30" i="55"/>
  <c r="S7" i="55"/>
  <c r="T7" i="55"/>
  <c r="V7" i="55"/>
  <c r="W7" i="55"/>
  <c r="AA7" i="55"/>
  <c r="C30" i="55"/>
  <c r="D30" i="55"/>
  <c r="F30" i="55"/>
  <c r="G30" i="55"/>
  <c r="K30" i="55"/>
  <c r="C29" i="55"/>
  <c r="D29" i="55"/>
  <c r="F29" i="55"/>
  <c r="G29" i="55"/>
  <c r="K29" i="55"/>
  <c r="C28" i="55"/>
  <c r="D28" i="55"/>
  <c r="F28" i="55"/>
  <c r="G28" i="55"/>
  <c r="K28" i="55"/>
  <c r="C27" i="55"/>
  <c r="D27" i="55"/>
  <c r="F27" i="55"/>
  <c r="G27" i="55"/>
  <c r="K27" i="55"/>
  <c r="C26" i="55"/>
  <c r="D26" i="55"/>
  <c r="F26" i="55"/>
  <c r="G26" i="55"/>
  <c r="K26" i="55"/>
  <c r="C25" i="55"/>
  <c r="D25" i="55"/>
  <c r="F25" i="55"/>
  <c r="G25" i="55"/>
  <c r="K25" i="55"/>
  <c r="C24" i="55"/>
  <c r="F24" i="55"/>
  <c r="G24" i="55"/>
  <c r="K24" i="55"/>
  <c r="C23" i="55"/>
  <c r="D23" i="55"/>
  <c r="G23" i="55"/>
  <c r="K23" i="55"/>
  <c r="C22" i="55"/>
  <c r="D22" i="55"/>
  <c r="F22" i="55"/>
  <c r="G22" i="55"/>
  <c r="K22" i="55"/>
  <c r="B21" i="55"/>
  <c r="C21" i="55"/>
  <c r="F21" i="55"/>
  <c r="G21" i="55"/>
  <c r="K21" i="55"/>
  <c r="B20" i="55"/>
  <c r="C20" i="55"/>
  <c r="F20" i="55"/>
  <c r="G20" i="55"/>
  <c r="K20" i="55"/>
  <c r="B19" i="55"/>
  <c r="C19" i="55"/>
  <c r="F19" i="55"/>
  <c r="G19" i="55"/>
  <c r="K19" i="55"/>
  <c r="B18" i="55"/>
  <c r="C18" i="55"/>
  <c r="F18" i="55"/>
  <c r="G18" i="55"/>
  <c r="K18" i="55"/>
  <c r="B17" i="55"/>
  <c r="C17" i="55"/>
  <c r="F17" i="55"/>
  <c r="G17" i="55"/>
  <c r="K17" i="55"/>
  <c r="B16" i="55"/>
  <c r="C16" i="55"/>
  <c r="F16" i="55"/>
  <c r="G16" i="55"/>
  <c r="K16" i="55"/>
  <c r="B15" i="55"/>
  <c r="C15" i="55"/>
  <c r="F15" i="55"/>
  <c r="G15" i="55"/>
  <c r="K15" i="55"/>
  <c r="B14" i="55"/>
  <c r="C14" i="55"/>
  <c r="F14" i="55"/>
  <c r="G14" i="55"/>
  <c r="K14" i="55"/>
  <c r="B13" i="55"/>
  <c r="F13" i="55"/>
  <c r="G13" i="55"/>
  <c r="K13" i="55"/>
  <c r="C13" i="55"/>
  <c r="B12" i="55"/>
  <c r="C12" i="55"/>
  <c r="F12" i="55"/>
  <c r="G12" i="55"/>
  <c r="K12" i="55"/>
  <c r="B11" i="55"/>
  <c r="F11" i="55"/>
  <c r="G11" i="55"/>
  <c r="K11" i="55"/>
  <c r="C11" i="55"/>
  <c r="B10" i="55"/>
  <c r="C10" i="55"/>
  <c r="F10" i="55"/>
  <c r="G10" i="55"/>
  <c r="K10" i="55"/>
  <c r="B9" i="55"/>
  <c r="C9" i="55"/>
  <c r="F9" i="55"/>
  <c r="G9" i="55"/>
  <c r="K9" i="55"/>
  <c r="B8" i="55"/>
  <c r="C8" i="55"/>
  <c r="D8" i="55"/>
  <c r="F8" i="55"/>
  <c r="G8" i="55"/>
  <c r="K8" i="55"/>
  <c r="K7" i="55"/>
  <c r="B7" i="55"/>
  <c r="D7" i="55"/>
  <c r="F7" i="55"/>
  <c r="G7" i="55"/>
  <c r="B38" i="53"/>
  <c r="B39" i="53"/>
  <c r="B40" i="53"/>
  <c r="B41" i="53"/>
  <c r="B11" i="53"/>
  <c r="B10" i="53"/>
  <c r="B33" i="53" s="1"/>
  <c r="C38" i="53"/>
  <c r="C39" i="53"/>
  <c r="C40" i="53"/>
  <c r="C41" i="53"/>
  <c r="C11" i="53"/>
  <c r="C34" i="53" s="1"/>
  <c r="C10" i="53"/>
  <c r="D37" i="53"/>
  <c r="D39" i="53"/>
  <c r="D40" i="53"/>
  <c r="D41" i="53"/>
  <c r="D11" i="53"/>
  <c r="D34" i="53" s="1"/>
  <c r="D10" i="53"/>
  <c r="D33" i="53" s="1"/>
  <c r="E37" i="53"/>
  <c r="E39" i="53"/>
  <c r="E40" i="53"/>
  <c r="E41" i="53"/>
  <c r="E11" i="53"/>
  <c r="E10" i="53"/>
  <c r="E33" i="53" s="1"/>
  <c r="F38" i="53"/>
  <c r="F39" i="53"/>
  <c r="F40" i="53"/>
  <c r="F41" i="53"/>
  <c r="F10" i="53"/>
  <c r="F33" i="53" s="1"/>
  <c r="G38" i="53"/>
  <c r="G39" i="53"/>
  <c r="G40" i="53"/>
  <c r="G41" i="53"/>
  <c r="G11" i="53"/>
  <c r="G10" i="53"/>
  <c r="G33" i="53" s="1"/>
  <c r="H37" i="53"/>
  <c r="H38" i="53"/>
  <c r="H39" i="53"/>
  <c r="H40" i="53"/>
  <c r="H41" i="53"/>
  <c r="H11" i="53"/>
  <c r="H34" i="53" s="1"/>
  <c r="H10" i="53"/>
  <c r="H33" i="53" s="1"/>
  <c r="I37" i="53"/>
  <c r="I38" i="53"/>
  <c r="I39" i="53"/>
  <c r="I40" i="53"/>
  <c r="I41" i="53"/>
  <c r="I11" i="53"/>
  <c r="I34" i="53" s="1"/>
  <c r="I10" i="53"/>
  <c r="I33" i="53" s="1"/>
  <c r="J38" i="53"/>
  <c r="J39" i="53"/>
  <c r="J40" i="53"/>
  <c r="J41" i="53"/>
  <c r="J11" i="53"/>
  <c r="J34" i="53" s="1"/>
  <c r="J10" i="53"/>
  <c r="J33" i="53" s="1"/>
  <c r="K38" i="53"/>
  <c r="K39" i="53"/>
  <c r="K40" i="53"/>
  <c r="K41" i="53"/>
  <c r="K11" i="53"/>
  <c r="K34" i="53" s="1"/>
  <c r="K10" i="53"/>
  <c r="K33" i="53" s="1"/>
  <c r="L37" i="53"/>
  <c r="L39" i="53"/>
  <c r="L40" i="53"/>
  <c r="L41" i="53"/>
  <c r="L11" i="53"/>
  <c r="L34" i="53" s="1"/>
  <c r="L10" i="53"/>
  <c r="L33" i="53" s="1"/>
  <c r="M37" i="53"/>
  <c r="M38" i="53"/>
  <c r="M39" i="53"/>
  <c r="M40" i="53"/>
  <c r="M11" i="53"/>
  <c r="M10" i="53"/>
  <c r="M33" i="53" s="1"/>
  <c r="K1" i="66"/>
  <c r="J4" i="68"/>
  <c r="J4" i="31"/>
  <c r="J4" i="74"/>
  <c r="I46" i="62"/>
  <c r="J46" i="62"/>
  <c r="I45" i="62"/>
  <c r="J45" i="62"/>
  <c r="I44" i="62"/>
  <c r="J44" i="62"/>
  <c r="I43" i="62"/>
  <c r="J43" i="62"/>
  <c r="I42" i="62"/>
  <c r="J42" i="62"/>
  <c r="J41" i="62"/>
  <c r="I41" i="62"/>
  <c r="J40" i="62"/>
  <c r="K39" i="62"/>
  <c r="I40" i="62"/>
  <c r="I39" i="62"/>
  <c r="I4" i="68"/>
  <c r="J4" i="66"/>
  <c r="J15" i="66"/>
  <c r="I4" i="74"/>
  <c r="I4" i="31"/>
  <c r="H4" i="74"/>
  <c r="G4" i="74"/>
  <c r="F4" i="74"/>
  <c r="E4" i="74"/>
  <c r="D4" i="74"/>
  <c r="C4" i="74"/>
  <c r="B4" i="74"/>
  <c r="O19" i="54"/>
  <c r="B40" i="62"/>
  <c r="C40" i="62"/>
  <c r="D40" i="62"/>
  <c r="E40" i="62"/>
  <c r="F40" i="62"/>
  <c r="G40" i="62"/>
  <c r="H40" i="62"/>
  <c r="B41" i="62"/>
  <c r="C41" i="62"/>
  <c r="D41" i="62"/>
  <c r="E41" i="62"/>
  <c r="F41" i="62"/>
  <c r="G41" i="62"/>
  <c r="H41" i="62"/>
  <c r="F4" i="68"/>
  <c r="G4" i="68"/>
  <c r="H4" i="68"/>
  <c r="E4" i="68"/>
  <c r="I4" i="66"/>
  <c r="I15" i="66"/>
  <c r="H4" i="66"/>
  <c r="H15" i="66"/>
  <c r="G4" i="66"/>
  <c r="G15" i="66"/>
  <c r="F4" i="66"/>
  <c r="F15" i="66"/>
  <c r="E4" i="66"/>
  <c r="E15" i="66"/>
  <c r="D4" i="66"/>
  <c r="D15" i="66"/>
  <c r="C4" i="66"/>
  <c r="C15" i="66"/>
  <c r="B4" i="66"/>
  <c r="B15" i="66"/>
  <c r="B43" i="62"/>
  <c r="C43" i="62"/>
  <c r="D43" i="62"/>
  <c r="E43" i="62"/>
  <c r="F43" i="62"/>
  <c r="G43" i="62"/>
  <c r="H43" i="62"/>
  <c r="B45" i="62"/>
  <c r="C45" i="62"/>
  <c r="D45" i="62"/>
  <c r="E45" i="62"/>
  <c r="F45" i="62"/>
  <c r="G45" i="62"/>
  <c r="H45" i="62"/>
  <c r="B44" i="62"/>
  <c r="C44" i="62"/>
  <c r="D44" i="62"/>
  <c r="E44" i="62"/>
  <c r="F44" i="62"/>
  <c r="G44" i="62"/>
  <c r="H44" i="62"/>
  <c r="B42" i="62"/>
  <c r="C42" i="62"/>
  <c r="D42" i="62"/>
  <c r="E42" i="62"/>
  <c r="F42" i="62"/>
  <c r="G42" i="62"/>
  <c r="H42" i="62"/>
  <c r="B39" i="62"/>
  <c r="C39" i="62"/>
  <c r="D39" i="62"/>
  <c r="E39" i="62"/>
  <c r="F39" i="62"/>
  <c r="G39" i="62"/>
  <c r="H39" i="62"/>
  <c r="B46" i="62"/>
  <c r="C46" i="62"/>
  <c r="D46" i="62"/>
  <c r="E46" i="62"/>
  <c r="F46" i="62"/>
  <c r="G46" i="62"/>
  <c r="H46" i="62"/>
  <c r="O19" i="36"/>
  <c r="O7" i="36"/>
  <c r="M17" i="33"/>
  <c r="M5" i="53" s="1"/>
  <c r="M28" i="53" s="1"/>
  <c r="K17" i="33"/>
  <c r="J17" i="33"/>
  <c r="J5" i="53" s="1"/>
  <c r="G17" i="33"/>
  <c r="F17" i="33"/>
  <c r="E17" i="33"/>
  <c r="C17" i="33"/>
  <c r="M11" i="33"/>
  <c r="M8" i="53" s="1"/>
  <c r="M31" i="53" s="1"/>
  <c r="L11" i="33"/>
  <c r="L8" i="53" s="1"/>
  <c r="L31" i="53" s="1"/>
  <c r="H11" i="33"/>
  <c r="H8" i="53" s="1"/>
  <c r="H31" i="53" s="1"/>
  <c r="G11" i="33"/>
  <c r="G8" i="53" s="1"/>
  <c r="G31" i="53" s="1"/>
  <c r="D11" i="33"/>
  <c r="D8" i="53" s="1"/>
  <c r="D31" i="53" s="1"/>
  <c r="C11" i="33"/>
  <c r="C8" i="53" s="1"/>
  <c r="C31" i="53" s="1"/>
  <c r="M6" i="33"/>
  <c r="L6" i="33"/>
  <c r="K6" i="33"/>
  <c r="K7" i="53" s="1"/>
  <c r="K30" i="53" s="1"/>
  <c r="I6" i="33"/>
  <c r="I7" i="53" s="1"/>
  <c r="I30" i="53" s="1"/>
  <c r="G6" i="33"/>
  <c r="G5" i="33" s="1"/>
  <c r="E6" i="33"/>
  <c r="D6" i="33"/>
  <c r="D7" i="53" s="1"/>
  <c r="D30" i="53" s="1"/>
  <c r="C6" i="33"/>
  <c r="M18" i="32"/>
  <c r="L18" i="32"/>
  <c r="I18" i="32"/>
  <c r="F18" i="32"/>
  <c r="E18" i="32"/>
  <c r="N8" i="22"/>
  <c r="M8" i="22"/>
  <c r="J8" i="22"/>
  <c r="I8" i="22"/>
  <c r="F8" i="22"/>
  <c r="D8" i="22"/>
  <c r="M7" i="22"/>
  <c r="K7" i="22"/>
  <c r="G7" i="22"/>
  <c r="D7" i="22"/>
  <c r="C7" i="22"/>
  <c r="N6" i="22"/>
  <c r="M6" i="22"/>
  <c r="L6" i="22"/>
  <c r="H6" i="22"/>
  <c r="F6" i="22"/>
  <c r="D6" i="22"/>
  <c r="M5" i="22"/>
  <c r="I5" i="22"/>
  <c r="H4" i="31"/>
  <c r="G4" i="31"/>
  <c r="F4" i="31"/>
  <c r="E4" i="31"/>
  <c r="D4" i="31"/>
  <c r="C4" i="31"/>
  <c r="B4" i="31"/>
  <c r="N35" i="53"/>
  <c r="M35" i="53"/>
  <c r="L35" i="53"/>
  <c r="K35" i="53"/>
  <c r="J35" i="53"/>
  <c r="I35" i="53"/>
  <c r="H35" i="53"/>
  <c r="G35" i="53"/>
  <c r="F35" i="53"/>
  <c r="E35" i="53"/>
  <c r="D35" i="53"/>
  <c r="C35" i="53"/>
  <c r="B35" i="53"/>
  <c r="L38" i="53"/>
  <c r="E38" i="53"/>
  <c r="AG47" i="55"/>
  <c r="W1" i="70"/>
  <c r="O1" i="63"/>
  <c r="I1" i="50"/>
  <c r="N1" i="53"/>
  <c r="H1" i="9"/>
  <c r="J1" i="57"/>
  <c r="N1" i="34"/>
  <c r="K1" i="12"/>
  <c r="M1" i="59"/>
  <c r="N1" i="33"/>
  <c r="M1" i="36"/>
  <c r="K1" i="46"/>
  <c r="Q46" i="55"/>
  <c r="R35" i="55"/>
  <c r="R39" i="55"/>
  <c r="R34" i="55"/>
  <c r="R42" i="55"/>
  <c r="R38" i="55"/>
  <c r="R37" i="55"/>
  <c r="R41" i="55"/>
  <c r="R45" i="55"/>
  <c r="R36" i="55"/>
  <c r="R40" i="55"/>
  <c r="R44" i="55"/>
  <c r="N19" i="54"/>
  <c r="N23" i="54"/>
  <c r="O14" i="54"/>
  <c r="H6" i="33"/>
  <c r="G34" i="53"/>
  <c r="N14" i="54" l="1"/>
  <c r="O6" i="54"/>
  <c r="N7" i="36"/>
  <c r="N10" i="54"/>
  <c r="F34" i="36"/>
  <c r="O13" i="36"/>
  <c r="N5" i="36"/>
  <c r="O5" i="36"/>
  <c r="L8" i="32"/>
  <c r="I22" i="33"/>
  <c r="I6" i="53" s="1"/>
  <c r="I29" i="53" s="1"/>
  <c r="M22" i="33"/>
  <c r="M16" i="33" s="1"/>
  <c r="O10" i="54"/>
  <c r="O28" i="54"/>
  <c r="N14" i="36"/>
  <c r="N8" i="36"/>
  <c r="O10" i="36"/>
  <c r="C4" i="32"/>
  <c r="L4" i="32"/>
  <c r="N22" i="36"/>
  <c r="N36" i="32"/>
  <c r="O25" i="36"/>
  <c r="O14" i="36"/>
  <c r="H22" i="33"/>
  <c r="H6" i="53" s="1"/>
  <c r="H29" i="53" s="1"/>
  <c r="O8" i="36"/>
  <c r="F26" i="47"/>
  <c r="N12" i="36"/>
  <c r="O22" i="36"/>
  <c r="N17" i="53"/>
  <c r="N40" i="53" s="1"/>
  <c r="N10" i="36"/>
  <c r="O27" i="36"/>
  <c r="O13" i="54"/>
  <c r="O12" i="36"/>
  <c r="N13" i="54"/>
  <c r="N19" i="36"/>
  <c r="L24" i="32"/>
  <c r="B24" i="32"/>
  <c r="O15" i="36"/>
  <c r="N8" i="54"/>
  <c r="N6" i="54"/>
  <c r="N16" i="53"/>
  <c r="N39" i="53" s="1"/>
  <c r="O17" i="36"/>
  <c r="N6" i="36"/>
  <c r="O6" i="36"/>
  <c r="O23" i="36"/>
  <c r="J34" i="7"/>
  <c r="J30" i="7"/>
  <c r="F34" i="7"/>
  <c r="B34" i="7"/>
  <c r="N7" i="33"/>
  <c r="F37" i="54"/>
  <c r="F39" i="54"/>
  <c r="M4" i="32"/>
  <c r="I4" i="32"/>
  <c r="E4" i="32"/>
  <c r="C8" i="32"/>
  <c r="H8" i="32"/>
  <c r="G8" i="32"/>
  <c r="F39" i="36"/>
  <c r="F41" i="54"/>
  <c r="N11" i="32"/>
  <c r="F42" i="36"/>
  <c r="F38" i="54"/>
  <c r="O26" i="54"/>
  <c r="B19" i="22"/>
  <c r="D22" i="33"/>
  <c r="D6" i="53" s="1"/>
  <c r="D29" i="53" s="1"/>
  <c r="J32" i="7"/>
  <c r="J28" i="7"/>
  <c r="B28" i="7"/>
  <c r="H1" i="91"/>
  <c r="F1" i="80"/>
  <c r="N1" i="22"/>
  <c r="AG1" i="55"/>
  <c r="N1" i="32"/>
  <c r="H1" i="8"/>
  <c r="M1" i="31"/>
  <c r="N1" i="7"/>
  <c r="M1" i="71"/>
  <c r="A1" i="36"/>
  <c r="K1" i="68"/>
  <c r="A1" i="54"/>
  <c r="M1" i="54"/>
  <c r="J1" i="47"/>
  <c r="AC1" i="55"/>
  <c r="F1" i="10"/>
  <c r="K1" i="62"/>
  <c r="G1" i="72"/>
  <c r="K1" i="74"/>
  <c r="F31" i="7"/>
  <c r="F33" i="7"/>
  <c r="F29" i="7"/>
  <c r="B8" i="32"/>
  <c r="N16" i="54"/>
  <c r="O24" i="54"/>
  <c r="N25" i="36"/>
  <c r="O16" i="54"/>
  <c r="N14" i="32"/>
  <c r="F40" i="54"/>
  <c r="F36" i="36"/>
  <c r="N28" i="36"/>
  <c r="O12" i="54"/>
  <c r="O8" i="54"/>
  <c r="O20" i="54"/>
  <c r="B4" i="32"/>
  <c r="J4" i="32"/>
  <c r="F4" i="32"/>
  <c r="J8" i="32"/>
  <c r="E24" i="47"/>
  <c r="F42" i="55"/>
  <c r="N12" i="54"/>
  <c r="N20" i="54"/>
  <c r="K9" i="22"/>
  <c r="B9" i="22"/>
  <c r="C19" i="22"/>
  <c r="N21" i="32"/>
  <c r="J24" i="32"/>
  <c r="N27" i="32"/>
  <c r="O21" i="36"/>
  <c r="O28" i="36"/>
  <c r="N24" i="54"/>
  <c r="O11" i="54"/>
  <c r="I8" i="32"/>
  <c r="E8" i="32"/>
  <c r="E9" i="22"/>
  <c r="N20" i="33"/>
  <c r="H4" i="32"/>
  <c r="D4" i="32"/>
  <c r="N12" i="32"/>
  <c r="D9" i="22"/>
  <c r="L22" i="33"/>
  <c r="L6" i="53" s="1"/>
  <c r="L29" i="53" s="1"/>
  <c r="K34" i="7"/>
  <c r="C34" i="7"/>
  <c r="M8" i="32"/>
  <c r="M24" i="32"/>
  <c r="N30" i="32"/>
  <c r="F35" i="36"/>
  <c r="N11" i="54"/>
  <c r="O26" i="36"/>
  <c r="F35" i="54"/>
  <c r="N28" i="54"/>
  <c r="N13" i="33"/>
  <c r="O18" i="36"/>
  <c r="D28" i="7"/>
  <c r="N6" i="32"/>
  <c r="F37" i="36"/>
  <c r="F40" i="36"/>
  <c r="F33" i="36"/>
  <c r="O22" i="54"/>
  <c r="N26" i="36"/>
  <c r="N21" i="36"/>
  <c r="F36" i="54"/>
  <c r="F34" i="54"/>
  <c r="N18" i="36"/>
  <c r="N7" i="54"/>
  <c r="F42" i="54"/>
  <c r="M9" i="22"/>
  <c r="N11" i="36"/>
  <c r="N15" i="36"/>
  <c r="D24" i="32"/>
  <c r="O11" i="36"/>
  <c r="O24" i="36"/>
  <c r="N5" i="54"/>
  <c r="N18" i="54"/>
  <c r="O7" i="54"/>
  <c r="K4" i="74"/>
  <c r="F38" i="47"/>
  <c r="F32" i="47"/>
  <c r="F31" i="47"/>
  <c r="N5" i="32"/>
  <c r="N24" i="36"/>
  <c r="G24" i="32"/>
  <c r="F22" i="53"/>
  <c r="F43" i="53" s="1"/>
  <c r="F41" i="36"/>
  <c r="F38" i="36"/>
  <c r="N22" i="54"/>
  <c r="N16" i="36"/>
  <c r="O27" i="54"/>
  <c r="O20" i="36"/>
  <c r="N27" i="36"/>
  <c r="O18" i="54"/>
  <c r="N9" i="36"/>
  <c r="O5" i="54"/>
  <c r="N23" i="36"/>
  <c r="N13" i="36"/>
  <c r="N20" i="36"/>
  <c r="F33" i="54"/>
  <c r="N27" i="54"/>
  <c r="H18" i="32"/>
  <c r="N26" i="32"/>
  <c r="N32" i="32"/>
  <c r="B24" i="47"/>
  <c r="H9" i="22"/>
  <c r="L9" i="22"/>
  <c r="M22" i="53"/>
  <c r="M43" i="53" s="1"/>
  <c r="D5" i="8"/>
  <c r="N26" i="33"/>
  <c r="K22" i="33"/>
  <c r="K6" i="53" s="1"/>
  <c r="K29" i="53" s="1"/>
  <c r="G22" i="33"/>
  <c r="G6" i="53" s="1"/>
  <c r="G29" i="53" s="1"/>
  <c r="C22" i="33"/>
  <c r="C6" i="53" s="1"/>
  <c r="C29" i="53" s="1"/>
  <c r="N19" i="33"/>
  <c r="N21" i="33"/>
  <c r="F8" i="32"/>
  <c r="H5" i="33"/>
  <c r="F9" i="22"/>
  <c r="C14" i="22"/>
  <c r="K14" i="22"/>
  <c r="B14" i="22"/>
  <c r="J14" i="22"/>
  <c r="N14" i="22"/>
  <c r="I14" i="22"/>
  <c r="M14" i="22"/>
  <c r="D19" i="22"/>
  <c r="H19" i="22"/>
  <c r="L19" i="22"/>
  <c r="G19" i="22"/>
  <c r="K19" i="22"/>
  <c r="F19" i="22"/>
  <c r="J19" i="22"/>
  <c r="N19" i="22"/>
  <c r="D24" i="22"/>
  <c r="H24" i="22"/>
  <c r="L24" i="22"/>
  <c r="I11" i="33"/>
  <c r="I8" i="53" s="1"/>
  <c r="I31" i="53" s="1"/>
  <c r="B5" i="22"/>
  <c r="E6" i="22"/>
  <c r="D18" i="32"/>
  <c r="N20" i="32"/>
  <c r="K24" i="32"/>
  <c r="F37" i="47"/>
  <c r="F36" i="47"/>
  <c r="F35" i="47"/>
  <c r="F34" i="47"/>
  <c r="F33" i="47"/>
  <c r="F30" i="47"/>
  <c r="F29" i="47"/>
  <c r="F28" i="47"/>
  <c r="L28" i="54"/>
  <c r="AD30" i="55" s="1"/>
  <c r="E19" i="22"/>
  <c r="I19" i="22"/>
  <c r="M19" i="22"/>
  <c r="C24" i="22"/>
  <c r="G24" i="22"/>
  <c r="K24" i="22"/>
  <c r="F27" i="47"/>
  <c r="F11" i="33"/>
  <c r="F8" i="53" s="1"/>
  <c r="F31" i="53" s="1"/>
  <c r="E9" i="53"/>
  <c r="E32" i="53" s="1"/>
  <c r="E22" i="53"/>
  <c r="E43" i="53" s="1"/>
  <c r="L21" i="36"/>
  <c r="N23" i="55" s="1"/>
  <c r="N8" i="33"/>
  <c r="J6" i="33"/>
  <c r="J7" i="53" s="1"/>
  <c r="J30" i="53" s="1"/>
  <c r="F23" i="55"/>
  <c r="L26" i="36"/>
  <c r="N28" i="55" s="1"/>
  <c r="J9" i="22"/>
  <c r="E11" i="33"/>
  <c r="E8" i="53" s="1"/>
  <c r="E31" i="53" s="1"/>
  <c r="B22" i="53"/>
  <c r="B43" i="53" s="1"/>
  <c r="B24" i="22"/>
  <c r="F24" i="22"/>
  <c r="J24" i="22"/>
  <c r="N24" i="22"/>
  <c r="N14" i="33"/>
  <c r="C7" i="53"/>
  <c r="C30" i="53" s="1"/>
  <c r="C5" i="33"/>
  <c r="L44" i="55"/>
  <c r="L42" i="55"/>
  <c r="L38" i="55"/>
  <c r="L43" i="55"/>
  <c r="L41" i="55"/>
  <c r="L39" i="55"/>
  <c r="L35" i="55"/>
  <c r="L36" i="55"/>
  <c r="L40" i="55"/>
  <c r="H7" i="53"/>
  <c r="H30" i="53" s="1"/>
  <c r="E8" i="22"/>
  <c r="E24" i="22"/>
  <c r="I24" i="22"/>
  <c r="M24" i="22"/>
  <c r="N9" i="33"/>
  <c r="N10" i="33"/>
  <c r="N25" i="33"/>
  <c r="J22" i="53"/>
  <c r="J43" i="53" s="1"/>
  <c r="L27" i="36"/>
  <c r="N29" i="55" s="1"/>
  <c r="L37" i="55"/>
  <c r="G34" i="7"/>
  <c r="G7" i="53"/>
  <c r="G30" i="53" s="1"/>
  <c r="J11" i="33"/>
  <c r="J8" i="53" s="1"/>
  <c r="J31" i="53" s="1"/>
  <c r="N15" i="33"/>
  <c r="J18" i="32"/>
  <c r="J22" i="33"/>
  <c r="F22" i="33"/>
  <c r="F6" i="53" s="1"/>
  <c r="F29" i="53" s="1"/>
  <c r="B22" i="33"/>
  <c r="B6" i="53" s="1"/>
  <c r="B29" i="53" s="1"/>
  <c r="L22" i="53"/>
  <c r="L43" i="53" s="1"/>
  <c r="B6" i="22"/>
  <c r="J6" i="22"/>
  <c r="E7" i="22"/>
  <c r="G18" i="32"/>
  <c r="N22" i="32"/>
  <c r="N23" i="32"/>
  <c r="N28" i="32"/>
  <c r="N29" i="32"/>
  <c r="I24" i="32"/>
  <c r="N33" i="32"/>
  <c r="N34" i="32"/>
  <c r="N35" i="32"/>
  <c r="H24" i="32"/>
  <c r="L34" i="7"/>
  <c r="H34" i="7"/>
  <c r="B4" i="57"/>
  <c r="H28" i="7"/>
  <c r="F30" i="7"/>
  <c r="B29" i="7"/>
  <c r="K32" i="7"/>
  <c r="I31" i="7"/>
  <c r="E32" i="7"/>
  <c r="F5" i="10"/>
  <c r="M30" i="7"/>
  <c r="I30" i="7"/>
  <c r="E30" i="7"/>
  <c r="D30" i="7"/>
  <c r="N25" i="7"/>
  <c r="H29" i="7"/>
  <c r="D32" i="7"/>
  <c r="L33" i="7"/>
  <c r="D33" i="7"/>
  <c r="F28" i="7"/>
  <c r="B30" i="7"/>
  <c r="B32" i="7"/>
  <c r="I4" i="57"/>
  <c r="E4" i="57"/>
  <c r="L30" i="7"/>
  <c r="J31" i="7"/>
  <c r="H33" i="7"/>
  <c r="N18" i="7"/>
  <c r="D31" i="7"/>
  <c r="K28" i="7"/>
  <c r="G29" i="7"/>
  <c r="C29" i="7"/>
  <c r="K30" i="7"/>
  <c r="G31" i="7"/>
  <c r="C31" i="7"/>
  <c r="G33" i="7"/>
  <c r="C33" i="7"/>
  <c r="L32" i="7"/>
  <c r="J33" i="7"/>
  <c r="J29" i="7"/>
  <c r="H31" i="7"/>
  <c r="F32" i="7"/>
  <c r="N14" i="7"/>
  <c r="B31" i="7"/>
  <c r="E28" i="7"/>
  <c r="M32" i="7"/>
  <c r="I33" i="7"/>
  <c r="J15" i="57"/>
  <c r="J11" i="57"/>
  <c r="J8" i="57"/>
  <c r="J6" i="57"/>
  <c r="C28" i="7"/>
  <c r="G30" i="7"/>
  <c r="K31" i="7"/>
  <c r="C32" i="7"/>
  <c r="M29" i="7"/>
  <c r="I29" i="7"/>
  <c r="E29" i="7"/>
  <c r="F4" i="57"/>
  <c r="N26" i="7"/>
  <c r="N19" i="7"/>
  <c r="G32" i="7"/>
  <c r="E5" i="10"/>
  <c r="H4" i="57"/>
  <c r="D4" i="57"/>
  <c r="J18" i="57"/>
  <c r="J17" i="57"/>
  <c r="J16" i="57"/>
  <c r="J14" i="57"/>
  <c r="J13" i="57"/>
  <c r="J12" i="57"/>
  <c r="J10" i="57"/>
  <c r="J9" i="57"/>
  <c r="J7" i="57"/>
  <c r="G4" i="57"/>
  <c r="C4" i="57"/>
  <c r="N24" i="7"/>
  <c r="G28" i="7"/>
  <c r="K29" i="7"/>
  <c r="D16" i="31"/>
  <c r="B16" i="31"/>
  <c r="C22" i="7"/>
  <c r="C21" i="53" s="1"/>
  <c r="N17" i="7"/>
  <c r="M28" i="7"/>
  <c r="I28" i="7"/>
  <c r="M31" i="7"/>
  <c r="E31" i="7"/>
  <c r="I32" i="7"/>
  <c r="M33" i="7"/>
  <c r="E33" i="7"/>
  <c r="N15" i="7"/>
  <c r="C30" i="7"/>
  <c r="K33" i="7"/>
  <c r="N23" i="7"/>
  <c r="N16" i="7"/>
  <c r="L28" i="7"/>
  <c r="L29" i="7"/>
  <c r="D29" i="7"/>
  <c r="H30" i="7"/>
  <c r="L31" i="7"/>
  <c r="H32" i="7"/>
  <c r="F6" i="9"/>
  <c r="C5" i="80"/>
  <c r="E6" i="9"/>
  <c r="I22" i="7"/>
  <c r="I21" i="53" s="1"/>
  <c r="B33" i="7"/>
  <c r="J5" i="57"/>
  <c r="B5" i="10"/>
  <c r="B6" i="9"/>
  <c r="D6" i="9"/>
  <c r="K6" i="59"/>
  <c r="J22" i="7"/>
  <c r="J21" i="53" s="1"/>
  <c r="H22" i="7"/>
  <c r="H21" i="53" s="1"/>
  <c r="N6" i="7"/>
  <c r="K19" i="62" s="1"/>
  <c r="N10" i="7"/>
  <c r="K23" i="62" s="1"/>
  <c r="C16" i="31"/>
  <c r="L22" i="7"/>
  <c r="L21" i="53" s="1"/>
  <c r="K22" i="7"/>
  <c r="K21" i="53" s="1"/>
  <c r="D34" i="7"/>
  <c r="I34" i="7"/>
  <c r="G5" i="22"/>
  <c r="G9" i="22"/>
  <c r="D14" i="22"/>
  <c r="D5" i="22"/>
  <c r="H5" i="22"/>
  <c r="H14" i="22"/>
  <c r="F14" i="22"/>
  <c r="F7" i="22"/>
  <c r="O15" i="54"/>
  <c r="N15" i="54"/>
  <c r="O9" i="54"/>
  <c r="N9" i="54"/>
  <c r="F44" i="55"/>
  <c r="F40" i="55"/>
  <c r="F39" i="55"/>
  <c r="F43" i="55"/>
  <c r="F35" i="55"/>
  <c r="F38" i="55"/>
  <c r="E16" i="31"/>
  <c r="F36" i="55"/>
  <c r="N9" i="22"/>
  <c r="N5" i="22"/>
  <c r="J7" i="22"/>
  <c r="N7" i="22"/>
  <c r="N25" i="32"/>
  <c r="C24" i="32"/>
  <c r="N31" i="32"/>
  <c r="E24" i="32"/>
  <c r="F6" i="33"/>
  <c r="N7" i="32"/>
  <c r="K4" i="32"/>
  <c r="G4" i="32"/>
  <c r="N9" i="32"/>
  <c r="D8" i="32"/>
  <c r="N13" i="32"/>
  <c r="N10" i="32"/>
  <c r="D24" i="47"/>
  <c r="F25" i="47"/>
  <c r="C24" i="47"/>
  <c r="M41" i="53"/>
  <c r="N18" i="53"/>
  <c r="N41" i="53" s="1"/>
  <c r="K22" i="53"/>
  <c r="K43" i="53" s="1"/>
  <c r="K8" i="32"/>
  <c r="F11" i="53"/>
  <c r="F9" i="53" s="1"/>
  <c r="F32" i="53" s="1"/>
  <c r="F24" i="32"/>
  <c r="N15" i="53"/>
  <c r="N38" i="53" s="1"/>
  <c r="D38" i="53"/>
  <c r="K5" i="53"/>
  <c r="K28" i="53" s="1"/>
  <c r="C5" i="10"/>
  <c r="C5" i="22"/>
  <c r="C9" i="22"/>
  <c r="I6" i="22"/>
  <c r="I9" i="22"/>
  <c r="L14" i="22"/>
  <c r="L5" i="22"/>
  <c r="G6" i="22"/>
  <c r="G14" i="22"/>
  <c r="M7" i="53"/>
  <c r="M30" i="53" s="1"/>
  <c r="M5" i="33"/>
  <c r="G16" i="31"/>
  <c r="N23" i="33"/>
  <c r="E14" i="22"/>
  <c r="E5" i="53"/>
  <c r="E28" i="53" s="1"/>
  <c r="E22" i="33"/>
  <c r="E6" i="53" s="1"/>
  <c r="E29" i="53" s="1"/>
  <c r="N24" i="33"/>
  <c r="C6" i="9"/>
  <c r="N21" i="54"/>
  <c r="O21" i="54"/>
  <c r="G4" i="47"/>
  <c r="D4" i="47"/>
  <c r="F5" i="8"/>
  <c r="D5" i="33"/>
  <c r="N25" i="54"/>
  <c r="O17" i="54"/>
  <c r="D5" i="10"/>
  <c r="N19" i="32"/>
  <c r="C18" i="32"/>
  <c r="L7" i="53"/>
  <c r="L30" i="53" s="1"/>
  <c r="L5" i="33"/>
  <c r="K11" i="33"/>
  <c r="N12" i="33"/>
  <c r="K28" i="33" s="1"/>
  <c r="N18" i="33"/>
  <c r="B17" i="33"/>
  <c r="F5" i="53"/>
  <c r="F16" i="33"/>
  <c r="C6" i="22"/>
  <c r="K6" i="22"/>
  <c r="K18" i="32"/>
  <c r="B6" i="33"/>
  <c r="K5" i="36"/>
  <c r="L22" i="36"/>
  <c r="N24" i="55" s="1"/>
  <c r="D24" i="55"/>
  <c r="N8" i="7"/>
  <c r="K5" i="22"/>
  <c r="B7" i="22"/>
  <c r="H8" i="22"/>
  <c r="B11" i="33"/>
  <c r="H17" i="33"/>
  <c r="H5" i="53" s="1"/>
  <c r="H28" i="53" s="1"/>
  <c r="C7" i="55"/>
  <c r="L25" i="36"/>
  <c r="N27" i="55" s="1"/>
  <c r="K12" i="54"/>
  <c r="M12" i="54" s="1"/>
  <c r="AE14" i="55" s="1"/>
  <c r="R14" i="55"/>
  <c r="K10" i="54"/>
  <c r="W10" i="70" s="1"/>
  <c r="F41" i="55"/>
  <c r="H6" i="59"/>
  <c r="B6" i="59"/>
  <c r="E5" i="22"/>
  <c r="I7" i="22"/>
  <c r="B8" i="22"/>
  <c r="L8" i="22"/>
  <c r="F5" i="22"/>
  <c r="J5" i="22"/>
  <c r="H7" i="22"/>
  <c r="L7" i="22"/>
  <c r="C8" i="22"/>
  <c r="G8" i="22"/>
  <c r="K8" i="22"/>
  <c r="B18" i="32"/>
  <c r="D17" i="33"/>
  <c r="D5" i="53" s="1"/>
  <c r="D28" i="53" s="1"/>
  <c r="I17" i="33"/>
  <c r="I5" i="53" s="1"/>
  <c r="L17" i="33"/>
  <c r="L16" i="33" s="1"/>
  <c r="I22" i="53"/>
  <c r="I43" i="53" s="1"/>
  <c r="G22" i="7"/>
  <c r="G21" i="53" s="1"/>
  <c r="F37" i="55"/>
  <c r="M34" i="7"/>
  <c r="M22" i="7"/>
  <c r="M21" i="53" s="1"/>
  <c r="D22" i="53"/>
  <c r="D43" i="53" s="1"/>
  <c r="C22" i="53"/>
  <c r="B22" i="7"/>
  <c r="B21" i="53" s="1"/>
  <c r="L14" i="36"/>
  <c r="N16" i="55" s="1"/>
  <c r="L18" i="36"/>
  <c r="N20" i="55" s="1"/>
  <c r="D22" i="7"/>
  <c r="D21" i="53" s="1"/>
  <c r="L5" i="36"/>
  <c r="N7" i="55" s="1"/>
  <c r="L23" i="36"/>
  <c r="N25" i="55" s="1"/>
  <c r="J9" i="53"/>
  <c r="J32" i="53" s="1"/>
  <c r="I9" i="53"/>
  <c r="I32" i="53" s="1"/>
  <c r="H22" i="53"/>
  <c r="H43" i="53" s="1"/>
  <c r="G22" i="53"/>
  <c r="G43" i="53" s="1"/>
  <c r="F22" i="7"/>
  <c r="F21" i="53" s="1"/>
  <c r="E22" i="7"/>
  <c r="E21" i="53" s="1"/>
  <c r="E5" i="12"/>
  <c r="C5" i="12"/>
  <c r="G5" i="12"/>
  <c r="F5" i="12"/>
  <c r="D5" i="12"/>
  <c r="N20" i="7"/>
  <c r="E34" i="7"/>
  <c r="E4" i="47"/>
  <c r="E5" i="8"/>
  <c r="C5" i="8"/>
  <c r="C4" i="47"/>
  <c r="B4" i="47"/>
  <c r="B5" i="8"/>
  <c r="J28" i="53"/>
  <c r="E7" i="53"/>
  <c r="M9" i="53"/>
  <c r="M32" i="53" s="1"/>
  <c r="M34" i="53"/>
  <c r="C33" i="53"/>
  <c r="N10" i="53"/>
  <c r="N33" i="53" s="1"/>
  <c r="E34" i="53"/>
  <c r="G5" i="53"/>
  <c r="L9" i="53"/>
  <c r="L32" i="53" s="1"/>
  <c r="K9" i="53"/>
  <c r="K32" i="53" s="1"/>
  <c r="G37" i="53"/>
  <c r="F37" i="53"/>
  <c r="D9" i="53"/>
  <c r="D32" i="53" s="1"/>
  <c r="C9" i="53"/>
  <c r="C32" i="53" s="1"/>
  <c r="E6" i="59"/>
  <c r="C5" i="53"/>
  <c r="B9" i="53"/>
  <c r="B34" i="53"/>
  <c r="K37" i="53"/>
  <c r="J37" i="53"/>
  <c r="H9" i="53"/>
  <c r="H32" i="53" s="1"/>
  <c r="G9" i="53"/>
  <c r="G32" i="53" s="1"/>
  <c r="C37" i="53"/>
  <c r="B37" i="53"/>
  <c r="N14" i="53"/>
  <c r="N37" i="53" s="1"/>
  <c r="L7" i="36"/>
  <c r="N9" i="55" s="1"/>
  <c r="K7" i="36"/>
  <c r="D9" i="55"/>
  <c r="K11" i="36"/>
  <c r="D13" i="55"/>
  <c r="K15" i="36"/>
  <c r="D17" i="55"/>
  <c r="K19" i="36"/>
  <c r="D21" i="55"/>
  <c r="K20" i="36"/>
  <c r="B26" i="55"/>
  <c r="K24" i="36"/>
  <c r="B30" i="55"/>
  <c r="K28" i="36"/>
  <c r="L27" i="54"/>
  <c r="AD29" i="55" s="1"/>
  <c r="R27" i="55"/>
  <c r="K25" i="54"/>
  <c r="L25" i="54"/>
  <c r="AD27" i="55" s="1"/>
  <c r="R25" i="55"/>
  <c r="K23" i="54"/>
  <c r="L23" i="54"/>
  <c r="AD25" i="55" s="1"/>
  <c r="R23" i="55"/>
  <c r="K21" i="54"/>
  <c r="L21" i="54"/>
  <c r="AD23" i="55" s="1"/>
  <c r="R21" i="55"/>
  <c r="K19" i="54"/>
  <c r="L19" i="54"/>
  <c r="AD21" i="55" s="1"/>
  <c r="R19" i="55"/>
  <c r="K17" i="54"/>
  <c r="L17" i="54"/>
  <c r="AD19" i="55" s="1"/>
  <c r="K15" i="54"/>
  <c r="T17" i="55"/>
  <c r="L15" i="54"/>
  <c r="AD17" i="55" s="1"/>
  <c r="V11" i="55"/>
  <c r="K9" i="54"/>
  <c r="K6" i="54"/>
  <c r="N7" i="7"/>
  <c r="L8" i="36"/>
  <c r="N10" i="55" s="1"/>
  <c r="K8" i="36"/>
  <c r="D10" i="55"/>
  <c r="L11" i="36"/>
  <c r="N13" i="55" s="1"/>
  <c r="K12" i="36"/>
  <c r="D14" i="55"/>
  <c r="L15" i="36"/>
  <c r="N17" i="55" s="1"/>
  <c r="K16" i="36"/>
  <c r="D18" i="55"/>
  <c r="L19" i="36"/>
  <c r="N21" i="55" s="1"/>
  <c r="B23" i="55"/>
  <c r="K21" i="36"/>
  <c r="B27" i="55"/>
  <c r="K25" i="36"/>
  <c r="R30" i="55"/>
  <c r="K28" i="54"/>
  <c r="L14" i="54"/>
  <c r="AD16" i="55" s="1"/>
  <c r="K14" i="54"/>
  <c r="S12" i="55"/>
  <c r="L10" i="54"/>
  <c r="AD12" i="55" s="1"/>
  <c r="N9" i="7"/>
  <c r="K4" i="97" s="1"/>
  <c r="O9" i="36"/>
  <c r="O16" i="36"/>
  <c r="O25" i="54"/>
  <c r="L9" i="36"/>
  <c r="N11" i="55" s="1"/>
  <c r="K9" i="36"/>
  <c r="D11" i="55"/>
  <c r="L12" i="36"/>
  <c r="N14" i="55" s="1"/>
  <c r="K13" i="36"/>
  <c r="D15" i="55"/>
  <c r="L16" i="36"/>
  <c r="N18" i="55" s="1"/>
  <c r="K17" i="36"/>
  <c r="D19" i="55"/>
  <c r="B24" i="55"/>
  <c r="K22" i="36"/>
  <c r="B28" i="55"/>
  <c r="K26" i="36"/>
  <c r="L26" i="54"/>
  <c r="AD28" i="55" s="1"/>
  <c r="R28" i="55"/>
  <c r="K26" i="54"/>
  <c r="R26" i="55"/>
  <c r="K24" i="54"/>
  <c r="L24" i="54"/>
  <c r="AD26" i="55" s="1"/>
  <c r="R24" i="55"/>
  <c r="K22" i="54"/>
  <c r="L22" i="54"/>
  <c r="AD24" i="55" s="1"/>
  <c r="R22" i="55"/>
  <c r="K20" i="54"/>
  <c r="L20" i="54"/>
  <c r="AD22" i="55" s="1"/>
  <c r="R20" i="55"/>
  <c r="K18" i="54"/>
  <c r="L18" i="54"/>
  <c r="AD20" i="55" s="1"/>
  <c r="K13" i="54"/>
  <c r="T15" i="55"/>
  <c r="L13" i="54"/>
  <c r="AD15" i="55" s="1"/>
  <c r="N26" i="54"/>
  <c r="N17" i="36"/>
  <c r="O23" i="54"/>
  <c r="N17" i="54"/>
  <c r="L6" i="36"/>
  <c r="N8" i="55" s="1"/>
  <c r="K6" i="36"/>
  <c r="L10" i="36"/>
  <c r="N12" i="55" s="1"/>
  <c r="K10" i="36"/>
  <c r="D12" i="55"/>
  <c r="L13" i="36"/>
  <c r="N15" i="55" s="1"/>
  <c r="K14" i="36"/>
  <c r="D16" i="55"/>
  <c r="L17" i="36"/>
  <c r="N19" i="55" s="1"/>
  <c r="K18" i="36"/>
  <c r="D20" i="55"/>
  <c r="B22" i="55"/>
  <c r="L20" i="36"/>
  <c r="N22" i="55" s="1"/>
  <c r="B25" i="55"/>
  <c r="K23" i="36"/>
  <c r="L24" i="36"/>
  <c r="N26" i="55" s="1"/>
  <c r="B29" i="55"/>
  <c r="K27" i="36"/>
  <c r="L28" i="36"/>
  <c r="N30" i="55" s="1"/>
  <c r="K5" i="54"/>
  <c r="K27" i="54"/>
  <c r="V18" i="55"/>
  <c r="L16" i="54"/>
  <c r="AD18" i="55" s="1"/>
  <c r="S14" i="55"/>
  <c r="L12" i="54"/>
  <c r="AD14" i="55" s="1"/>
  <c r="V13" i="55"/>
  <c r="K11" i="54"/>
  <c r="K8" i="54"/>
  <c r="L5" i="54"/>
  <c r="AD7" i="55" s="1"/>
  <c r="R7" i="55"/>
  <c r="S8" i="55"/>
  <c r="L6" i="54"/>
  <c r="AD8" i="55" s="1"/>
  <c r="N11" i="7"/>
  <c r="K16" i="54"/>
  <c r="S10" i="55"/>
  <c r="L8" i="54"/>
  <c r="AD10" i="55" s="1"/>
  <c r="V9" i="55"/>
  <c r="K7" i="54"/>
  <c r="N5" i="7"/>
  <c r="S13" i="55"/>
  <c r="L11" i="54"/>
  <c r="AD13" i="55" s="1"/>
  <c r="S9" i="55"/>
  <c r="L7" i="54"/>
  <c r="AD9" i="55" s="1"/>
  <c r="S11" i="55"/>
  <c r="L9" i="54"/>
  <c r="AD11" i="55" s="1"/>
  <c r="N6" i="33" l="1"/>
  <c r="M6" i="53"/>
  <c r="M29" i="53" s="1"/>
  <c r="J4" i="57"/>
  <c r="L4" i="22"/>
  <c r="I5" i="33"/>
  <c r="K16" i="33"/>
  <c r="G41" i="33"/>
  <c r="G16" i="33"/>
  <c r="G4" i="33" s="1"/>
  <c r="H16" i="33"/>
  <c r="H4" i="33" s="1"/>
  <c r="H37" i="33"/>
  <c r="B4" i="22"/>
  <c r="D4" i="53"/>
  <c r="N4" i="32"/>
  <c r="K42" i="33"/>
  <c r="E5" i="33"/>
  <c r="J33" i="33"/>
  <c r="I4" i="22"/>
  <c r="M4" i="33"/>
  <c r="D16" i="33"/>
  <c r="D4" i="33" s="1"/>
  <c r="N17" i="33"/>
  <c r="K6" i="68" s="1"/>
  <c r="J46" i="33"/>
  <c r="N4" i="22"/>
  <c r="L42" i="33"/>
  <c r="H4" i="22"/>
  <c r="L5" i="53"/>
  <c r="L28" i="53" s="1"/>
  <c r="M10" i="54"/>
  <c r="AE12" i="55" s="1"/>
  <c r="I16" i="33"/>
  <c r="C16" i="33"/>
  <c r="C4" i="33" s="1"/>
  <c r="M4" i="53"/>
  <c r="C4" i="22"/>
  <c r="AC12" i="55"/>
  <c r="H4" i="53"/>
  <c r="N18" i="32"/>
  <c r="D4" i="22"/>
  <c r="K4" i="22"/>
  <c r="J4" i="22"/>
  <c r="F4" i="22"/>
  <c r="N22" i="33"/>
  <c r="K7" i="68" s="1"/>
  <c r="E4" i="22"/>
  <c r="J16" i="33"/>
  <c r="J6" i="53"/>
  <c r="M4" i="22"/>
  <c r="J5" i="33"/>
  <c r="N24" i="32"/>
  <c r="E16" i="33"/>
  <c r="M43" i="33"/>
  <c r="N22" i="7"/>
  <c r="N30" i="7"/>
  <c r="N33" i="7"/>
  <c r="N31" i="7"/>
  <c r="N32" i="7"/>
  <c r="N28" i="7"/>
  <c r="N29" i="7"/>
  <c r="E5" i="80"/>
  <c r="N34" i="7"/>
  <c r="L4" i="33"/>
  <c r="AC14" i="55"/>
  <c r="W12" i="70"/>
  <c r="B7" i="53"/>
  <c r="B5" i="33"/>
  <c r="B5" i="53"/>
  <c r="B16" i="33"/>
  <c r="K5" i="33"/>
  <c r="K8" i="53"/>
  <c r="K31" i="53" s="1"/>
  <c r="G4" i="22"/>
  <c r="B8" i="53"/>
  <c r="N11" i="33"/>
  <c r="F34" i="53"/>
  <c r="N21" i="53"/>
  <c r="K21" i="62"/>
  <c r="N8" i="32"/>
  <c r="F7" i="53"/>
  <c r="F30" i="53" s="1"/>
  <c r="F5" i="33"/>
  <c r="F4" i="33" s="1"/>
  <c r="M7" i="55"/>
  <c r="M5" i="36"/>
  <c r="O7" i="55" s="1"/>
  <c r="K5" i="70"/>
  <c r="N11" i="53"/>
  <c r="N34" i="53" s="1"/>
  <c r="C43" i="53"/>
  <c r="N22" i="53"/>
  <c r="F28" i="53"/>
  <c r="F24" i="47"/>
  <c r="AC18" i="55"/>
  <c r="M16" i="54"/>
  <c r="AE18" i="55" s="1"/>
  <c r="W16" i="70"/>
  <c r="M5" i="54"/>
  <c r="AE7" i="55" s="1"/>
  <c r="AC7" i="55"/>
  <c r="W5" i="70"/>
  <c r="M12" i="55"/>
  <c r="M10" i="36"/>
  <c r="O12" i="55" s="1"/>
  <c r="K10" i="70"/>
  <c r="AC24" i="55"/>
  <c r="M22" i="54"/>
  <c r="AE24" i="55" s="1"/>
  <c r="W22" i="70"/>
  <c r="M28" i="55"/>
  <c r="M26" i="36"/>
  <c r="O28" i="55" s="1"/>
  <c r="K26" i="70"/>
  <c r="M13" i="36"/>
  <c r="O15" i="55" s="1"/>
  <c r="M15" i="55"/>
  <c r="K13" i="70"/>
  <c r="M23" i="55"/>
  <c r="M21" i="36"/>
  <c r="O23" i="55" s="1"/>
  <c r="K21" i="70"/>
  <c r="M16" i="36"/>
  <c r="O18" i="55" s="1"/>
  <c r="M18" i="55"/>
  <c r="K16" i="70"/>
  <c r="K20" i="62"/>
  <c r="AC21" i="55"/>
  <c r="M19" i="54"/>
  <c r="AE21" i="55" s="1"/>
  <c r="W19" i="70"/>
  <c r="M22" i="55"/>
  <c r="M20" i="36"/>
  <c r="O22" i="55" s="1"/>
  <c r="K20" i="70"/>
  <c r="M9" i="55"/>
  <c r="M7" i="36"/>
  <c r="O9" i="55" s="1"/>
  <c r="K7" i="70"/>
  <c r="K24" i="62"/>
  <c r="M29" i="55"/>
  <c r="M27" i="36"/>
  <c r="O29" i="55" s="1"/>
  <c r="K27" i="70"/>
  <c r="M20" i="55"/>
  <c r="M18" i="36"/>
  <c r="O20" i="55" s="1"/>
  <c r="K18" i="70"/>
  <c r="M8" i="55"/>
  <c r="M6" i="36"/>
  <c r="O8" i="55" s="1"/>
  <c r="K6" i="70"/>
  <c r="AC20" i="55"/>
  <c r="M18" i="54"/>
  <c r="AE20" i="55" s="1"/>
  <c r="W18" i="70"/>
  <c r="M24" i="55"/>
  <c r="M22" i="36"/>
  <c r="O24" i="55" s="1"/>
  <c r="K22" i="70"/>
  <c r="AC16" i="55"/>
  <c r="M14" i="54"/>
  <c r="AE16" i="55" s="1"/>
  <c r="W14" i="70"/>
  <c r="M27" i="55"/>
  <c r="M25" i="36"/>
  <c r="O27" i="55" s="1"/>
  <c r="K25" i="70"/>
  <c r="M8" i="36"/>
  <c r="O10" i="55" s="1"/>
  <c r="M10" i="55"/>
  <c r="K8" i="70"/>
  <c r="AC25" i="55"/>
  <c r="M23" i="54"/>
  <c r="AE25" i="55" s="1"/>
  <c r="W23" i="70"/>
  <c r="M26" i="55"/>
  <c r="M24" i="36"/>
  <c r="O26" i="55" s="1"/>
  <c r="K24" i="70"/>
  <c r="M21" i="55"/>
  <c r="M19" i="36"/>
  <c r="O21" i="55" s="1"/>
  <c r="K19" i="70"/>
  <c r="M13" i="55"/>
  <c r="M11" i="36"/>
  <c r="O13" i="55" s="1"/>
  <c r="K11" i="70"/>
  <c r="I28" i="53"/>
  <c r="I4" i="53"/>
  <c r="K18" i="62"/>
  <c r="AC10" i="55"/>
  <c r="M8" i="54"/>
  <c r="AE10" i="55" s="1"/>
  <c r="W8" i="70"/>
  <c r="AC29" i="55"/>
  <c r="M27" i="54"/>
  <c r="AE29" i="55" s="1"/>
  <c r="W27" i="70"/>
  <c r="AC26" i="55"/>
  <c r="M24" i="54"/>
  <c r="AE26" i="55" s="1"/>
  <c r="W24" i="70"/>
  <c r="M9" i="36"/>
  <c r="O11" i="55" s="1"/>
  <c r="M11" i="55"/>
  <c r="K9" i="70"/>
  <c r="M12" i="36"/>
  <c r="O14" i="55" s="1"/>
  <c r="M14" i="55"/>
  <c r="K12" i="70"/>
  <c r="AC11" i="55"/>
  <c r="M9" i="54"/>
  <c r="AE11" i="55" s="1"/>
  <c r="W9" i="70"/>
  <c r="AC17" i="55"/>
  <c r="M15" i="54"/>
  <c r="AE17" i="55" s="1"/>
  <c r="W15" i="70"/>
  <c r="AC23" i="55"/>
  <c r="M21" i="54"/>
  <c r="AE23" i="55" s="1"/>
  <c r="W21" i="70"/>
  <c r="B32" i="53"/>
  <c r="N9" i="53"/>
  <c r="G28" i="53"/>
  <c r="G4" i="53"/>
  <c r="E30" i="53"/>
  <c r="E4" i="53"/>
  <c r="AC9" i="55"/>
  <c r="M7" i="54"/>
  <c r="AE9" i="55" s="1"/>
  <c r="W7" i="70"/>
  <c r="AC15" i="55"/>
  <c r="M13" i="54"/>
  <c r="AE15" i="55" s="1"/>
  <c r="W13" i="70"/>
  <c r="AC30" i="55"/>
  <c r="M28" i="54"/>
  <c r="AE30" i="55" s="1"/>
  <c r="W28" i="70"/>
  <c r="M30" i="55"/>
  <c r="M28" i="36"/>
  <c r="O30" i="55" s="1"/>
  <c r="K28" i="70"/>
  <c r="M17" i="55"/>
  <c r="M15" i="36"/>
  <c r="O17" i="55" s="1"/>
  <c r="K15" i="70"/>
  <c r="C28" i="53"/>
  <c r="C4" i="53"/>
  <c r="AC13" i="55"/>
  <c r="M11" i="54"/>
  <c r="AE13" i="55" s="1"/>
  <c r="W11" i="70"/>
  <c r="M25" i="55"/>
  <c r="M23" i="36"/>
  <c r="O25" i="55" s="1"/>
  <c r="K23" i="70"/>
  <c r="M16" i="55"/>
  <c r="M14" i="36"/>
  <c r="O16" i="55" s="1"/>
  <c r="K14" i="70"/>
  <c r="AC22" i="55"/>
  <c r="M20" i="54"/>
  <c r="AE22" i="55" s="1"/>
  <c r="W20" i="70"/>
  <c r="AC28" i="55"/>
  <c r="M26" i="54"/>
  <c r="AE28" i="55" s="1"/>
  <c r="W26" i="70"/>
  <c r="M17" i="36"/>
  <c r="O19" i="55" s="1"/>
  <c r="M19" i="55"/>
  <c r="K17" i="70"/>
  <c r="K22" i="62"/>
  <c r="AC8" i="55"/>
  <c r="M6" i="54"/>
  <c r="AE8" i="55" s="1"/>
  <c r="W6" i="70"/>
  <c r="AC19" i="55"/>
  <c r="M17" i="54"/>
  <c r="AE19" i="55" s="1"/>
  <c r="W17" i="70"/>
  <c r="AC27" i="55"/>
  <c r="M25" i="54"/>
  <c r="AE27" i="55" s="1"/>
  <c r="W25" i="70"/>
  <c r="K4" i="33" l="1"/>
  <c r="I4" i="33"/>
  <c r="L4" i="53"/>
  <c r="N5" i="53"/>
  <c r="N28" i="53" s="1"/>
  <c r="E4" i="33"/>
  <c r="N16" i="33"/>
  <c r="J4" i="33"/>
  <c r="J29" i="53"/>
  <c r="J4" i="53"/>
  <c r="N6" i="53"/>
  <c r="N29" i="53" s="1"/>
  <c r="N5" i="33"/>
  <c r="K5" i="68" s="1"/>
  <c r="K4" i="68" s="1"/>
  <c r="K4" i="53"/>
  <c r="F4" i="53"/>
  <c r="B30" i="53"/>
  <c r="N7" i="53"/>
  <c r="N30" i="53" s="1"/>
  <c r="N43" i="53"/>
  <c r="K12" i="62"/>
  <c r="K45" i="62" s="1"/>
  <c r="B31" i="53"/>
  <c r="N8" i="53"/>
  <c r="N31" i="53" s="1"/>
  <c r="B28" i="53"/>
  <c r="B4" i="53"/>
  <c r="B4" i="33"/>
  <c r="K11" i="62"/>
  <c r="K44" i="62" s="1"/>
  <c r="N32" i="53"/>
  <c r="N4" i="33" l="1"/>
  <c r="K38" i="33" s="1"/>
  <c r="N4" i="53"/>
  <c r="K13" i="62" s="1"/>
  <c r="K46" i="62" s="1"/>
  <c r="F4" i="47" l="1"/>
  <c r="F16" i="31"/>
  <c r="C13" i="7" l="1"/>
  <c r="E13" i="7"/>
  <c r="F13" i="7"/>
  <c r="G13" i="7"/>
  <c r="H13" i="7"/>
  <c r="J13" i="7"/>
  <c r="K13" i="7"/>
  <c r="L13" i="7"/>
  <c r="M13" i="7"/>
  <c r="D4" i="7"/>
  <c r="E40" i="63" s="1"/>
  <c r="I4" i="7"/>
  <c r="J40" i="63" s="1"/>
  <c r="J4" i="7" l="1"/>
  <c r="K40" i="63" s="1"/>
  <c r="J35" i="7"/>
  <c r="J27" i="7" s="1"/>
  <c r="K41" i="63" s="1"/>
  <c r="F35" i="7"/>
  <c r="F27" i="7" s="1"/>
  <c r="G41" i="63" s="1"/>
  <c r="F4" i="7"/>
  <c r="G40" i="63" s="1"/>
  <c r="N12" i="7"/>
  <c r="B35" i="7"/>
  <c r="B4" i="7"/>
  <c r="C40" i="63" s="1"/>
  <c r="J20" i="53"/>
  <c r="J27" i="53"/>
  <c r="F20" i="53"/>
  <c r="F27" i="53"/>
  <c r="N21" i="7"/>
  <c r="N13" i="7" s="1"/>
  <c r="B13" i="7"/>
  <c r="L42" i="53"/>
  <c r="L24" i="53"/>
  <c r="H42" i="53"/>
  <c r="H24" i="53"/>
  <c r="D42" i="53"/>
  <c r="D24" i="53"/>
  <c r="M4" i="7"/>
  <c r="N40" i="63" s="1"/>
  <c r="M35" i="7"/>
  <c r="M27" i="7" s="1"/>
  <c r="N41" i="63" s="1"/>
  <c r="E35" i="7"/>
  <c r="E27" i="7" s="1"/>
  <c r="F41" i="63" s="1"/>
  <c r="E4" i="7"/>
  <c r="F40" i="63" s="1"/>
  <c r="M20" i="53"/>
  <c r="M27" i="53"/>
  <c r="I35" i="7"/>
  <c r="I27" i="7" s="1"/>
  <c r="J41" i="63" s="1"/>
  <c r="I13" i="7"/>
  <c r="E20" i="53"/>
  <c r="E27" i="53"/>
  <c r="K42" i="53"/>
  <c r="K24" i="53"/>
  <c r="G42" i="53"/>
  <c r="G24" i="53"/>
  <c r="C42" i="53"/>
  <c r="C24" i="53"/>
  <c r="L35" i="7"/>
  <c r="L27" i="7" s="1"/>
  <c r="M41" i="63" s="1"/>
  <c r="L4" i="7"/>
  <c r="M40" i="63" s="1"/>
  <c r="H35" i="7"/>
  <c r="H27" i="7" s="1"/>
  <c r="I41" i="63" s="1"/>
  <c r="H4" i="7"/>
  <c r="I40" i="63" s="1"/>
  <c r="L20" i="53"/>
  <c r="L27" i="53"/>
  <c r="H20" i="53"/>
  <c r="H27" i="53"/>
  <c r="D35" i="7"/>
  <c r="D27" i="7" s="1"/>
  <c r="E41" i="63" s="1"/>
  <c r="D13" i="7"/>
  <c r="J42" i="53"/>
  <c r="J24" i="53"/>
  <c r="F42" i="53"/>
  <c r="F24" i="53"/>
  <c r="B42" i="53"/>
  <c r="N19" i="53"/>
  <c r="N42" i="53" s="1"/>
  <c r="B24" i="53"/>
  <c r="K4" i="31"/>
  <c r="K35" i="7"/>
  <c r="K27" i="7" s="1"/>
  <c r="L41" i="63" s="1"/>
  <c r="K4" i="7"/>
  <c r="L40" i="63" s="1"/>
  <c r="G35" i="7"/>
  <c r="G27" i="7" s="1"/>
  <c r="H41" i="63" s="1"/>
  <c r="G4" i="7"/>
  <c r="H40" i="63" s="1"/>
  <c r="C4" i="7"/>
  <c r="D40" i="63" s="1"/>
  <c r="C35" i="7"/>
  <c r="C27" i="7" s="1"/>
  <c r="D41" i="63" s="1"/>
  <c r="K20" i="53"/>
  <c r="K27" i="53"/>
  <c r="G20" i="53"/>
  <c r="G27" i="53"/>
  <c r="C20" i="53"/>
  <c r="C27" i="53"/>
  <c r="M42" i="53"/>
  <c r="M24" i="53"/>
  <c r="I42" i="53"/>
  <c r="I24" i="53"/>
  <c r="E42" i="53"/>
  <c r="E24" i="53"/>
  <c r="I4" i="47"/>
  <c r="K4" i="66"/>
  <c r="C23" i="53" l="1"/>
  <c r="C44" i="53" s="1"/>
  <c r="K23" i="53"/>
  <c r="B5" i="46"/>
  <c r="E45" i="53"/>
  <c r="E13" i="53"/>
  <c r="E36" i="53" s="1"/>
  <c r="F43" i="63"/>
  <c r="M13" i="53"/>
  <c r="M36" i="53" s="1"/>
  <c r="N43" i="63"/>
  <c r="M45" i="53"/>
  <c r="G43" i="63"/>
  <c r="F23" i="53"/>
  <c r="F45" i="53"/>
  <c r="F13" i="53"/>
  <c r="F36" i="53" s="1"/>
  <c r="D27" i="53"/>
  <c r="D20" i="53"/>
  <c r="D23" i="53" s="1"/>
  <c r="F5" i="46"/>
  <c r="D43" i="63"/>
  <c r="C13" i="53"/>
  <c r="C36" i="53" s="1"/>
  <c r="C45" i="53"/>
  <c r="L43" i="63"/>
  <c r="K13" i="53"/>
  <c r="K36" i="53" s="1"/>
  <c r="K45" i="53"/>
  <c r="I20" i="53"/>
  <c r="I23" i="53" s="1"/>
  <c r="I27" i="53"/>
  <c r="K10" i="62"/>
  <c r="N27" i="53"/>
  <c r="K7" i="62"/>
  <c r="N24" i="53"/>
  <c r="B13" i="53"/>
  <c r="B45" i="53"/>
  <c r="C43" i="63"/>
  <c r="D13" i="53"/>
  <c r="D36" i="53" s="1"/>
  <c r="D45" i="53"/>
  <c r="E43" i="63"/>
  <c r="M43" i="63"/>
  <c r="L23" i="53"/>
  <c r="L45" i="53"/>
  <c r="L13" i="53"/>
  <c r="L36" i="53" s="1"/>
  <c r="O40" i="63"/>
  <c r="C5" i="46"/>
  <c r="I45" i="53"/>
  <c r="J43" i="63"/>
  <c r="I13" i="53"/>
  <c r="I36" i="53" s="1"/>
  <c r="K43" i="63"/>
  <c r="J13" i="53"/>
  <c r="J36" i="53" s="1"/>
  <c r="J45" i="53"/>
  <c r="J23" i="53"/>
  <c r="G45" i="53"/>
  <c r="G13" i="53"/>
  <c r="G36" i="53" s="1"/>
  <c r="H43" i="63"/>
  <c r="G23" i="53"/>
  <c r="B27" i="7"/>
  <c r="C41" i="63" s="1"/>
  <c r="O41" i="63" s="1"/>
  <c r="N35" i="7"/>
  <c r="N27" i="7" s="1"/>
  <c r="K5" i="62" s="1"/>
  <c r="K40" i="62" s="1"/>
  <c r="D42" i="63"/>
  <c r="L42" i="63"/>
  <c r="K44" i="53"/>
  <c r="D5" i="46"/>
  <c r="E23" i="53"/>
  <c r="M23" i="53"/>
  <c r="H23" i="53"/>
  <c r="H13" i="53"/>
  <c r="H36" i="53" s="1"/>
  <c r="H45" i="53"/>
  <c r="I43" i="63"/>
  <c r="B20" i="53"/>
  <c r="B23" i="53" s="1"/>
  <c r="B27" i="53"/>
  <c r="K25" i="62"/>
  <c r="K17" i="62" s="1"/>
  <c r="N4" i="7"/>
  <c r="K4" i="62" s="1"/>
  <c r="N20" i="53" l="1"/>
  <c r="H44" i="53"/>
  <c r="I42" i="63"/>
  <c r="O43" i="63"/>
  <c r="M44" i="53"/>
  <c r="N42" i="63"/>
  <c r="E5" i="46"/>
  <c r="M42" i="63"/>
  <c r="L44" i="53"/>
  <c r="E44" i="53"/>
  <c r="F42" i="63"/>
  <c r="H42" i="63"/>
  <c r="G44" i="53"/>
  <c r="J44" i="53"/>
  <c r="K42" i="63"/>
  <c r="B36" i="53"/>
  <c r="N13" i="53"/>
  <c r="N36" i="53" s="1"/>
  <c r="K41" i="62"/>
  <c r="K43" i="62"/>
  <c r="J42" i="63"/>
  <c r="I44" i="53"/>
  <c r="E42" i="63"/>
  <c r="D44" i="53"/>
  <c r="G42" i="63"/>
  <c r="F44" i="53"/>
  <c r="B44" i="53"/>
  <c r="N23" i="53"/>
  <c r="C42" i="63"/>
  <c r="N45" i="53"/>
  <c r="K9" i="62"/>
  <c r="K42" i="62" s="1"/>
  <c r="I16" i="31"/>
  <c r="N44" i="53" l="1"/>
  <c r="K14" i="66"/>
  <c r="K15" i="66" s="1"/>
  <c r="K8" i="62"/>
  <c r="O42" i="63"/>
  <c r="J26" i="31" l="1"/>
  <c r="J8" i="47" l="1"/>
  <c r="J22" i="31"/>
  <c r="J30" i="31"/>
  <c r="J18" i="31"/>
  <c r="J27" i="31"/>
  <c r="J23" i="31"/>
  <c r="J19" i="31"/>
  <c r="J28" i="31"/>
  <c r="J24" i="31"/>
  <c r="J20" i="31"/>
  <c r="J29" i="31"/>
  <c r="J25" i="31"/>
  <c r="J21" i="31"/>
  <c r="J11" i="47" l="1"/>
  <c r="J6" i="47"/>
  <c r="J14" i="47"/>
  <c r="H4" i="47"/>
  <c r="J4" i="47" s="1"/>
  <c r="J5" i="47"/>
  <c r="J13" i="47"/>
  <c r="J12" i="47"/>
  <c r="J7" i="47"/>
  <c r="J18" i="47"/>
  <c r="J16" i="47"/>
  <c r="J15" i="47"/>
  <c r="J10" i="47"/>
  <c r="J9" i="47"/>
  <c r="J17" i="47"/>
  <c r="H16" i="31" l="1"/>
  <c r="J16" i="31" s="1"/>
  <c r="J17" i="31"/>
  <c r="J22" i="71" l="1"/>
  <c r="G30" i="71"/>
  <c r="M12" i="71"/>
  <c r="G31" i="71"/>
  <c r="E26" i="71"/>
  <c r="M9" i="71"/>
  <c r="E6" i="71"/>
  <c r="K6" i="71"/>
  <c r="C6" i="71"/>
  <c r="L22" i="71"/>
  <c r="M8" i="71"/>
  <c r="E22" i="71"/>
  <c r="J26" i="71"/>
  <c r="J21" i="71" s="1"/>
  <c r="L26" i="71"/>
  <c r="E10" i="71"/>
  <c r="M32" i="71"/>
  <c r="M25" i="71"/>
  <c r="M28" i="71"/>
  <c r="D26" i="71"/>
  <c r="G25" i="71"/>
  <c r="G16" i="71"/>
  <c r="G12" i="71"/>
  <c r="G33" i="71"/>
  <c r="L6" i="71"/>
  <c r="M27" i="71"/>
  <c r="M23" i="71"/>
  <c r="I22" i="71"/>
  <c r="M15" i="71"/>
  <c r="M14" i="71"/>
  <c r="K10" i="71"/>
  <c r="F10" i="71"/>
  <c r="F22" i="71"/>
  <c r="G27" i="71"/>
  <c r="C26" i="71"/>
  <c r="M17" i="71"/>
  <c r="C22" i="71"/>
  <c r="L10" i="71"/>
  <c r="F6" i="71"/>
  <c r="M29" i="71"/>
  <c r="G13" i="71"/>
  <c r="D22" i="71"/>
  <c r="G15" i="71"/>
  <c r="D6" i="71"/>
  <c r="F26" i="71"/>
  <c r="M7" i="71"/>
  <c r="J10" i="71"/>
  <c r="G7" i="71"/>
  <c r="M16" i="71"/>
  <c r="G32" i="71"/>
  <c r="M13" i="71"/>
  <c r="D10" i="71"/>
  <c r="M33" i="71"/>
  <c r="G9" i="71"/>
  <c r="J6" i="71"/>
  <c r="M31" i="71"/>
  <c r="G28" i="71"/>
  <c r="G24" i="71"/>
  <c r="G14" i="71"/>
  <c r="G17" i="71"/>
  <c r="G23" i="71" l="1"/>
  <c r="E5" i="71"/>
  <c r="K26" i="71"/>
  <c r="K5" i="71"/>
  <c r="M24" i="71"/>
  <c r="E21" i="71"/>
  <c r="I6" i="71"/>
  <c r="M6" i="71" s="1"/>
  <c r="G8" i="71"/>
  <c r="I26" i="71"/>
  <c r="I21" i="71" s="1"/>
  <c r="K22" i="71"/>
  <c r="L21" i="71"/>
  <c r="M30" i="71"/>
  <c r="J5" i="71"/>
  <c r="L5" i="71"/>
  <c r="G11" i="71"/>
  <c r="C10" i="71"/>
  <c r="G10" i="71" s="1"/>
  <c r="G6" i="71"/>
  <c r="D21" i="71"/>
  <c r="F21" i="71"/>
  <c r="G29" i="71"/>
  <c r="M11" i="71"/>
  <c r="I10" i="71"/>
  <c r="M10" i="71" s="1"/>
  <c r="D5" i="71"/>
  <c r="G22" i="71"/>
  <c r="C21" i="71"/>
  <c r="G26" i="71"/>
  <c r="F5" i="71"/>
  <c r="K21" i="71" l="1"/>
  <c r="M22" i="71"/>
  <c r="M26" i="71"/>
  <c r="I5" i="71"/>
  <c r="M5" i="71" s="1"/>
  <c r="G21" i="71"/>
  <c r="M21" i="71"/>
  <c r="C5" i="71"/>
  <c r="G5" i="71" s="1"/>
</calcChain>
</file>

<file path=xl/sharedStrings.xml><?xml version="1.0" encoding="utf-8"?>
<sst xmlns="http://schemas.openxmlformats.org/spreadsheetml/2006/main" count="1349" uniqueCount="588">
  <si>
    <t>Jaderné (JE)</t>
  </si>
  <si>
    <t>Větrné (VTE)</t>
  </si>
  <si>
    <t>Fotovoltaické (FVE)</t>
  </si>
  <si>
    <t>Vodní (VE)</t>
  </si>
  <si>
    <t xml:space="preserve"> [GWh]</t>
  </si>
  <si>
    <t>[MW]</t>
  </si>
  <si>
    <t>[MWh]</t>
  </si>
  <si>
    <t>Výroba elektřiny netto</t>
  </si>
  <si>
    <t>do 10 kW včetně</t>
  </si>
  <si>
    <t>do 0,5 MW včetně</t>
  </si>
  <si>
    <t>nad 2 MW</t>
  </si>
  <si>
    <t>nad 5 MW</t>
  </si>
  <si>
    <t xml:space="preserve"> [GJ]</t>
  </si>
  <si>
    <t>JE</t>
  </si>
  <si>
    <t>VO z vvn</t>
  </si>
  <si>
    <t>VO z vn</t>
  </si>
  <si>
    <t>Celkem ČR</t>
  </si>
  <si>
    <t>Praha</t>
  </si>
  <si>
    <t>Jihomoravský</t>
  </si>
  <si>
    <t>Jihočeský</t>
  </si>
  <si>
    <t>Pardubický</t>
  </si>
  <si>
    <t>Vysočina</t>
  </si>
  <si>
    <t>Karlovarský</t>
  </si>
  <si>
    <t>Liberecký</t>
  </si>
  <si>
    <t>Olomoucký</t>
  </si>
  <si>
    <t>Plzeňský</t>
  </si>
  <si>
    <t>Středočeský</t>
  </si>
  <si>
    <t>Moravskoslezský</t>
  </si>
  <si>
    <t>Ústecký</t>
  </si>
  <si>
    <t>Zlínský</t>
  </si>
  <si>
    <t>Energetika</t>
  </si>
  <si>
    <t>Doprava</t>
  </si>
  <si>
    <t>Stavebnictví</t>
  </si>
  <si>
    <t>Ostatní</t>
  </si>
  <si>
    <t>Parní (PE)</t>
  </si>
  <si>
    <t>Paroplynové (PPE)</t>
  </si>
  <si>
    <t>Plynové a spalovací (PSE)</t>
  </si>
  <si>
    <t>Přečerpávací (PVE)</t>
  </si>
  <si>
    <t>Výroba elektřiny brutto</t>
  </si>
  <si>
    <t>Jaderné elektrárny (JE)</t>
  </si>
  <si>
    <t>Parní elektrárny (PE)</t>
  </si>
  <si>
    <t>Plynové a spalovací elektrárny (PSE)</t>
  </si>
  <si>
    <t>PE</t>
  </si>
  <si>
    <t>PPE</t>
  </si>
  <si>
    <t>PSE</t>
  </si>
  <si>
    <t>Dodávka elektřiny ze sítě PPS</t>
  </si>
  <si>
    <t>Dodávka elektřiny ze sousedních regionálních PDS</t>
  </si>
  <si>
    <t>Dodávka elektřiny od výrobců</t>
  </si>
  <si>
    <t>Dodávka elektřiny z LDS</t>
  </si>
  <si>
    <t>Dodávka elektřiny do sítě PPS</t>
  </si>
  <si>
    <t>Dodávka elektřiny sousedním regionálním PDS</t>
  </si>
  <si>
    <t>Dodávka elektřiny do LDS</t>
  </si>
  <si>
    <t>Dodávka elektřiny výrobcům (kromě PVE)</t>
  </si>
  <si>
    <t xml:space="preserve">Odběr elektřiny PVE v režimu čerpání </t>
  </si>
  <si>
    <t>Dodávka elektřiny zákazníkům VO na hladině vvn</t>
  </si>
  <si>
    <t>Dodávka elektřiny zákazníkům VO na hladině vn</t>
  </si>
  <si>
    <t>Dodávka elektřiny zákazníkům MOP</t>
  </si>
  <si>
    <t>Dodávka elektřiny zákazníkům MOO</t>
  </si>
  <si>
    <t>Ostatní spotřeba elektřiny PDS</t>
  </si>
  <si>
    <t>Dodávka elektřiny ze sítí RDS</t>
  </si>
  <si>
    <t>Dodávka elektřiny do sítí RDS</t>
  </si>
  <si>
    <t>Export elektřiny (dodávka do zahraničí)</t>
  </si>
  <si>
    <t>Import elektřiny (dodávka ze zahraničí)</t>
  </si>
  <si>
    <t>Dodávka elektřiny zákazníkům připojeným do PS</t>
  </si>
  <si>
    <t>Saldo</t>
  </si>
  <si>
    <t>VE</t>
  </si>
  <si>
    <t>PVE</t>
  </si>
  <si>
    <t>VTE</t>
  </si>
  <si>
    <t>FVE</t>
  </si>
  <si>
    <t>Obchod, služby, školství, zdravotnictví</t>
  </si>
  <si>
    <t>Zemědělství a lesnictví</t>
  </si>
  <si>
    <t>Datum</t>
  </si>
  <si>
    <t>hodina</t>
  </si>
  <si>
    <t>Import elektřiny na úrovni PS</t>
  </si>
  <si>
    <t>Import elektřiny na úrovni DS</t>
  </si>
  <si>
    <t>Export elektřiny na úrovni PS</t>
  </si>
  <si>
    <t>Export elektřiny na úrovni DS</t>
  </si>
  <si>
    <t>Celkem</t>
  </si>
  <si>
    <t>Vodní elektrárny (VE)</t>
  </si>
  <si>
    <t>Přečerpávací vodní el. (PVE)</t>
  </si>
  <si>
    <t>Saldo zahraničí</t>
  </si>
  <si>
    <t>-</t>
  </si>
  <si>
    <t>Celkový instalovaný elektrický výkon</t>
  </si>
  <si>
    <t>Celkový instalovaný tepelný výkon</t>
  </si>
  <si>
    <t>Celkový instalovaný výkon</t>
  </si>
  <si>
    <t>Měsíční maximum [MW]</t>
  </si>
  <si>
    <t>Větrné elektrárny (VTE)</t>
  </si>
  <si>
    <t>Struktura pokrytí denního minima zatížení</t>
  </si>
  <si>
    <t>Struktura pokrytí denního maxima zatížení</t>
  </si>
  <si>
    <t>Spotřeba elektřiny brutto [MWh]</t>
  </si>
  <si>
    <t>E.ON Distribuce, a.s.</t>
  </si>
  <si>
    <t>ČEZ Distribuce, a.s.</t>
  </si>
  <si>
    <t>PREdistribuce, a.s.</t>
  </si>
  <si>
    <t>Měsíční minimum [MW]</t>
  </si>
  <si>
    <t>v přenosové soustavě</t>
  </si>
  <si>
    <t>v distribučních soustavách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</si>
  <si>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</si>
  <si>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</si>
  <si>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</si>
  <si>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</si>
  <si>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</si>
  <si>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</si>
  <si>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</si>
  <si>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</si>
  <si>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</si>
  <si>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</si>
  <si>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</si>
  <si>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</si>
  <si>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Fotovoltaické elektrárny (FVE)</t>
  </si>
  <si>
    <t>Export na úrovni PS</t>
  </si>
  <si>
    <t>do Polska</t>
  </si>
  <si>
    <t>do Německa</t>
  </si>
  <si>
    <t>do Rakouska</t>
  </si>
  <si>
    <t>na Slovensko</t>
  </si>
  <si>
    <t>Export na úrovni DS</t>
  </si>
  <si>
    <t>Import na úrovni PS</t>
  </si>
  <si>
    <t>Import na úrovni DS</t>
  </si>
  <si>
    <t>z Polska</t>
  </si>
  <si>
    <t>z Německa</t>
  </si>
  <si>
    <t>z Rakouska</t>
  </si>
  <si>
    <t>ze Slovenska</t>
  </si>
  <si>
    <t>Export celkem</t>
  </si>
  <si>
    <t>Import celkem</t>
  </si>
  <si>
    <t>Celkem RDS</t>
  </si>
  <si>
    <t>Brikety a pelety</t>
  </si>
  <si>
    <t>Kapalná biopaliva</t>
  </si>
  <si>
    <t>Ostatní biomasa</t>
  </si>
  <si>
    <t>Palivové dříví</t>
  </si>
  <si>
    <t>Piliny, kůra, štěpky, dřevní odpad</t>
  </si>
  <si>
    <t>PSE + PPE</t>
  </si>
  <si>
    <t>Čerpání PVE</t>
  </si>
  <si>
    <t>Bilance fyzikálních toků PS a RDS</t>
  </si>
  <si>
    <t>Paroplynové, plynové el (PPE+PSE)</t>
  </si>
  <si>
    <t>Fotovoltaické el. (FVE)</t>
  </si>
  <si>
    <t>Větrné el. (VTE)</t>
  </si>
  <si>
    <t>do 1 MW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</si>
  <si>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</si>
  <si>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</si>
  <si>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</si>
  <si>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</si>
  <si>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</si>
  <si>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</si>
  <si>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</si>
  <si>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</si>
  <si>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</si>
  <si>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</si>
  <si>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</si>
  <si>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</si>
  <si>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</si>
  <si>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</si>
  <si>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</si>
  <si>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>str. 18</t>
  </si>
  <si>
    <t>str. 19</t>
  </si>
  <si>
    <t>Doplňující grafy</t>
  </si>
  <si>
    <t>LDS Sever, spol. s r.o.</t>
  </si>
  <si>
    <t>Paroplynové elektrárny (PPE)</t>
  </si>
  <si>
    <t>Celkové ztráty v sítích</t>
  </si>
  <si>
    <t>Domácnosti</t>
  </si>
  <si>
    <t>Průmysl</t>
  </si>
  <si>
    <t>zdroj dat: výkaz ERÚ-3</t>
  </si>
  <si>
    <t>PPE+PSE</t>
  </si>
  <si>
    <t>Spotřeba brutto</t>
  </si>
  <si>
    <t>zdroj dat: výkaz ERÚ-2</t>
  </si>
  <si>
    <t>zdroj dat: výkaz ERÚ-1, OTE, a.s.</t>
  </si>
  <si>
    <t>Vstup do PS [GWh]</t>
  </si>
  <si>
    <t>Výstup z PS  [GWh]</t>
  </si>
  <si>
    <t>Vstup do DS  [GWh]</t>
  </si>
  <si>
    <t>Výstup z DS  [GWh]</t>
  </si>
  <si>
    <t>zdroj dat: výkaz ERÚ-1, ERÚ-2</t>
  </si>
  <si>
    <t>zdroj dat: výkaz ERÚ-1</t>
  </si>
  <si>
    <t>zdroj dat: OTE, a.s.</t>
  </si>
  <si>
    <t>Skládkový plyn</t>
  </si>
  <si>
    <t>Kalový plyn (ČOV)</t>
  </si>
  <si>
    <t>Ostatní bioplyn</t>
  </si>
  <si>
    <t xml:space="preserve"> [MWh]</t>
  </si>
  <si>
    <t>Královéhradecký</t>
  </si>
  <si>
    <t>zdroj dat: výkaz ERÚ-1 (nad 10 MW), OTE, a.s.(do 10 MW)</t>
  </si>
  <si>
    <t>Spotřeba elektřiny brutto</t>
  </si>
  <si>
    <t>Zkratky, pojmy a základní vztahy</t>
  </si>
  <si>
    <t>ES ČR</t>
  </si>
  <si>
    <t>elektrizační soustava České republiky</t>
  </si>
  <si>
    <t xml:space="preserve">PE </t>
  </si>
  <si>
    <t>parní elektrárny</t>
  </si>
  <si>
    <t xml:space="preserve">PPE </t>
  </si>
  <si>
    <t>paroplynové elektrárny</t>
  </si>
  <si>
    <t>plynové a spalovací elektrárny</t>
  </si>
  <si>
    <t xml:space="preserve">VE </t>
  </si>
  <si>
    <t>vodní elektrárny</t>
  </si>
  <si>
    <t>MVE</t>
  </si>
  <si>
    <t>jaderné elektrárny</t>
  </si>
  <si>
    <t xml:space="preserve">VTE </t>
  </si>
  <si>
    <t>větrné elektrárny</t>
  </si>
  <si>
    <t>fotovoltaické elektrárny</t>
  </si>
  <si>
    <t>přečerpávací vodní elektrárny</t>
  </si>
  <si>
    <t xml:space="preserve">KVET </t>
  </si>
  <si>
    <t>kombinovaná výroba elektřiny a tepla</t>
  </si>
  <si>
    <t>PS</t>
  </si>
  <si>
    <t>přenosová soustava</t>
  </si>
  <si>
    <t>PPS</t>
  </si>
  <si>
    <t>provozovatel přenosové soustavy</t>
  </si>
  <si>
    <t>RDS</t>
  </si>
  <si>
    <t>regionální distribuční soustava</t>
  </si>
  <si>
    <t>LDS</t>
  </si>
  <si>
    <t>lokální distribuční soustava</t>
  </si>
  <si>
    <t xml:space="preserve">VO </t>
  </si>
  <si>
    <t>velkoodběr elektřiny</t>
  </si>
  <si>
    <t>MO</t>
  </si>
  <si>
    <t>maloodběr elektřiny</t>
  </si>
  <si>
    <t>MOO</t>
  </si>
  <si>
    <t>maloodběr elektřiny obyvatelstvo</t>
  </si>
  <si>
    <t>MOP</t>
  </si>
  <si>
    <t>maloodběr elektřiny podnikatelé</t>
  </si>
  <si>
    <t>vysoké napětí od 1 kV do 52 kV (podle ČSN 330010)</t>
  </si>
  <si>
    <t>velmi vysoké napětí nad 52 kV (podle ČSN 330010)</t>
  </si>
  <si>
    <t>NN</t>
  </si>
  <si>
    <t>VN</t>
  </si>
  <si>
    <t>VVN</t>
  </si>
  <si>
    <t>Výroba elektřiny brutto =</t>
  </si>
  <si>
    <t>Instalované výkony =</t>
  </si>
  <si>
    <t>Zemní plyn</t>
  </si>
  <si>
    <t>Topné oleje</t>
  </si>
  <si>
    <t>Ostatní plyny</t>
  </si>
  <si>
    <t>Ostatní pevná paliva</t>
  </si>
  <si>
    <t>Ostatní kapalná paliva</t>
  </si>
  <si>
    <t>Odpadní teplo</t>
  </si>
  <si>
    <t>Koks</t>
  </si>
  <si>
    <t>Hnědé uhlí</t>
  </si>
  <si>
    <t>Černé uhlí</t>
  </si>
  <si>
    <t>Bioplyn</t>
  </si>
  <si>
    <t>Biomasa</t>
  </si>
  <si>
    <t>Velkoodběr (VO) z hladiny vvn</t>
  </si>
  <si>
    <t>Velkoodběr (VO) z hladiny vn</t>
  </si>
  <si>
    <t>Maloodběr podnikatelé (MOP)</t>
  </si>
  <si>
    <t>Maloodběr domácnosti (MOO)</t>
  </si>
  <si>
    <t>Spotřeba PPS a PDS</t>
  </si>
  <si>
    <t>Spotřeba na přečerpávání PVE</t>
  </si>
  <si>
    <t>Tuzemská brutto spotřeba (TBS)</t>
  </si>
  <si>
    <t>Tuzemská netto spotřeba (TNS)</t>
  </si>
  <si>
    <t>Lokální spotřeba</t>
  </si>
  <si>
    <t>Lokální spotřeba =</t>
  </si>
  <si>
    <t>zdroj dat: výkaz ERÚ-1, ERÚ-2, ERÚ-3, OTE, a.s.</t>
  </si>
  <si>
    <t>Celkové saldo</t>
  </si>
  <si>
    <t>[%]</t>
  </si>
  <si>
    <t>PDS</t>
  </si>
  <si>
    <t>provozovatel distribuční soustavy</t>
  </si>
  <si>
    <t>+</t>
  </si>
  <si>
    <t>Výroba z bioplynu</t>
  </si>
  <si>
    <t>Zatížení brutto bez čerpání PVE</t>
  </si>
  <si>
    <t>Zatížení brutto s čerpáním PVE</t>
  </si>
  <si>
    <t>Rostlinné materiály neaglomerované (včetně aglomerátů)</t>
  </si>
  <si>
    <t xml:space="preserve">Mapa </t>
  </si>
  <si>
    <t>Spotřeba elektřiny ČR *)</t>
  </si>
  <si>
    <t>KVET celkem</t>
  </si>
  <si>
    <t>[GWh]</t>
  </si>
  <si>
    <t>1. Zkratky, pojmy a základní vztahy</t>
  </si>
  <si>
    <t>Obsah</t>
  </si>
  <si>
    <t>2</t>
  </si>
  <si>
    <t>3.1</t>
  </si>
  <si>
    <t>3.2</t>
  </si>
  <si>
    <t>13</t>
  </si>
  <si>
    <t>str. 21</t>
  </si>
  <si>
    <t>str. 22</t>
  </si>
  <si>
    <t>str. 23</t>
  </si>
  <si>
    <t>Den maxima zatížení ES ČR</t>
  </si>
  <si>
    <t>str. 24</t>
  </si>
  <si>
    <t>18</t>
  </si>
  <si>
    <t>19</t>
  </si>
  <si>
    <t>str. 26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</si>
  <si>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 =</t>
    </r>
  </si>
  <si>
    <r>
      <t>Technologická vlastní spotřeba elektřiny na výrobu tepla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 =</t>
    </r>
  </si>
  <si>
    <r>
      <t>Výroba elektřiny netto</t>
    </r>
    <r>
      <rPr>
        <sz val="9"/>
        <rFont val="Calibri"/>
        <family val="2"/>
        <charset val="238"/>
        <scheme val="minor"/>
      </rPr>
      <t xml:space="preserve"> =</t>
    </r>
  </si>
  <si>
    <r>
      <t>Saldo</t>
    </r>
    <r>
      <rPr>
        <sz val="9"/>
        <rFont val="Calibri"/>
        <family val="2"/>
        <charset val="238"/>
        <scheme val="minor"/>
      </rPr>
      <t xml:space="preserve"> =</t>
    </r>
  </si>
  <si>
    <r>
      <t>Tuzemská brutto spotřeba (TBS)</t>
    </r>
    <r>
      <rPr>
        <sz val="9"/>
        <rFont val="Calibri"/>
        <family val="2"/>
        <charset val="238"/>
        <scheme val="minor"/>
      </rPr>
      <t xml:space="preserve"> =</t>
    </r>
  </si>
  <si>
    <r>
      <t>Tuzemská netto spotřeba (TNS)</t>
    </r>
    <r>
      <rPr>
        <sz val="9"/>
        <rFont val="Calibri"/>
        <family val="2"/>
        <charset val="238"/>
        <scheme val="minor"/>
      </rPr>
      <t xml:space="preserve"> =</t>
    </r>
  </si>
  <si>
    <r>
      <t xml:space="preserve">Spotřeba elektřiny v ČR </t>
    </r>
    <r>
      <rPr>
        <sz val="9"/>
        <rFont val="Calibri"/>
        <family val="2"/>
        <charset val="238"/>
        <scheme val="minor"/>
      </rPr>
      <t>=</t>
    </r>
  </si>
  <si>
    <t>Den minima zatížení ES ČR</t>
  </si>
  <si>
    <r>
      <t>[MW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]</t>
    </r>
  </si>
  <si>
    <r>
      <t>[MW</t>
    </r>
    <r>
      <rPr>
        <vertAlign val="subscript"/>
        <sz val="9"/>
        <rFont val="Calibri"/>
        <family val="2"/>
        <charset val="238"/>
        <scheme val="minor"/>
      </rPr>
      <t>t</t>
    </r>
    <r>
      <rPr>
        <sz val="9"/>
        <rFont val="Calibri"/>
        <family val="2"/>
        <charset val="238"/>
        <scheme val="minor"/>
      </rPr>
      <t>]</t>
    </r>
  </si>
  <si>
    <r>
      <t>KVET do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</si>
  <si>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r>
      <t>KVET nad 5 MW</t>
    </r>
    <r>
      <rPr>
        <b/>
        <vertAlign val="subscript"/>
        <sz val="9"/>
        <rFont val="Calibri"/>
        <family val="2"/>
        <charset val="238"/>
        <scheme val="minor"/>
      </rPr>
      <t>e</t>
    </r>
  </si>
  <si>
    <t>Celkový
instalovaný
výkon</t>
  </si>
  <si>
    <t xml:space="preserve">Výroba
elektřiny
brutto </t>
  </si>
  <si>
    <t>Výroba
elektřiny
netto</t>
  </si>
  <si>
    <t>Dodávka
elektřiny
do ES</t>
  </si>
  <si>
    <t>Celulózové výluhy</t>
  </si>
  <si>
    <t>str. 20</t>
  </si>
  <si>
    <t>DS</t>
  </si>
  <si>
    <t>distribuční soustava</t>
  </si>
  <si>
    <r>
      <t>TNS + spotřeba na přečerpávání PVE + celkové ztráty +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</si>
  <si>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r>
      <t>VO z vvn + VO z vn + MOO + MOP + spotřeba PPS a PDS + lokální spotřeba + TVS</t>
    </r>
    <r>
      <rPr>
        <i/>
        <vertAlign val="subscript"/>
        <sz val="9"/>
        <rFont val="Calibri"/>
        <family val="2"/>
        <charset val="238"/>
        <scheme val="minor"/>
      </rPr>
      <t>t.</t>
    </r>
  </si>
  <si>
    <r>
      <t>TNS - TVS</t>
    </r>
    <r>
      <rPr>
        <i/>
        <vertAlign val="subscript"/>
        <sz val="9"/>
        <rFont val="Calibri"/>
        <family val="2"/>
        <charset val="238"/>
        <scheme val="minor"/>
      </rPr>
      <t>t</t>
    </r>
    <r>
      <rPr>
        <i/>
        <sz val="9"/>
        <rFont val="Calibri"/>
        <family val="2"/>
        <charset val="238"/>
        <scheme val="minor"/>
      </rPr>
      <t>.</t>
    </r>
  </si>
  <si>
    <t>Celková výroba elektřiny na svorkách generátorů (zdrojů).</t>
  </si>
  <si>
    <r>
      <t>Obdoba viz TVS</t>
    </r>
    <r>
      <rPr>
        <i/>
        <vertAlign val="subscript"/>
        <sz val="9"/>
        <rFont val="Calibri"/>
        <family val="2"/>
        <charset val="238"/>
        <scheme val="minor"/>
      </rPr>
      <t>e.</t>
    </r>
  </si>
  <si>
    <t>Bilanční suma zahraničních výměn elektrické energie v daném období. Je to rozdíl mezi celkovým dovozem elektřiny a celkovým vývozem elektřiny v daném období. Kladná hodnota představuje převahu dovozu elektřiny nad vývozem a záporná převahu vývozu nad dovozem.</t>
  </si>
  <si>
    <t>Spotřeba výrobců a subjektů přímo napojených na danou výrobnu.</t>
  </si>
  <si>
    <t>od 1 MW včetně do 10 MW</t>
  </si>
  <si>
    <t>nad 10 do 30 kW včetně</t>
  </si>
  <si>
    <t>nad 30 kW do 100 kW včetně</t>
  </si>
  <si>
    <t>nad 1 do 5 MW včetně</t>
  </si>
  <si>
    <t>nad 100 kW do 1 MW včetně</t>
  </si>
  <si>
    <t>od 10 MW včetně</t>
  </si>
  <si>
    <t>nad 0,5 do 1 MW včetně</t>
  </si>
  <si>
    <t xml:space="preserve">nad 1 do 2 MW včetně </t>
  </si>
  <si>
    <t>Výroba
elektřiny
brutto</t>
  </si>
  <si>
    <t>Dodávka
užitečného
tepla</t>
  </si>
  <si>
    <t>Spotřeba
elektřiny
na přečerpávání</t>
  </si>
  <si>
    <t xml:space="preserve">Dodávka
elektřiny
do ES </t>
  </si>
  <si>
    <r>
      <t>KVET nad 1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do 5 MW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 xml:space="preserve"> včetně</t>
    </r>
  </si>
  <si>
    <t xml:space="preserve">Výroba elektřiny brutto </t>
  </si>
  <si>
    <t>Tuzemská netto spotřeba</t>
  </si>
  <si>
    <t>Tuzemská brutto spotřeba</t>
  </si>
  <si>
    <t>Vodní elektrárny nad 10 MW</t>
  </si>
  <si>
    <t>BRKO</t>
  </si>
  <si>
    <t>Celkem OZE [MWh]</t>
  </si>
  <si>
    <t>Export 110, 220 a 400 kV</t>
  </si>
  <si>
    <t>Import 220 a 400 kV</t>
  </si>
  <si>
    <t>Import 110 kV</t>
  </si>
  <si>
    <t>zdroj dat: předchozí roční zprávy, výkaz ERÚ-1, OTE, a.s.</t>
  </si>
  <si>
    <t>zdroj dat: předchozí roční zprávy, výkaz ERÚ-1, ERÚ-2, ERÚ-3, OTE, a.s.</t>
  </si>
  <si>
    <t>zdroj dat: předchozí roční zprávy, výkaz ERÚ-1, OTE, a.s. (od roku 2013)</t>
  </si>
  <si>
    <t>zdroj dat: předchozí roční zprávy, výkaz ERÚ-3</t>
  </si>
  <si>
    <t>Spotřeba na přečerpání PVE</t>
  </si>
  <si>
    <t>Celkové ztráty</t>
  </si>
  <si>
    <t>Spotřeba elektřiny ČR</t>
  </si>
  <si>
    <t>zdroj dat: výkaz ERÚ-2, ERÚ-3, údaje vybraných LDS</t>
  </si>
  <si>
    <t>zdroj dat: předchozí roční zprávy, výkaz ERÚ-2, ERÚ-3, údaje vybraných LDS</t>
  </si>
  <si>
    <r>
      <t xml:space="preserve">Saldo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</si>
  <si>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t>Napěťová hladina [kV]</t>
  </si>
  <si>
    <t>ČEPS</t>
  </si>
  <si>
    <t>ČEZ Distribuce</t>
  </si>
  <si>
    <t>E.ON Distribuce</t>
  </si>
  <si>
    <t>PREdistribuce</t>
  </si>
  <si>
    <t>Malé vodní elektrárny do 10 MW</t>
  </si>
  <si>
    <t>Větrné elektrárny</t>
  </si>
  <si>
    <t>Fotovoltaika</t>
  </si>
  <si>
    <t>Tuzemská brutto spotřeba [MWh]</t>
  </si>
  <si>
    <t>Délka kabelových vedení [km]</t>
  </si>
  <si>
    <t>Délka venkovních vedení [km]</t>
  </si>
  <si>
    <t>Délka venkovních tras [km]</t>
  </si>
  <si>
    <t>Celkové ztráty =</t>
  </si>
  <si>
    <t>Ztráty v sítích provozovatelů jednotlivých distribučních soustav a provozovatele přenosové soustavy.</t>
  </si>
  <si>
    <t>Zatížení brutto =</t>
  </si>
  <si>
    <t>Počet přerušení přenosu elektřiny v roce [-]</t>
  </si>
  <si>
    <t>Celková doba trvání přerušení přenosu elektřiny v roce [min]</t>
  </si>
  <si>
    <t>Nedodaná elektrická energie v roce [MWh]</t>
  </si>
  <si>
    <t>Česká republika</t>
  </si>
  <si>
    <t>SAIFI [přerušení/rok]</t>
  </si>
  <si>
    <t>SAIDI
[min/rok]</t>
  </si>
  <si>
    <t>CAIDI
[min]</t>
  </si>
  <si>
    <t>ČEPS, a.s.</t>
  </si>
  <si>
    <t>Tech. vl. spotřeba el. na výrobu elektřiny</t>
  </si>
  <si>
    <t>3.2  Bilance elektřiny - spotřeba [GWh]</t>
  </si>
  <si>
    <t>3.1  Bilance elektřiny - zdroje [GWh]</t>
  </si>
  <si>
    <t>Průměrná doba trvání jednoho přerušení
přenosu elektřiny v roce [min]</t>
  </si>
  <si>
    <t>Komentář k hodnocenému roku</t>
  </si>
  <si>
    <t>Bilance elektřiny - zdroje</t>
  </si>
  <si>
    <t>Bilance elektřiny - spotřeba</t>
  </si>
  <si>
    <t>3.3</t>
  </si>
  <si>
    <t>4.1</t>
  </si>
  <si>
    <t>4.2</t>
  </si>
  <si>
    <t>4.3</t>
  </si>
  <si>
    <t>Vývoj výroby a spotřeby elektřiny</t>
  </si>
  <si>
    <t>4.4</t>
  </si>
  <si>
    <t>4.5</t>
  </si>
  <si>
    <t>6</t>
  </si>
  <si>
    <t>12</t>
  </si>
  <si>
    <t>Vývoj instalovaného výkonu v ES ČR a rozdělení do jednotlivých krajů v ČR</t>
  </si>
  <si>
    <t>str. 25</t>
  </si>
  <si>
    <t>str. 27</t>
  </si>
  <si>
    <t>str. 28</t>
  </si>
  <si>
    <t>str. 29</t>
  </si>
  <si>
    <t>str. 30</t>
  </si>
  <si>
    <t>str. 32</t>
  </si>
  <si>
    <t>Dosažená úroveň kvality dodávek elektřiny</t>
  </si>
  <si>
    <t>2. Komentář k hodnocenému roku</t>
  </si>
  <si>
    <t>20</t>
  </si>
  <si>
    <t>Vybrané technické údaje o PS a RDS</t>
  </si>
  <si>
    <t>zdroj dat: výkaz ERÚ-4</t>
  </si>
  <si>
    <t>Spotřeba brutto bez čerpání PVE</t>
  </si>
  <si>
    <t>Spotřeba brutto bez čerpání PVE [MWh]</t>
  </si>
  <si>
    <t>Výroba elektřiny brutto v krajích ČR podle technologie elektráren</t>
  </si>
  <si>
    <t>Spotřeba elektřiny netto v krajích ČR podle kategorie spotřeb</t>
  </si>
  <si>
    <t xml:space="preserve">Spotřeba elektřiny netto v krajích ČR podle sektorů národního hospodářství </t>
  </si>
  <si>
    <t>Spotřeba elektřiny netto v jednotlivých soustavách RDS</t>
  </si>
  <si>
    <t>Měsíční maxima a minima zatížení ES ČR (brutto bez čerpání PVE)</t>
  </si>
  <si>
    <t>Průběh spotřeby brutto bez čerpání PVE ve dni ročního maxima a minima</t>
  </si>
  <si>
    <t>str. 31</t>
  </si>
  <si>
    <t>CAIDI</t>
  </si>
  <si>
    <t xml:space="preserve">průměrná doba trvání jednoho přerušení distribuce elektřiny u zákazníků v hodnoceném období </t>
  </si>
  <si>
    <t>SAIDI</t>
  </si>
  <si>
    <t xml:space="preserve">průměrná souhrnná doba trvání přerušení distribuce elektřiny u zákazníků v hodnoceném období </t>
  </si>
  <si>
    <t>SAIFI</t>
  </si>
  <si>
    <t>průměrný počet přerušení distribuce elektřiny u zákazníků v hodnoceném období</t>
  </si>
  <si>
    <t>Celkový instalovaný
tepelný výkon</t>
  </si>
  <si>
    <t>Odpovídají skutečnému zapojení zdrojů v PS a DS, nejedná se tedy o součet vydaných licencí na příslušnou kategorii výroby elektřiny.</t>
  </si>
  <si>
    <t>zdroj dat: předchozí roční zprávy, výkaz ERÚ-2</t>
  </si>
  <si>
    <t>str. 33</t>
  </si>
  <si>
    <t>Zatížení brutto
s čerpáním PVE</t>
  </si>
  <si>
    <r>
      <t>Výroba elektřiny brutto – TVS</t>
    </r>
    <r>
      <rPr>
        <i/>
        <vertAlign val="subscript"/>
        <sz val="9"/>
        <rFont val="Calibri"/>
        <family val="2"/>
        <charset val="238"/>
        <scheme val="minor"/>
      </rPr>
      <t>e</t>
    </r>
    <r>
      <rPr>
        <i/>
        <sz val="9"/>
        <rFont val="Calibri"/>
        <family val="2"/>
        <charset val="238"/>
        <scheme val="minor"/>
      </rPr>
      <t>.</t>
    </r>
  </si>
  <si>
    <t>Maloodběr obyvatelstvo (MOO)</t>
  </si>
  <si>
    <t>ČEZ</t>
  </si>
  <si>
    <t>E.ON</t>
  </si>
  <si>
    <t>PRE</t>
  </si>
  <si>
    <t>ČR</t>
  </si>
  <si>
    <t>Ostatní dodávky</t>
  </si>
  <si>
    <t>Systémové ukazatele jsou definovány v příloze č. 5 vyhlášky č. 540/2005 Sb. a zahrnují veškeré kategorie přerušení dle přílohy č. 4 této vyhlášky. Zdroj dat: výkazy ke kvalitě (PDS) a zprávy o kvalitě (PPS).</t>
  </si>
  <si>
    <t>2016</t>
  </si>
  <si>
    <t>Hodinová hodnota elektrického výkonu dodávaného do ES ČR připojenými výrobci elektřiny + saldo (uvádí se s a bez hodnoty výkonu čerpání přečerpávacích vodních elektráren).</t>
  </si>
  <si>
    <t>Tech. vl. spotřeba na výrobu elektřiny</t>
  </si>
  <si>
    <t>Tech. vl. spotřeba na výrobu tepla</t>
  </si>
  <si>
    <t>Maloodběr elektřiny obyvatelstvo (MOO)</t>
  </si>
  <si>
    <t>Maloodběr elektřiny podnikatelé (MOP)</t>
  </si>
  <si>
    <t>Velkoodběr elektřiny z vvn (VO z vvn)</t>
  </si>
  <si>
    <t>Velkoodběr elektřiny z vn (VO z vn)</t>
  </si>
  <si>
    <r>
      <t>Technologická vlastní spotřeba elektřiny na výrobu elektřiny (TVS</t>
    </r>
    <r>
      <rPr>
        <b/>
        <vertAlign val="subscript"/>
        <sz val="9"/>
        <rFont val="Calibri"/>
        <family val="2"/>
        <charset val="238"/>
        <scheme val="minor"/>
      </rPr>
      <t>e</t>
    </r>
    <r>
      <rPr>
        <b/>
        <sz val="9"/>
        <rFont val="Calibri"/>
        <family val="2"/>
        <charset val="238"/>
        <scheme val="minor"/>
      </rPr>
      <t>)</t>
    </r>
  </si>
  <si>
    <r>
      <t>Technologická vlastní spotřeba elektřiny na výrobu tepla  (TVS</t>
    </r>
    <r>
      <rPr>
        <b/>
        <vertAlign val="subscript"/>
        <sz val="9"/>
        <rFont val="Calibri"/>
        <family val="2"/>
        <charset val="238"/>
        <scheme val="minor"/>
      </rPr>
      <t>t</t>
    </r>
    <r>
      <rPr>
        <b/>
        <sz val="9"/>
        <rFont val="Calibri"/>
        <family val="2"/>
        <charset val="238"/>
        <scheme val="minor"/>
      </rPr>
      <t>)</t>
    </r>
  </si>
  <si>
    <r>
      <t>Tech. vl. spotřeba na výrobu elektřiny (TVS</t>
    </r>
    <r>
      <rPr>
        <vertAlign val="subscript"/>
        <sz val="9"/>
        <rFont val="Calibri"/>
        <family val="2"/>
        <charset val="238"/>
        <scheme val="minor"/>
      </rPr>
      <t>e</t>
    </r>
    <r>
      <rPr>
        <sz val="9"/>
        <rFont val="Calibri"/>
        <family val="2"/>
        <charset val="238"/>
        <scheme val="minor"/>
      </rPr>
      <t>)</t>
    </r>
  </si>
  <si>
    <t xml:space="preserve">Technologická vlastní spotřeba elektřiny na výrobu elektřiny </t>
  </si>
  <si>
    <t>Technologická vlastní spotřeba elektřiny na výrobu tepla</t>
  </si>
  <si>
    <t>Saldo*)</t>
  </si>
  <si>
    <t>*) fyzické toky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</si>
  <si>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zahrnuty údaje PS, RDS a vybraných LDS (fyzické toky)</t>
    </r>
  </si>
  <si>
    <t>Ukazatele nepřetržitosti přenosu v roce 2016</t>
  </si>
  <si>
    <t>Ukazatele nepřetržitosti distribuce v roce 2016</t>
  </si>
  <si>
    <t>3.3  Vývoj bilance a výroby elektřiny [GWh]</t>
  </si>
  <si>
    <t>3.5  Vývoj výroby a spotřeby elektřiny [GWh]</t>
  </si>
  <si>
    <t>3.6  Vývoj spotřeby elektřiny podle kategorií spotřeb [GWh]</t>
  </si>
  <si>
    <t>Podíl OZE [%]*)</t>
  </si>
  <si>
    <t>*) údaje jsou v SEČ</t>
  </si>
  <si>
    <t>hodina*)</t>
  </si>
  <si>
    <t>Hodina*)</t>
  </si>
  <si>
    <t>*)</t>
  </si>
  <si>
    <t>Počet odběrných míst [-]</t>
  </si>
  <si>
    <t>Jaderné palivo</t>
  </si>
  <si>
    <t>biologicky rozložitelná část komunálního odpadu</t>
  </si>
  <si>
    <t>4.1  Výroba elektřiny brutto v krajích ČR podle technologie elektráren [MWh]</t>
  </si>
  <si>
    <t>4.2  Spotřeba elektřiny netto v krajích ČR podle kategorie spotřeb [MWh]</t>
  </si>
  <si>
    <t>4.3  Spotřeba elektřiny netto v krajích ČR podle sektorů národního hospodářství [MWh]</t>
  </si>
  <si>
    <t>4.5  Spotřeba elektřiny netto v jednotlivých soustavách RDS [MWh]</t>
  </si>
  <si>
    <t>*) prostý podíl výroby brutto z OZE a celkové tuzemské brutto spotřeby</t>
  </si>
  <si>
    <t>Vývoj bilance a výroby elektřiny</t>
  </si>
  <si>
    <t>3.4</t>
  </si>
  <si>
    <t>3.5</t>
  </si>
  <si>
    <t>3.6</t>
  </si>
  <si>
    <t>Vývoj spotřeby elektřiny podle kategorií spotřeb</t>
  </si>
  <si>
    <t>Jaderné a parní elektrárny</t>
  </si>
  <si>
    <t>7</t>
  </si>
  <si>
    <t>8</t>
  </si>
  <si>
    <t>9</t>
  </si>
  <si>
    <t>10</t>
  </si>
  <si>
    <t>str. 34</t>
  </si>
  <si>
    <t>str. 36</t>
  </si>
  <si>
    <t>11</t>
  </si>
  <si>
    <t>Přeshraniční fyzické toky</t>
  </si>
  <si>
    <t>Vývoj exportu a importu elektřiny (fyzické toky)</t>
  </si>
  <si>
    <t>OM</t>
  </si>
  <si>
    <t>odběrné místo</t>
  </si>
  <si>
    <t xml:space="preserve">OZE </t>
  </si>
  <si>
    <t>obnovitelné zdroje energie</t>
  </si>
  <si>
    <t>Výroba z biomasy</t>
  </si>
  <si>
    <t>malé vodní elektrárny (do 10 MW instalovaného výkonu)</t>
  </si>
  <si>
    <t>nízké napětí do 1 kV (podle ČSN 330010)</t>
  </si>
  <si>
    <t>Označuje spotřebu elektřiny, která je nezbytná pro zajištění procesu výroby elektřiny. Jsou zde zahrnuty veškeré provozy, které jsou pro výrobu elektřiny nepostradatelné, včetně ztrát při výrobě elektřiny. Tato definice vychází z technologické vlastní spotřeby uvedené v § 2, písm. u) zákona č. 165/2012 Sb., o podporovaných zdrojích energie a o změně některých zákonů, v platném znění.</t>
  </si>
  <si>
    <t>Celulozove výluhy</t>
  </si>
  <si>
    <t>Rostlinné materiály neaglomerované</t>
  </si>
  <si>
    <t>5.  Jaderné a parní elektrárny</t>
  </si>
  <si>
    <t>Obecné informace a komentář</t>
  </si>
  <si>
    <t>Bilance, výroba a spotřeba elektřiny</t>
  </si>
  <si>
    <t>Výroba a spotřeba elektřiny v krajích ČR a RDS</t>
  </si>
  <si>
    <t>5</t>
  </si>
  <si>
    <t>Instalovaný výkon</t>
  </si>
  <si>
    <t>Přeshraniční toky</t>
  </si>
  <si>
    <t>Maxima a minima zatížení</t>
  </si>
  <si>
    <t>Bilance, technické údaje a kvalita dodávek v RDS</t>
  </si>
  <si>
    <t>Doplňující grafy a mapa</t>
  </si>
  <si>
    <t>3.4  Podíl paliv a technologií na výrobě elektřiny brutto [GWh]</t>
  </si>
  <si>
    <t>14</t>
  </si>
  <si>
    <t>16.1</t>
  </si>
  <si>
    <t>16.2</t>
  </si>
  <si>
    <t>21</t>
  </si>
  <si>
    <t>Podíl paliv a technologií na výrobě elektřiny brutto</t>
  </si>
  <si>
    <t>Podíl paliv a technologií na výrobě elektřiny brutto v krajích ČR</t>
  </si>
  <si>
    <t>4.4  Podíl paliv a technologií na výrobě elektřiny brutto v krajích ČR [GWh]</t>
  </si>
  <si>
    <r>
      <rPr>
        <i/>
        <vertAlign val="superscript"/>
        <sz val="8"/>
        <rFont val="Calibri"/>
        <family val="2"/>
        <charset val="238"/>
        <scheme val="minor"/>
      </rPr>
      <t>*)</t>
    </r>
    <r>
      <rPr>
        <i/>
        <sz val="8"/>
        <rFont val="Calibri"/>
        <family val="2"/>
        <charset val="238"/>
        <scheme val="minor"/>
      </rPr>
      <t xml:space="preserve"> Údaje před rokem 2014 pouze v souhrnné podobě</t>
    </r>
  </si>
  <si>
    <t>Výroba elektřiny podle technologií a paliv</t>
  </si>
  <si>
    <t>Vodní a přečerpávací vodní elektrárny</t>
  </si>
  <si>
    <t>Fotovoltaické elektrárny</t>
  </si>
  <si>
    <t>Kombinovaná výroba elektřiny a tepla</t>
  </si>
  <si>
    <t>Vývoj výroby elektřiny brutto z obnovitelných zdrojů energie</t>
  </si>
  <si>
    <r>
      <t>Energetický regulační úřad (ERÚ) vydává v souladu s § 17 odst. 7 písm. m) zákona č. 458/2000 Sb., v platném znění, (energetický zákon), roční zprávu o provozu soustav v energetických odvětvích za rok 2016. Veškerá data vycházejí z podkladů od licencovaných subjektů.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Zpráva navazuje na roční zprávy vydané v předchozích letech a přináší informace o základních ukazatelích elektroenergetiky a částečně teplárenství za rok 2016 včetně jejich vývoje za posledních deset let. Jednotlivé kapitoly obsahují statistická data o bilancích elektřiny za leden až prosinec roku 2016, vývoji výroby a spotřeby elektřiny podle příslušných kategorií včetně výroby elektřiny z obnovitelných zdrojů a kombinované výroby elektřiny a tepla. Zpráva dále obsahuje vyhodnocení instalovaného výkonu ES ČR, přeshraničních toků elektřiny a některá krajská vyhodnocení. Detailnější informace lze nalézt v čtvrtletních zprávách o provozu ES ČR, které jsou zveřejněny na internetových stránkách ERÚ. Roční zpráva za rok 2016 vychází z dat prosincové zprávy 2016 a obsahuje některé zpřesněné údaje oproti vydaným čtvrtletním zprávám.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Celková výroba elektřiny brutto v roce 2016 klesala již čtvrtým rokem a dosáhla 83,3 TWh, což představuje pokles o 586,4 GWh (</t>
    </r>
    <r>
      <rPr>
        <sz val="10"/>
        <rFont val="Calibri"/>
        <family val="2"/>
        <charset val="238"/>
      </rPr>
      <t>­ </t>
    </r>
    <r>
      <rPr>
        <sz val="10"/>
        <rFont val="Calibri"/>
        <family val="2"/>
        <charset val="238"/>
        <scheme val="minor"/>
      </rPr>
      <t>0,7 %) proti roku 2015. Tuzemská brutto spotřeba elektřiny druhým rokem rostla na 72,4 TWh (+ 2 %) a byla nejvyšší za posledních deset let. Největší meziroční změna výroby elektřiny brutto byla zaznamenána u paroplynových elektráren o 1 300 GWh (+ 47 %), jejich instalovaný výkon zůstal beze změn 1 363 MW. Naopak pokračoval meziroční propad výroby jaderných elektráren o 2 737 GWh (­ 10,2 %), jejichž instalovaný výkon byl čtvrtým rokem 4 290 MW. U velkých vodních elektráren s instalovaným výkonem nad 10 MW výroba vzrostla meziročně o 154 GWh (+ 20 %), zatímco v předchozích dvou letech klesala. Instalovaný výkon byl beze změny 753 MW. U malých vodních elektráren vzrostla výroba elektřiny brutto o 51 MWh (+ 5 %), instalovaný výkon byl téměř beze změny 337 MW. Celkově výroba vodních elektráren vzrostla oproti roku 2015 o 206 GWh (+ 11,5 %). Zatímco instalovaný výkon malých vodních elektráren byl 31 % celkového instalovaného výkonu všech vodních elektráren, vyrobily 53 % elektřiny z celkové výroby vodních elektráren. Výroba elektřiny přečerpávacích elektráren klesla meziročně o 74 GWh (- 6 %), zatímco předchozích sedm let stále stoupala. Větrné elektrárny vyrobily meziročně o 76 GWh elektřiny méně (- 13 %), instalovaný výkon byl třetím rokem téměř stejný 282 MW. Výroba elektřiny ze slunečních zdrojů meziročně klesla o 132 GWh (- 6 %), instalovaný výkon od roku 2011 mírně roste v řádu jednotek procent na 2 047 MW na konci roku 2016. Zatímco výroba BRKO meziročně stoupla o 12 GWh (+ 14 %), výroba z biomasy i bioplynu mírně klesla. I přes nárůst tuzemské brutto spotřeby elektřiny o 1 404 GWh (+ 2 %) zůstala hodnota výroby elektřiny brutto z obnovitelných zdrojů téměř stejná 9 395 GWh (- 0,3 %). Trend stoupající výroby elektřiny z obnovitelných zdrojů se v posledních třech letech ustálil a podíl výroby elektřiny brutto z obnovitelných zdrojů na celkové spotřebě dosáhl hodnoty 13 %. Zatímco výroba elektřiny z hnědého uhlí zůstala na téměř stejné úrovni, výroba z černého uhlí meziročně stoupla o 554 GWh (+ 11 %). Výroba elektřiny ze zemního plynu stoupla oproti roku 2015 o 1 444 GWh (+ 73 %).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Spotřeba elektřiny nejvíce vzrostla u domácností, meziročně o více než 437 GWh (+ 3 %). Oproti ostatním krajům byl významně vyšší nárůst spotřeby domácností ve Středočeském kraji, a to téměř o 102 GWh (+ 4,1 %). Celkově byl meziročně nejvyšší nárůst spotřeby v Moravskoslezském kraji především vyššími dodávkami do sektoru energetiky (o 347 GWh). Nejvyšší nárůst dodávek do stavebnictví byl v Praze (o 8,4 GWh), kde byl oproti jiným krajům řádově vyšší nárůst do sektoru obchod, služby, školství, zdravotnictví (o 517 GWh).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Stejně jako v předchozích letech bylo i v roce 2016 trvale záporné saldo, které za celý rok činilo téměř 11 TWh. To představuje meziroční pokles o 590 GWh (- 12,3 %), způsobený nižším přeshraničním tokem elektřiny z ČR, i když se zvýšily přeshraniční toky z ČR. Za posledních deset let byla hodnota salda nejnižší.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Ročního maxima zatížení bylo v soustavě dosaženo dne 5. prosince 2016 v 16 hodin (11 410 MW) a ročního minima dne 7. srpna 2016 v 5 hodin (4 932 MW). Zpráva vyhodnocuje i hodinové průběhy zatížení a spotřeby včetně struktury zdrojů pokrývajících maximální a minimální zatížení. Dále jsou uvedeny průběhy spotřeb ve dnech maxima a minima v minulých letech.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Roční zpráva dále prezentuje vybrané technické údaje o přenosové soustavě a regionálních distribučních soustavách včetně ukazatelů kvality dodávek SAIFI, SAIDI a CAIDI, z jejichž vyhodnocení vyplývá, že bylo dosaženo nejnižšího počtu a dob trvání přerušení dodávek elektřiny od začátku jejich sledování. Na závěr je přiložena aktuální mapa elektrizační soustavy ČR.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Údaje pro roční zprávu jsou získávány přímo od výrobců elektřiny, provozovatelů distribučních soustav a přenosové soustavy, o obnovitelných zdrojích s podporou od OTE, a.s. Zdroje dat jsou uvedeny u jednotlivých tabulek ve zprávě.</t>
    </r>
    <r>
      <rPr>
        <sz val="8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Případné dotazy či připomínky zasílejte na emailovou adresu elektro.statistika@eru.cz.
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</si>
  <si>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Výroba elektřiny brutto </t>
    </r>
    <r>
      <rPr>
        <b/>
        <vertAlign val="superscript"/>
        <sz val="9"/>
        <rFont val="Calibri"/>
        <family val="2"/>
        <charset val="238"/>
        <scheme val="minor"/>
      </rPr>
      <t>*)</t>
    </r>
  </si>
  <si>
    <t>Přečerpávací vodní elektrárny (PVE)</t>
  </si>
  <si>
    <t>Kombinovaná výroba elektřiny a tepla (KVET)</t>
  </si>
  <si>
    <t>6.  Paroplynové elektrárny</t>
  </si>
  <si>
    <t>JHM</t>
  </si>
  <si>
    <t>KVK</t>
  </si>
  <si>
    <t>LBK</t>
  </si>
  <si>
    <t>PHA</t>
  </si>
  <si>
    <t>STČ</t>
  </si>
  <si>
    <t>JHČ</t>
  </si>
  <si>
    <t>PLK</t>
  </si>
  <si>
    <t>ULK</t>
  </si>
  <si>
    <t>MSK</t>
  </si>
  <si>
    <t>ZLK</t>
  </si>
  <si>
    <t>OLK</t>
  </si>
  <si>
    <t>VYS</t>
  </si>
  <si>
    <t>PAK</t>
  </si>
  <si>
    <t>HKK</t>
  </si>
  <si>
    <t>Královehradecký (HKK)</t>
  </si>
  <si>
    <t>Moravskoslezský (MSK)</t>
  </si>
  <si>
    <t>Jihočeský (JHČ)</t>
  </si>
  <si>
    <t>Jihomoravský (JHM)</t>
  </si>
  <si>
    <t>Karlovarský (KVK)</t>
  </si>
  <si>
    <t>Liberecký (LBK)</t>
  </si>
  <si>
    <t>Olomoucký (OLK)</t>
  </si>
  <si>
    <t>Pardubický (PAK)</t>
  </si>
  <si>
    <t>Plzeňský (PLK)</t>
  </si>
  <si>
    <t>Praha (PHA)</t>
  </si>
  <si>
    <t>Středočeský (STČ)</t>
  </si>
  <si>
    <t>Ústecký (ULK)</t>
  </si>
  <si>
    <t>Vysočina (VYS)</t>
  </si>
  <si>
    <t>Zlínský (ZLK)</t>
  </si>
  <si>
    <t>Všechna paliva (údaje před rokem 2014 pouze v souhrnné podobě)</t>
  </si>
  <si>
    <t>Všechny kategorie (údaje před rokem 2014 pouze v souhrnné podobě)</t>
  </si>
  <si>
    <t>7.  Plynové a spalovací elektrárny</t>
  </si>
  <si>
    <t>8. Vodní a přečerpávací vodní elektrárny</t>
  </si>
  <si>
    <t>9. Větrné elektrárny</t>
  </si>
  <si>
    <t>10. Fotovoltaické elektrárny</t>
  </si>
  <si>
    <t>11. Kombinovaná výroba elektřiny a tepla</t>
  </si>
  <si>
    <t>12.  Výroba z biomasy</t>
  </si>
  <si>
    <t>13. Výroba z bioplynu</t>
  </si>
  <si>
    <t>14.  Vývoj výroby elektřiny brutto z obnovitelných zdrojů energie (OZE)</t>
  </si>
  <si>
    <t>15. Vývoj instalovaného výkonu v ES ČR a rozdělení do jednotlivých krajů v ČR k 31. 12. 2016 [MW]</t>
  </si>
  <si>
    <t>16.1  Přeshraniční fyzické toky [GWh]</t>
  </si>
  <si>
    <t>16.2  Vývoj exportu a importu elektřiny (fyzické toky) [TWh]</t>
  </si>
  <si>
    <t>17.3  Měsíční maxima a minima zatížení ES ČR (brutto bez čerpání PVE)</t>
  </si>
  <si>
    <t>17.4  Průběh spotřeby brutto bez čerpání PVE ve dni ročního maxima a minima [MW]</t>
  </si>
  <si>
    <t>18. Bilance fyzikálních toků PS a RDS</t>
  </si>
  <si>
    <t>19. Vybrané technické údaje o PS a RDS</t>
  </si>
  <si>
    <t>20. Dosažená úroveň kvality dodávek elektřiny</t>
  </si>
  <si>
    <t>21. Doplňující grafy</t>
  </si>
  <si>
    <t>Plynové a spalovací elektrárny</t>
  </si>
  <si>
    <t>Paroplynové elektrárny</t>
  </si>
  <si>
    <t>15</t>
  </si>
  <si>
    <t>17.1</t>
  </si>
  <si>
    <t>17.2</t>
  </si>
  <si>
    <t>17.3</t>
  </si>
  <si>
    <t>17.4</t>
  </si>
  <si>
    <t>22</t>
  </si>
  <si>
    <t>str. 37</t>
  </si>
  <si>
    <t>Fotovoltaické</t>
  </si>
  <si>
    <t>Vodní</t>
  </si>
  <si>
    <t>Přečerpávací</t>
  </si>
  <si>
    <t>Větrné</t>
  </si>
  <si>
    <t>Ostatní pevná paliva (mimo BRKO)</t>
  </si>
  <si>
    <t>19. 1.</t>
  </si>
  <si>
    <t>17. 2.</t>
  </si>
  <si>
    <t>1. 3.</t>
  </si>
  <si>
    <t>27. 4.</t>
  </si>
  <si>
    <t>4. 5.</t>
  </si>
  <si>
    <t>24. 6.</t>
  </si>
  <si>
    <t>1. 7.</t>
  </si>
  <si>
    <t>29. 8.</t>
  </si>
  <si>
    <t>14. 9.</t>
  </si>
  <si>
    <t>31. 10.</t>
  </si>
  <si>
    <t>30. 11.</t>
  </si>
  <si>
    <t>5. 12.</t>
  </si>
  <si>
    <t>9:00</t>
  </si>
  <si>
    <t>12:00</t>
  </si>
  <si>
    <t>13:00</t>
  </si>
  <si>
    <t>17:00</t>
  </si>
  <si>
    <t>16:00</t>
  </si>
  <si>
    <t>1. 1.</t>
  </si>
  <si>
    <t>21. 2.</t>
  </si>
  <si>
    <t>28. 3.</t>
  </si>
  <si>
    <t>17. 4.</t>
  </si>
  <si>
    <t>29. 5.</t>
  </si>
  <si>
    <t>19. 6.</t>
  </si>
  <si>
    <t>31. 7.</t>
  </si>
  <si>
    <t>7. 8.</t>
  </si>
  <si>
    <t>4. 9.</t>
  </si>
  <si>
    <t>2. 10.</t>
  </si>
  <si>
    <t>6. 11.</t>
  </si>
  <si>
    <t>26. 12.</t>
  </si>
  <si>
    <t>8:00</t>
  </si>
  <si>
    <t>5:00</t>
  </si>
  <si>
    <t>3:00</t>
  </si>
  <si>
    <t>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</si>
</sst>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_ "/>
    <numFmt numFmtId="166" formatCode="\$#,##0.00\ ;\(\$#,##0.00\)"/>
    <numFmt numFmtId="167" formatCode="h:mm;@"/>
    <numFmt numFmtId="168" formatCode="#,##0.0&quot; GWh&quot;"/>
    <numFmt numFmtId="169" formatCode="0.0"/>
    <numFmt numFmtId="170" formatCode="yyyy"/>
    <numFmt numFmtId="171" formatCode="d/\ m/"/>
    <numFmt numFmtId="172" formatCode="#,##0.000"/>
  </numFmts>
  <fonts count="8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2"/>
      <name val="System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6" tint="-0.249977111117893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i/>
      <sz val="8"/>
      <color theme="0"/>
      <name val="Calibri"/>
      <family val="2"/>
      <charset val="238"/>
      <scheme val="minor"/>
    </font>
    <font>
      <b/>
      <sz val="9"/>
      <color theme="3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b/>
      <sz val="36"/>
      <color rgb="FF005DA2"/>
      <name val="Calibri"/>
      <family val="2"/>
      <charset val="238"/>
      <scheme val="minor"/>
    </font>
    <font>
      <b/>
      <sz val="20"/>
      <color rgb="FF005DA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0"/>
      <color theme="3"/>
      <name val="Arial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b/>
      <sz val="10"/>
      <color theme="2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b/>
      <vertAlign val="subscript"/>
      <sz val="9"/>
      <name val="Calibri"/>
      <family val="2"/>
      <charset val="238"/>
      <scheme val="minor"/>
    </font>
    <font>
      <i/>
      <vertAlign val="subscript"/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i/>
      <vertAlign val="superscript"/>
      <sz val="8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vertAlign val="subscript"/>
      <sz val="9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sz val="9"/>
      <color theme="3" tint="0.3999755851924192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 tint="-0.24994659260841701"/>
      </top>
      <bottom/>
      <diagonal/>
    </border>
    <border>
      <left style="thick">
        <color theme="0"/>
      </left>
      <right/>
      <top style="thin">
        <color theme="0" tint="-0.24994659260841701"/>
      </top>
      <bottom/>
      <diagonal/>
    </border>
  </borders>
  <cellStyleXfs count="9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1" applyNumberFormat="0" applyFill="0" applyAlignment="0" applyProtection="0"/>
    <xf numFmtId="0" fontId="26" fillId="0" borderId="1" applyNumberFormat="0" applyFill="0" applyAlignment="0" applyProtection="0"/>
    <xf numFmtId="4" fontId="26" fillId="0" borderId="0" applyFill="0" applyBorder="0" applyAlignment="0" applyProtection="0"/>
    <xf numFmtId="0" fontId="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11" borderId="0" applyNumberFormat="0" applyBorder="0" applyAlignment="0" applyProtection="0"/>
    <xf numFmtId="0" fontId="11" fillId="12" borderId="2" applyNumberFormat="0" applyAlignment="0" applyProtection="0"/>
    <xf numFmtId="166" fontId="26" fillId="0" borderId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5" fillId="0" borderId="0"/>
    <xf numFmtId="0" fontId="31" fillId="0" borderId="0"/>
    <xf numFmtId="0" fontId="6" fillId="0" borderId="0"/>
    <xf numFmtId="0" fontId="6" fillId="0" borderId="0"/>
    <xf numFmtId="2" fontId="9" fillId="0" borderId="0" applyFill="0" applyBorder="0" applyAlignment="0" applyProtection="0"/>
    <xf numFmtId="2" fontId="26" fillId="0" borderId="0" applyFill="0" applyBorder="0" applyAlignment="0" applyProtection="0"/>
    <xf numFmtId="0" fontId="6" fillId="4" borderId="6" applyNumberFormat="0" applyFont="0" applyAlignment="0" applyProtection="0"/>
    <xf numFmtId="10" fontId="26" fillId="0" borderId="0" applyFill="0" applyBorder="0" applyAlignment="0" applyProtection="0"/>
    <xf numFmtId="0" fontId="20" fillId="0" borderId="7" applyNumberFormat="0" applyFill="0" applyAlignment="0" applyProtection="0"/>
    <xf numFmtId="0" fontId="21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2" fillId="7" borderId="8" applyNumberFormat="0" applyAlignment="0" applyProtection="0"/>
    <xf numFmtId="0" fontId="23" fillId="13" borderId="8" applyNumberFormat="0" applyAlignment="0" applyProtection="0"/>
    <xf numFmtId="0" fontId="24" fillId="13" borderId="9" applyNumberFormat="0" applyAlignment="0" applyProtection="0"/>
    <xf numFmtId="0" fontId="25" fillId="0" borderId="0" applyNumberFormat="0" applyFill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9" fontId="33" fillId="0" borderId="0" applyFont="0" applyFill="0" applyBorder="0" applyAlignment="0" applyProtection="0"/>
    <xf numFmtId="0" fontId="5" fillId="0" borderId="0"/>
    <xf numFmtId="0" fontId="9" fillId="0" borderId="1" applyNumberFormat="0" applyFill="0" applyAlignment="0" applyProtection="0"/>
    <xf numFmtId="0" fontId="9" fillId="0" borderId="1" applyNumberFormat="0" applyFill="0" applyAlignment="0" applyProtection="0"/>
    <xf numFmtId="4" fontId="9" fillId="0" borderId="0" applyFill="0" applyBorder="0" applyAlignment="0" applyProtection="0"/>
    <xf numFmtId="4" fontId="9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" fontId="9" fillId="0" borderId="0" applyFill="0" applyBorder="0" applyAlignment="0" applyProtection="0"/>
    <xf numFmtId="2" fontId="9" fillId="0" borderId="0" applyFill="0" applyBorder="0" applyAlignment="0" applyProtection="0"/>
    <xf numFmtId="10" fontId="9" fillId="0" borderId="0" applyFill="0" applyBorder="0" applyAlignment="0" applyProtection="0"/>
    <xf numFmtId="10" fontId="9" fillId="0" borderId="0" applyFill="0" applyBorder="0" applyAlignment="0" applyProtection="0"/>
    <xf numFmtId="0" fontId="3" fillId="0" borderId="0"/>
    <xf numFmtId="0" fontId="5" fillId="0" borderId="0"/>
    <xf numFmtId="0" fontId="2" fillId="0" borderId="0"/>
    <xf numFmtId="0" fontId="1" fillId="0" borderId="0"/>
    <xf numFmtId="0" fontId="5" fillId="0" borderId="0"/>
  </cellStyleXfs>
  <cellXfs count="552">
    <xf numFmtId="0" fontId="0" fillId="0" borderId="0" xfId="0"/>
    <xf numFmtId="0" fontId="30" fillId="0" borderId="0" xfId="0" applyFont="1"/>
    <xf numFmtId="0" fontId="32" fillId="0" borderId="0" xfId="0" applyFont="1" applyFill="1" applyBorder="1" applyAlignment="1">
      <alignment horizontal="right" vertical="center"/>
    </xf>
    <xf numFmtId="0" fontId="32" fillId="0" borderId="0" xfId="0" applyFont="1"/>
    <xf numFmtId="164" fontId="34" fillId="18" borderId="10" xfId="41" applyNumberFormat="1" applyFont="1" applyFill="1" applyBorder="1" applyAlignment="1">
      <alignment horizontal="right"/>
    </xf>
    <xf numFmtId="164" fontId="34" fillId="18" borderId="13" xfId="41" applyNumberFormat="1" applyFont="1" applyFill="1" applyBorder="1" applyAlignment="1">
      <alignment horizontal="right"/>
    </xf>
    <xf numFmtId="164" fontId="34" fillId="18" borderId="10" xfId="41" applyNumberFormat="1" applyFont="1" applyFill="1" applyBorder="1"/>
    <xf numFmtId="164" fontId="34" fillId="18" borderId="13" xfId="41" applyNumberFormat="1" applyFont="1" applyFill="1" applyBorder="1"/>
    <xf numFmtId="0" fontId="39" fillId="18" borderId="0" xfId="0" applyFont="1" applyFill="1" applyBorder="1" applyAlignment="1">
      <alignment horizontal="right" vertical="top"/>
    </xf>
    <xf numFmtId="0" fontId="34" fillId="0" borderId="0" xfId="0" applyFont="1"/>
    <xf numFmtId="164" fontId="34" fillId="0" borderId="0" xfId="0" applyNumberFormat="1" applyFont="1" applyFill="1" applyBorder="1"/>
    <xf numFmtId="164" fontId="36" fillId="0" borderId="0" xfId="0" applyNumberFormat="1" applyFont="1" applyFill="1" applyBorder="1"/>
    <xf numFmtId="0" fontId="34" fillId="0" borderId="0" xfId="0" applyFont="1" applyFill="1" applyBorder="1"/>
    <xf numFmtId="0" fontId="36" fillId="0" borderId="0" xfId="0" applyFont="1" applyFill="1" applyBorder="1" applyAlignment="1"/>
    <xf numFmtId="164" fontId="34" fillId="18" borderId="15" xfId="41" applyNumberFormat="1" applyFont="1" applyFill="1" applyBorder="1"/>
    <xf numFmtId="0" fontId="39" fillId="0" borderId="0" xfId="0" applyFont="1" applyAlignment="1">
      <alignment horizontal="right" vertical="top"/>
    </xf>
    <xf numFmtId="0" fontId="32" fillId="0" borderId="0" xfId="0" applyFont="1" applyFill="1" applyBorder="1"/>
    <xf numFmtId="49" fontId="36" fillId="0" borderId="0" xfId="0" applyNumberFormat="1" applyFont="1" applyFill="1" applyBorder="1" applyAlignment="1">
      <alignment horizontal="right"/>
    </xf>
    <xf numFmtId="0" fontId="39" fillId="0" borderId="0" xfId="0" applyFont="1" applyFill="1" applyBorder="1" applyAlignment="1">
      <alignment horizontal="right" vertical="top"/>
    </xf>
    <xf numFmtId="0" fontId="35" fillId="0" borderId="0" xfId="0" applyFont="1" applyFill="1" applyBorder="1"/>
    <xf numFmtId="0" fontId="40" fillId="0" borderId="0" xfId="0" applyFont="1" applyFill="1" applyBorder="1" applyAlignment="1">
      <alignment horizontal="right" vertical="top"/>
    </xf>
    <xf numFmtId="164" fontId="34" fillId="0" borderId="13" xfId="0" applyNumberFormat="1" applyFont="1" applyFill="1" applyBorder="1"/>
    <xf numFmtId="164" fontId="34" fillId="0" borderId="11" xfId="0" applyNumberFormat="1" applyFont="1" applyFill="1" applyBorder="1"/>
    <xf numFmtId="0" fontId="34" fillId="18" borderId="10" xfId="41" applyFont="1" applyFill="1" applyBorder="1" applyAlignment="1">
      <alignment horizontal="left" indent="1"/>
    </xf>
    <xf numFmtId="0" fontId="34" fillId="18" borderId="12" xfId="41" applyFont="1" applyFill="1" applyBorder="1" applyAlignment="1">
      <alignment horizontal="left" indent="1"/>
    </xf>
    <xf numFmtId="0" fontId="34" fillId="18" borderId="17" xfId="41" applyFont="1" applyFill="1" applyBorder="1" applyAlignment="1">
      <alignment horizontal="left" indent="1"/>
    </xf>
    <xf numFmtId="164" fontId="34" fillId="18" borderId="17" xfId="41" applyNumberFormat="1" applyFont="1" applyFill="1" applyBorder="1" applyAlignment="1">
      <alignment horizontal="right"/>
    </xf>
    <xf numFmtId="164" fontId="34" fillId="18" borderId="18" xfId="41" applyNumberFormat="1" applyFont="1" applyFill="1" applyBorder="1" applyAlignment="1">
      <alignment horizontal="right"/>
    </xf>
    <xf numFmtId="164" fontId="36" fillId="19" borderId="17" xfId="41" applyNumberFormat="1" applyFont="1" applyFill="1" applyBorder="1"/>
    <xf numFmtId="0" fontId="34" fillId="18" borderId="14" xfId="41" applyFont="1" applyFill="1" applyBorder="1" applyAlignment="1">
      <alignment horizontal="left" indent="1"/>
    </xf>
    <xf numFmtId="0" fontId="34" fillId="18" borderId="18" xfId="41" applyFont="1" applyFill="1" applyBorder="1" applyAlignment="1">
      <alignment horizontal="left" indent="1"/>
    </xf>
    <xf numFmtId="0" fontId="34" fillId="0" borderId="0" xfId="0" applyFont="1" applyFill="1" applyBorder="1" applyAlignment="1">
      <alignment horizontal="left" vertical="center" indent="1"/>
    </xf>
    <xf numFmtId="0" fontId="34" fillId="0" borderId="12" xfId="0" applyFont="1" applyFill="1" applyBorder="1" applyAlignment="1">
      <alignment horizontal="left" vertical="center" indent="1"/>
    </xf>
    <xf numFmtId="0" fontId="34" fillId="0" borderId="17" xfId="0" applyFont="1" applyFill="1" applyBorder="1" applyAlignment="1">
      <alignment horizontal="left" vertical="center" indent="1"/>
    </xf>
    <xf numFmtId="164" fontId="34" fillId="0" borderId="17" xfId="0" applyNumberFormat="1" applyFont="1" applyFill="1" applyBorder="1"/>
    <xf numFmtId="164" fontId="36" fillId="19" borderId="17" xfId="0" applyNumberFormat="1" applyFont="1" applyFill="1" applyBorder="1"/>
    <xf numFmtId="164" fontId="34" fillId="0" borderId="10" xfId="0" applyNumberFormat="1" applyFont="1" applyFill="1" applyBorder="1"/>
    <xf numFmtId="0" fontId="35" fillId="0" borderId="0" xfId="0" applyFont="1"/>
    <xf numFmtId="0" fontId="34" fillId="0" borderId="0" xfId="0" applyFont="1" applyFill="1" applyBorder="1" applyAlignment="1">
      <alignment vertical="center"/>
    </xf>
    <xf numFmtId="0" fontId="36" fillId="0" borderId="0" xfId="0" applyFont="1" applyFill="1" applyBorder="1" applyAlignment="1"/>
    <xf numFmtId="164" fontId="34" fillId="0" borderId="18" xfId="0" applyNumberFormat="1" applyFont="1" applyFill="1" applyBorder="1"/>
    <xf numFmtId="0" fontId="34" fillId="0" borderId="0" xfId="0" applyFont="1" applyFill="1" applyBorder="1" applyAlignment="1">
      <alignment horizontal="left" indent="1"/>
    </xf>
    <xf numFmtId="0" fontId="34" fillId="0" borderId="18" xfId="0" applyFont="1" applyFill="1" applyBorder="1" applyAlignment="1">
      <alignment horizontal="left" indent="1"/>
    </xf>
    <xf numFmtId="0" fontId="34" fillId="0" borderId="12" xfId="0" applyFont="1" applyFill="1" applyBorder="1" applyAlignment="1">
      <alignment horizontal="left" indent="1"/>
    </xf>
    <xf numFmtId="164" fontId="36" fillId="19" borderId="17" xfId="0" applyNumberFormat="1" applyFont="1" applyFill="1" applyBorder="1" applyAlignment="1"/>
    <xf numFmtId="164" fontId="34" fillId="0" borderId="18" xfId="0" applyNumberFormat="1" applyFont="1" applyFill="1" applyBorder="1" applyAlignment="1"/>
    <xf numFmtId="49" fontId="43" fillId="0" borderId="0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vertical="center"/>
    </xf>
    <xf numFmtId="164" fontId="34" fillId="0" borderId="0" xfId="0" applyNumberFormat="1" applyFont="1" applyFill="1" applyBorder="1" applyAlignment="1">
      <alignment horizontal="right"/>
    </xf>
    <xf numFmtId="164" fontId="41" fillId="0" borderId="0" xfId="0" applyNumberFormat="1" applyFont="1" applyFill="1" applyBorder="1" applyAlignment="1" applyProtection="1">
      <alignment horizontal="right" vertical="center"/>
    </xf>
    <xf numFmtId="164" fontId="41" fillId="0" borderId="13" xfId="0" applyNumberFormat="1" applyFont="1" applyFill="1" applyBorder="1" applyAlignment="1" applyProtection="1">
      <alignment horizontal="right" vertical="center"/>
    </xf>
    <xf numFmtId="164" fontId="41" fillId="0" borderId="17" xfId="0" applyNumberFormat="1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vertical="center"/>
    </xf>
    <xf numFmtId="164" fontId="44" fillId="0" borderId="0" xfId="0" applyNumberFormat="1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horizontal="right" vertical="center"/>
    </xf>
    <xf numFmtId="164" fontId="44" fillId="0" borderId="18" xfId="0" applyNumberFormat="1" applyFont="1" applyFill="1" applyBorder="1" applyAlignment="1">
      <alignment vertical="center"/>
    </xf>
    <xf numFmtId="164" fontId="44" fillId="0" borderId="13" xfId="0" applyNumberFormat="1" applyFont="1" applyFill="1" applyBorder="1" applyAlignment="1">
      <alignment vertical="center"/>
    </xf>
    <xf numFmtId="164" fontId="41" fillId="0" borderId="13" xfId="0" applyNumberFormat="1" applyFont="1" applyFill="1" applyBorder="1" applyAlignment="1">
      <alignment horizontal="right" vertical="center"/>
    </xf>
    <xf numFmtId="0" fontId="34" fillId="0" borderId="0" xfId="41" applyFont="1" applyFill="1" applyBorder="1"/>
    <xf numFmtId="164" fontId="34" fillId="0" borderId="0" xfId="41" applyNumberFormat="1" applyFont="1" applyFill="1" applyBorder="1"/>
    <xf numFmtId="164" fontId="38" fillId="0" borderId="0" xfId="0" applyNumberFormat="1" applyFont="1" applyFill="1" applyBorder="1"/>
    <xf numFmtId="0" fontId="36" fillId="0" borderId="0" xfId="0" applyFont="1" applyFill="1" applyBorder="1" applyAlignment="1">
      <alignment horizontal="right"/>
    </xf>
    <xf numFmtId="168" fontId="46" fillId="0" borderId="0" xfId="0" applyNumberFormat="1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right"/>
    </xf>
    <xf numFmtId="164" fontId="34" fillId="0" borderId="13" xfId="41" applyNumberFormat="1" applyFont="1" applyFill="1" applyBorder="1"/>
    <xf numFmtId="164" fontId="34" fillId="19" borderId="17" xfId="0" applyNumberFormat="1" applyFont="1" applyFill="1" applyBorder="1"/>
    <xf numFmtId="0" fontId="38" fillId="0" borderId="0" xfId="0" applyFont="1" applyFill="1" applyBorder="1" applyAlignment="1">
      <alignment vertical="center"/>
    </xf>
    <xf numFmtId="0" fontId="38" fillId="0" borderId="0" xfId="0" applyFont="1" applyFill="1" applyBorder="1"/>
    <xf numFmtId="49" fontId="47" fillId="0" borderId="0" xfId="0" applyNumberFormat="1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horizontal="center"/>
    </xf>
    <xf numFmtId="49" fontId="48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9" fontId="34" fillId="0" borderId="0" xfId="59" applyFont="1" applyFill="1" applyBorder="1"/>
    <xf numFmtId="3" fontId="34" fillId="0" borderId="18" xfId="0" applyNumberFormat="1" applyFont="1" applyFill="1" applyBorder="1" applyAlignment="1">
      <alignment horizontal="right"/>
    </xf>
    <xf numFmtId="3" fontId="34" fillId="0" borderId="13" xfId="0" applyNumberFormat="1" applyFont="1" applyFill="1" applyBorder="1" applyAlignment="1">
      <alignment horizontal="right"/>
    </xf>
    <xf numFmtId="3" fontId="34" fillId="0" borderId="17" xfId="0" applyNumberFormat="1" applyFont="1" applyFill="1" applyBorder="1" applyAlignment="1">
      <alignment horizontal="right"/>
    </xf>
    <xf numFmtId="0" fontId="34" fillId="18" borderId="20" xfId="41" applyFont="1" applyFill="1" applyBorder="1" applyAlignment="1">
      <alignment horizontal="left" indent="1"/>
    </xf>
    <xf numFmtId="164" fontId="34" fillId="18" borderId="20" xfId="41" applyNumberFormat="1" applyFont="1" applyFill="1" applyBorder="1" applyAlignment="1">
      <alignment horizontal="right"/>
    </xf>
    <xf numFmtId="164" fontId="34" fillId="0" borderId="16" xfId="0" applyNumberFormat="1" applyFont="1" applyFill="1" applyBorder="1"/>
    <xf numFmtId="9" fontId="34" fillId="0" borderId="18" xfId="59" applyFont="1" applyFill="1" applyBorder="1"/>
    <xf numFmtId="9" fontId="34" fillId="0" borderId="11" xfId="59" applyFont="1" applyFill="1" applyBorder="1"/>
    <xf numFmtId="0" fontId="38" fillId="0" borderId="0" xfId="0" applyFont="1" applyFill="1" applyBorder="1" applyAlignment="1">
      <alignment horizontal="right" vertical="center"/>
    </xf>
    <xf numFmtId="49" fontId="38" fillId="0" borderId="0" xfId="0" applyNumberFormat="1" applyFont="1" applyFill="1" applyBorder="1"/>
    <xf numFmtId="49" fontId="37" fillId="0" borderId="0" xfId="0" applyNumberFormat="1" applyFont="1" applyFill="1" applyBorder="1" applyAlignment="1">
      <alignment horizontal="right"/>
    </xf>
    <xf numFmtId="0" fontId="37" fillId="0" borderId="0" xfId="0" applyFont="1" applyFill="1" applyBorder="1"/>
    <xf numFmtId="167" fontId="38" fillId="0" borderId="0" xfId="40" applyNumberFormat="1" applyFont="1" applyFill="1" applyBorder="1" applyAlignment="1">
      <alignment horizontal="center"/>
    </xf>
    <xf numFmtId="0" fontId="49" fillId="0" borderId="0" xfId="0" applyFont="1" applyFill="1" applyBorder="1"/>
    <xf numFmtId="0" fontId="50" fillId="0" borderId="0" xfId="0" applyFont="1" applyFill="1" applyBorder="1" applyAlignment="1">
      <alignment horizontal="right" vertical="top"/>
    </xf>
    <xf numFmtId="9" fontId="38" fillId="0" borderId="0" xfId="59" applyFont="1" applyFill="1" applyBorder="1"/>
    <xf numFmtId="164" fontId="36" fillId="19" borderId="0" xfId="0" applyNumberFormat="1" applyFont="1" applyFill="1" applyBorder="1"/>
    <xf numFmtId="164" fontId="34" fillId="0" borderId="10" xfId="41" applyNumberFormat="1" applyFont="1" applyFill="1" applyBorder="1"/>
    <xf numFmtId="164" fontId="34" fillId="19" borderId="17" xfId="41" applyNumberFormat="1" applyFont="1" applyFill="1" applyBorder="1"/>
    <xf numFmtId="164" fontId="36" fillId="19" borderId="17" xfId="0" applyNumberFormat="1" applyFont="1" applyFill="1" applyBorder="1" applyAlignment="1">
      <alignment horizontal="right" vertical="center"/>
    </xf>
    <xf numFmtId="0" fontId="34" fillId="0" borderId="0" xfId="0" applyFont="1" applyBorder="1"/>
    <xf numFmtId="0" fontId="55" fillId="0" borderId="0" xfId="0" applyFont="1" applyFill="1" applyBorder="1" applyAlignment="1">
      <alignment horizontal="right" vertical="center"/>
    </xf>
    <xf numFmtId="0" fontId="36" fillId="20" borderId="10" xfId="4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 applyAlignment="1"/>
    <xf numFmtId="0" fontId="5" fillId="0" borderId="0" xfId="0" applyFont="1"/>
    <xf numFmtId="164" fontId="34" fillId="0" borderId="0" xfId="0" applyNumberFormat="1" applyFont="1"/>
    <xf numFmtId="164" fontId="34" fillId="0" borderId="17" xfId="0" applyNumberFormat="1" applyFont="1" applyBorder="1"/>
    <xf numFmtId="164" fontId="34" fillId="0" borderId="11" xfId="0" applyNumberFormat="1" applyFont="1" applyBorder="1"/>
    <xf numFmtId="0" fontId="34" fillId="0" borderId="18" xfId="0" applyFont="1" applyBorder="1"/>
    <xf numFmtId="168" fontId="45" fillId="0" borderId="0" xfId="0" applyNumberFormat="1" applyFont="1" applyFill="1" applyBorder="1" applyAlignment="1">
      <alignment horizontal="right"/>
    </xf>
    <xf numFmtId="0" fontId="34" fillId="0" borderId="24" xfId="0" applyFont="1" applyBorder="1"/>
    <xf numFmtId="0" fontId="63" fillId="0" borderId="0" xfId="0" applyFont="1" applyFill="1" applyBorder="1"/>
    <xf numFmtId="49" fontId="64" fillId="0" borderId="0" xfId="0" applyNumberFormat="1" applyFont="1" applyFill="1" applyBorder="1" applyAlignment="1">
      <alignment horizontal="right"/>
    </xf>
    <xf numFmtId="0" fontId="63" fillId="0" borderId="0" xfId="0" applyFont="1"/>
    <xf numFmtId="49" fontId="64" fillId="0" borderId="0" xfId="0" applyNumberFormat="1" applyFont="1" applyAlignment="1">
      <alignment horizontal="right"/>
    </xf>
    <xf numFmtId="0" fontId="40" fillId="0" borderId="0" xfId="0" applyFont="1"/>
    <xf numFmtId="0" fontId="34" fillId="0" borderId="0" xfId="0" applyFont="1" applyFill="1" applyBorder="1" applyAlignment="1">
      <alignment vertical="top" wrapText="1"/>
    </xf>
    <xf numFmtId="164" fontId="34" fillId="0" borderId="13" xfId="0" applyNumberFormat="1" applyFont="1" applyFill="1" applyBorder="1" applyAlignment="1"/>
    <xf numFmtId="164" fontId="34" fillId="0" borderId="11" xfId="0" applyNumberFormat="1" applyFont="1" applyFill="1" applyBorder="1" applyAlignment="1"/>
    <xf numFmtId="164" fontId="34" fillId="0" borderId="17" xfId="0" applyNumberFormat="1" applyFont="1" applyFill="1" applyBorder="1" applyAlignment="1"/>
    <xf numFmtId="164" fontId="34" fillId="0" borderId="0" xfId="0" applyNumberFormat="1" applyFont="1" applyFill="1" applyBorder="1" applyAlignment="1"/>
    <xf numFmtId="49" fontId="69" fillId="0" borderId="0" xfId="0" applyNumberFormat="1" applyFont="1" applyFill="1" applyBorder="1" applyAlignment="1">
      <alignment horizontal="right"/>
    </xf>
    <xf numFmtId="164" fontId="34" fillId="18" borderId="11" xfId="41" applyNumberFormat="1" applyFont="1" applyFill="1" applyBorder="1" applyAlignment="1">
      <alignment horizontal="right"/>
    </xf>
    <xf numFmtId="0" fontId="36" fillId="20" borderId="10" xfId="41" applyFont="1" applyFill="1" applyBorder="1" applyAlignment="1">
      <alignment horizontal="right" vertical="center"/>
    </xf>
    <xf numFmtId="0" fontId="36" fillId="19" borderId="17" xfId="41" applyFont="1" applyFill="1" applyBorder="1" applyAlignment="1">
      <alignment wrapText="1"/>
    </xf>
    <xf numFmtId="164" fontId="36" fillId="19" borderId="17" xfId="41" applyNumberFormat="1" applyFont="1" applyFill="1" applyBorder="1" applyAlignment="1">
      <alignment horizontal="right"/>
    </xf>
    <xf numFmtId="164" fontId="36" fillId="19" borderId="18" xfId="41" applyNumberFormat="1" applyFont="1" applyFill="1" applyBorder="1" applyAlignment="1">
      <alignment horizontal="right"/>
    </xf>
    <xf numFmtId="0" fontId="36" fillId="19" borderId="18" xfId="41" applyFont="1" applyFill="1" applyBorder="1" applyAlignment="1">
      <alignment wrapText="1"/>
    </xf>
    <xf numFmtId="0" fontId="75" fillId="20" borderId="10" xfId="41" applyFont="1" applyFill="1" applyBorder="1" applyAlignment="1">
      <alignment horizontal="center" vertical="center"/>
    </xf>
    <xf numFmtId="2" fontId="36" fillId="19" borderId="18" xfId="41" applyNumberFormat="1" applyFont="1" applyFill="1" applyBorder="1" applyAlignment="1">
      <alignment wrapText="1"/>
    </xf>
    <xf numFmtId="164" fontId="36" fillId="19" borderId="18" xfId="41" applyNumberFormat="1" applyFont="1" applyFill="1" applyBorder="1" applyAlignment="1"/>
    <xf numFmtId="0" fontId="36" fillId="19" borderId="17" xfId="41" applyFont="1" applyFill="1" applyBorder="1" applyAlignment="1"/>
    <xf numFmtId="164" fontId="36" fillId="19" borderId="17" xfId="41" applyNumberFormat="1" applyFont="1" applyFill="1" applyBorder="1" applyAlignment="1"/>
    <xf numFmtId="0" fontId="36" fillId="20" borderId="0" xfId="41" applyFont="1" applyFill="1" applyBorder="1" applyAlignment="1">
      <alignment horizontal="right" vertical="top" wrapText="1"/>
    </xf>
    <xf numFmtId="0" fontId="36" fillId="20" borderId="10" xfId="41" applyFont="1" applyFill="1" applyBorder="1" applyAlignment="1">
      <alignment horizontal="right" vertical="top" wrapText="1"/>
    </xf>
    <xf numFmtId="0" fontId="34" fillId="20" borderId="0" xfId="0" applyFont="1" applyFill="1" applyBorder="1" applyAlignment="1">
      <alignment horizontal="right" vertical="center" wrapText="1"/>
    </xf>
    <xf numFmtId="2" fontId="36" fillId="19" borderId="18" xfId="41" applyNumberFormat="1" applyFont="1" applyFill="1" applyBorder="1" applyAlignment="1">
      <alignment horizontal="left" wrapText="1"/>
    </xf>
    <xf numFmtId="0" fontId="36" fillId="20" borderId="0" xfId="0" applyFont="1" applyFill="1" applyBorder="1" applyAlignment="1">
      <alignment horizontal="right" vertical="top" wrapText="1"/>
    </xf>
    <xf numFmtId="0" fontId="36" fillId="19" borderId="17" xfId="0" applyFont="1" applyFill="1" applyBorder="1" applyAlignment="1"/>
    <xf numFmtId="2" fontId="36" fillId="19" borderId="17" xfId="41" applyNumberFormat="1" applyFont="1" applyFill="1" applyBorder="1" applyAlignment="1">
      <alignment vertical="center" wrapText="1"/>
    </xf>
    <xf numFmtId="0" fontId="39" fillId="0" borderId="0" xfId="0" applyFont="1" applyFill="1" applyBorder="1"/>
    <xf numFmtId="0" fontId="34" fillId="20" borderId="10" xfId="0" applyFont="1" applyFill="1" applyBorder="1" applyAlignment="1">
      <alignment horizontal="right" vertical="top" wrapText="1"/>
    </xf>
    <xf numFmtId="0" fontId="36" fillId="19" borderId="17" xfId="0" applyFont="1" applyFill="1" applyBorder="1" applyAlignment="1">
      <alignment horizontal="left"/>
    </xf>
    <xf numFmtId="0" fontId="34" fillId="0" borderId="10" xfId="0" applyFont="1" applyFill="1" applyBorder="1" applyAlignment="1">
      <alignment horizontal="left" vertical="center" indent="1"/>
    </xf>
    <xf numFmtId="0" fontId="34" fillId="20" borderId="10" xfId="0" applyFont="1" applyFill="1" applyBorder="1" applyAlignment="1">
      <alignment horizontal="right" vertical="center" wrapText="1"/>
    </xf>
    <xf numFmtId="0" fontId="34" fillId="0" borderId="17" xfId="0" applyFont="1" applyFill="1" applyBorder="1" applyAlignment="1">
      <alignment horizontal="left" indent="1"/>
    </xf>
    <xf numFmtId="164" fontId="34" fillId="0" borderId="0" xfId="0" applyNumberFormat="1" applyFont="1" applyBorder="1"/>
    <xf numFmtId="0" fontId="34" fillId="20" borderId="0" xfId="0" applyFont="1" applyFill="1"/>
    <xf numFmtId="0" fontId="36" fillId="20" borderId="0" xfId="0" applyFont="1" applyFill="1" applyAlignment="1">
      <alignment horizontal="right" vertical="top" wrapText="1"/>
    </xf>
    <xf numFmtId="0" fontId="36" fillId="20" borderId="25" xfId="0" applyFont="1" applyFill="1" applyBorder="1" applyAlignment="1">
      <alignment horizontal="right" vertical="top" wrapText="1"/>
    </xf>
    <xf numFmtId="0" fontId="34" fillId="20" borderId="10" xfId="0" applyFont="1" applyFill="1" applyBorder="1"/>
    <xf numFmtId="0" fontId="34" fillId="20" borderId="10" xfId="0" applyFont="1" applyFill="1" applyBorder="1" applyAlignment="1">
      <alignment horizontal="right"/>
    </xf>
    <xf numFmtId="0" fontId="34" fillId="20" borderId="26" xfId="0" applyFont="1" applyFill="1" applyBorder="1" applyAlignment="1">
      <alignment horizontal="right"/>
    </xf>
    <xf numFmtId="0" fontId="36" fillId="19" borderId="17" xfId="0" applyFont="1" applyFill="1" applyBorder="1"/>
    <xf numFmtId="164" fontId="36" fillId="19" borderId="27" xfId="0" applyNumberFormat="1" applyFont="1" applyFill="1" applyBorder="1"/>
    <xf numFmtId="0" fontId="34" fillId="0" borderId="0" xfId="0" applyFont="1" applyAlignment="1">
      <alignment horizontal="left" indent="1"/>
    </xf>
    <xf numFmtId="0" fontId="34" fillId="0" borderId="12" xfId="0" applyFont="1" applyBorder="1" applyAlignment="1">
      <alignment horizontal="left" indent="1"/>
    </xf>
    <xf numFmtId="0" fontId="34" fillId="0" borderId="17" xfId="0" applyFont="1" applyBorder="1" applyAlignment="1">
      <alignment horizontal="left" indent="1"/>
    </xf>
    <xf numFmtId="0" fontId="36" fillId="20" borderId="0" xfId="0" applyFont="1" applyFill="1" applyBorder="1" applyAlignment="1">
      <alignment horizontal="center" vertical="center"/>
    </xf>
    <xf numFmtId="0" fontId="36" fillId="20" borderId="0" xfId="0" applyFont="1" applyFill="1" applyBorder="1" applyAlignment="1">
      <alignment horizontal="center" vertical="center" wrapText="1"/>
    </xf>
    <xf numFmtId="0" fontId="36" fillId="20" borderId="0" xfId="0" applyFont="1" applyFill="1" applyBorder="1" applyAlignment="1">
      <alignment horizontal="right" vertical="center"/>
    </xf>
    <xf numFmtId="0" fontId="36" fillId="19" borderId="17" xfId="41" applyFont="1" applyFill="1" applyBorder="1"/>
    <xf numFmtId="0" fontId="34" fillId="0" borderId="0" xfId="41" applyFont="1" applyFill="1" applyBorder="1" applyAlignment="1">
      <alignment horizontal="left" indent="1"/>
    </xf>
    <xf numFmtId="0" fontId="34" fillId="0" borderId="12" xfId="41" applyFont="1" applyFill="1" applyBorder="1" applyAlignment="1">
      <alignment horizontal="left" indent="1"/>
    </xf>
    <xf numFmtId="0" fontId="34" fillId="0" borderId="18" xfId="41" applyFont="1" applyFill="1" applyBorder="1" applyAlignment="1">
      <alignment horizontal="left" indent="1"/>
    </xf>
    <xf numFmtId="0" fontId="36" fillId="20" borderId="0" xfId="0" applyFont="1" applyFill="1" applyBorder="1" applyAlignment="1">
      <alignment horizontal="right" vertical="center" wrapText="1"/>
    </xf>
    <xf numFmtId="0" fontId="36" fillId="19" borderId="17" xfId="0" applyFont="1" applyFill="1" applyBorder="1" applyAlignment="1">
      <alignment vertical="center"/>
    </xf>
    <xf numFmtId="0" fontId="34" fillId="0" borderId="18" xfId="0" applyFont="1" applyFill="1" applyBorder="1" applyAlignment="1">
      <alignment horizontal="left" vertical="center" indent="1"/>
    </xf>
    <xf numFmtId="0" fontId="36" fillId="20" borderId="0" xfId="0" applyFont="1" applyFill="1" applyBorder="1" applyAlignment="1">
      <alignment vertical="center"/>
    </xf>
    <xf numFmtId="0" fontId="36" fillId="19" borderId="17" xfId="0" applyFont="1" applyFill="1" applyBorder="1" applyAlignment="1">
      <alignment vertical="center" wrapText="1"/>
    </xf>
    <xf numFmtId="164" fontId="34" fillId="0" borderId="11" xfId="41" applyNumberFormat="1" applyFont="1" applyFill="1" applyBorder="1"/>
    <xf numFmtId="0" fontId="36" fillId="20" borderId="0" xfId="41" applyFont="1" applyFill="1" applyBorder="1" applyAlignment="1">
      <alignment vertical="center"/>
    </xf>
    <xf numFmtId="49" fontId="36" fillId="20" borderId="0" xfId="41" applyNumberFormat="1" applyFont="1" applyFill="1" applyBorder="1" applyAlignment="1">
      <alignment horizontal="right" vertical="center"/>
    </xf>
    <xf numFmtId="0" fontId="34" fillId="19" borderId="17" xfId="41" applyFont="1" applyFill="1" applyBorder="1" applyAlignment="1">
      <alignment horizontal="left"/>
    </xf>
    <xf numFmtId="0" fontId="34" fillId="0" borderId="10" xfId="41" applyFont="1" applyFill="1" applyBorder="1" applyAlignment="1">
      <alignment horizontal="left" indent="1"/>
    </xf>
    <xf numFmtId="0" fontId="34" fillId="0" borderId="17" xfId="41" applyFont="1" applyFill="1" applyBorder="1" applyAlignment="1">
      <alignment horizontal="left" indent="1"/>
    </xf>
    <xf numFmtId="164" fontId="36" fillId="19" borderId="28" xfId="0" applyNumberFormat="1" applyFont="1" applyFill="1" applyBorder="1"/>
    <xf numFmtId="167" fontId="34" fillId="0" borderId="16" xfId="40" applyNumberFormat="1" applyFont="1" applyFill="1" applyBorder="1" applyAlignment="1"/>
    <xf numFmtId="167" fontId="34" fillId="0" borderId="12" xfId="40" applyNumberFormat="1" applyFont="1" applyFill="1" applyBorder="1" applyAlignment="1"/>
    <xf numFmtId="167" fontId="34" fillId="0" borderId="17" xfId="40" applyNumberFormat="1" applyFont="1" applyFill="1" applyBorder="1" applyAlignment="1"/>
    <xf numFmtId="0" fontId="36" fillId="20" borderId="0" xfId="0" applyFont="1" applyFill="1" applyBorder="1"/>
    <xf numFmtId="0" fontId="36" fillId="20" borderId="0" xfId="0" applyFont="1" applyFill="1" applyBorder="1" applyAlignment="1">
      <alignment vertical="center" wrapText="1"/>
    </xf>
    <xf numFmtId="9" fontId="36" fillId="19" borderId="17" xfId="59" applyFont="1" applyFill="1" applyBorder="1"/>
    <xf numFmtId="167" fontId="34" fillId="0" borderId="16" xfId="40" applyNumberFormat="1" applyFont="1" applyFill="1" applyBorder="1" applyAlignment="1">
      <alignment horizontal="right"/>
    </xf>
    <xf numFmtId="167" fontId="34" fillId="0" borderId="12" xfId="40" applyNumberFormat="1" applyFont="1" applyFill="1" applyBorder="1" applyAlignment="1">
      <alignment horizontal="right"/>
    </xf>
    <xf numFmtId="167" fontId="34" fillId="0" borderId="17" xfId="40" applyNumberFormat="1" applyFont="1" applyFill="1" applyBorder="1" applyAlignment="1">
      <alignment horizontal="right"/>
    </xf>
    <xf numFmtId="0" fontId="36" fillId="20" borderId="0" xfId="0" applyFont="1" applyFill="1" applyBorder="1" applyAlignment="1">
      <alignment horizontal="right" vertical="center" wrapText="1"/>
    </xf>
    <xf numFmtId="0" fontId="34" fillId="20" borderId="0" xfId="0" applyFont="1" applyFill="1" applyBorder="1"/>
    <xf numFmtId="164" fontId="34" fillId="0" borderId="13" xfId="0" applyNumberFormat="1" applyFont="1" applyFill="1" applyBorder="1" applyAlignment="1"/>
    <xf numFmtId="164" fontId="34" fillId="0" borderId="17" xfId="0" applyNumberFormat="1" applyFont="1" applyFill="1" applyBorder="1" applyAlignment="1"/>
    <xf numFmtId="164" fontId="34" fillId="0" borderId="0" xfId="0" applyNumberFormat="1" applyFont="1" applyFill="1" applyBorder="1" applyAlignment="1"/>
    <xf numFmtId="164" fontId="34" fillId="0" borderId="0" xfId="0" applyNumberFormat="1" applyFont="1" applyFill="1" applyBorder="1" applyAlignment="1">
      <alignment horizontal="right" vertical="center"/>
    </xf>
    <xf numFmtId="164" fontId="34" fillId="0" borderId="13" xfId="0" applyNumberFormat="1" applyFont="1" applyFill="1" applyBorder="1" applyAlignment="1">
      <alignment horizontal="right" vertical="center"/>
    </xf>
    <xf numFmtId="164" fontId="34" fillId="0" borderId="0" xfId="0" applyNumberFormat="1" applyFont="1" applyFill="1" applyBorder="1" applyAlignment="1"/>
    <xf numFmtId="164" fontId="34" fillId="0" borderId="13" xfId="0" applyNumberFormat="1" applyFont="1" applyFill="1" applyBorder="1" applyAlignment="1"/>
    <xf numFmtId="3" fontId="34" fillId="0" borderId="11" xfId="0" applyNumberFormat="1" applyFont="1" applyFill="1" applyBorder="1" applyAlignment="1">
      <alignment horizontal="right"/>
    </xf>
    <xf numFmtId="0" fontId="36" fillId="20" borderId="0" xfId="0" applyFont="1" applyFill="1"/>
    <xf numFmtId="0" fontId="34" fillId="0" borderId="28" xfId="0" applyFont="1" applyBorder="1" applyAlignment="1">
      <alignment horizontal="left" indent="1"/>
    </xf>
    <xf numFmtId="3" fontId="34" fillId="0" borderId="13" xfId="0" applyNumberFormat="1" applyFont="1" applyBorder="1"/>
    <xf numFmtId="3" fontId="34" fillId="0" borderId="11" xfId="0" applyNumberFormat="1" applyFont="1" applyBorder="1"/>
    <xf numFmtId="0" fontId="36" fillId="20" borderId="10" xfId="0" applyFont="1" applyFill="1" applyBorder="1"/>
    <xf numFmtId="3" fontId="34" fillId="0" borderId="28" xfId="0" applyNumberFormat="1" applyFont="1" applyBorder="1"/>
    <xf numFmtId="3" fontId="36" fillId="19" borderId="17" xfId="0" applyNumberFormat="1" applyFont="1" applyFill="1" applyBorder="1"/>
    <xf numFmtId="3" fontId="34" fillId="0" borderId="10" xfId="0" applyNumberFormat="1" applyFont="1" applyBorder="1"/>
    <xf numFmtId="0" fontId="34" fillId="0" borderId="21" xfId="0" applyFont="1" applyBorder="1"/>
    <xf numFmtId="3" fontId="34" fillId="0" borderId="30" xfId="0" applyNumberFormat="1" applyFont="1" applyBorder="1"/>
    <xf numFmtId="3" fontId="34" fillId="0" borderId="31" xfId="0" applyNumberFormat="1" applyFont="1" applyBorder="1"/>
    <xf numFmtId="0" fontId="34" fillId="0" borderId="10" xfId="0" applyFont="1" applyBorder="1" applyAlignment="1">
      <alignment horizontal="left" indent="1"/>
    </xf>
    <xf numFmtId="0" fontId="36" fillId="0" borderId="0" xfId="0" applyFont="1" applyFill="1" applyBorder="1"/>
    <xf numFmtId="3" fontId="36" fillId="0" borderId="0" xfId="0" applyNumberFormat="1" applyFont="1" applyFill="1" applyBorder="1"/>
    <xf numFmtId="3" fontId="34" fillId="0" borderId="0" xfId="0" applyNumberFormat="1" applyFont="1" applyFill="1" applyBorder="1"/>
    <xf numFmtId="3" fontId="34" fillId="0" borderId="28" xfId="0" applyNumberFormat="1" applyFont="1" applyFill="1" applyBorder="1"/>
    <xf numFmtId="0" fontId="34" fillId="0" borderId="28" xfId="0" applyFont="1" applyFill="1" applyBorder="1" applyAlignment="1">
      <alignment horizontal="left" indent="1"/>
    </xf>
    <xf numFmtId="164" fontId="34" fillId="0" borderId="0" xfId="89" applyNumberFormat="1" applyFont="1" applyFill="1" applyBorder="1" applyAlignment="1">
      <alignment horizontal="right"/>
    </xf>
    <xf numFmtId="3" fontId="34" fillId="0" borderId="10" xfId="0" applyNumberFormat="1" applyFont="1" applyBorder="1" applyAlignment="1">
      <alignment vertical="top"/>
    </xf>
    <xf numFmtId="0" fontId="34" fillId="0" borderId="13" xfId="89" applyFont="1" applyFill="1" applyBorder="1"/>
    <xf numFmtId="164" fontId="34" fillId="0" borderId="13" xfId="89" applyNumberFormat="1" applyFont="1" applyFill="1" applyBorder="1"/>
    <xf numFmtId="164" fontId="34" fillId="0" borderId="11" xfId="89" applyNumberFormat="1" applyFont="1" applyFill="1" applyBorder="1" applyAlignment="1">
      <alignment horizontal="right"/>
    </xf>
    <xf numFmtId="164" fontId="34" fillId="0" borderId="11" xfId="89" applyNumberFormat="1" applyFont="1" applyFill="1" applyBorder="1"/>
    <xf numFmtId="0" fontId="34" fillId="0" borderId="12" xfId="89" applyFont="1" applyFill="1" applyBorder="1"/>
    <xf numFmtId="0" fontId="34" fillId="0" borderId="18" xfId="89" applyFont="1" applyFill="1" applyBorder="1"/>
    <xf numFmtId="164" fontId="34" fillId="0" borderId="18" xfId="89" applyNumberFormat="1" applyFont="1" applyFill="1" applyBorder="1"/>
    <xf numFmtId="0" fontId="34" fillId="0" borderId="28" xfId="89" applyFont="1" applyFill="1" applyBorder="1"/>
    <xf numFmtId="164" fontId="34" fillId="0" borderId="28" xfId="89" applyNumberFormat="1" applyFont="1" applyFill="1" applyBorder="1"/>
    <xf numFmtId="0" fontId="34" fillId="0" borderId="16" xfId="89" applyFont="1" applyFill="1" applyBorder="1"/>
    <xf numFmtId="164" fontId="34" fillId="0" borderId="16" xfId="89" applyNumberFormat="1" applyFont="1" applyFill="1" applyBorder="1"/>
    <xf numFmtId="0" fontId="34" fillId="0" borderId="17" xfId="89" applyFont="1" applyFill="1" applyBorder="1"/>
    <xf numFmtId="164" fontId="34" fillId="0" borderId="17" xfId="89" applyNumberFormat="1" applyFont="1" applyFill="1" applyBorder="1"/>
    <xf numFmtId="0" fontId="34" fillId="0" borderId="10" xfId="89" applyFont="1" applyFill="1" applyBorder="1"/>
    <xf numFmtId="164" fontId="34" fillId="0" borderId="10" xfId="89" applyNumberFormat="1" applyFont="1" applyFill="1" applyBorder="1"/>
    <xf numFmtId="0" fontId="38" fillId="0" borderId="0" xfId="0" applyFont="1"/>
    <xf numFmtId="3" fontId="38" fillId="0" borderId="0" xfId="0" applyNumberFormat="1" applyFont="1" applyFill="1" applyBorder="1"/>
    <xf numFmtId="49" fontId="64" fillId="0" borderId="0" xfId="0" applyNumberFormat="1" applyFont="1" applyFill="1" applyAlignment="1">
      <alignment horizontal="left" vertical="center"/>
    </xf>
    <xf numFmtId="49" fontId="64" fillId="0" borderId="0" xfId="0" applyNumberFormat="1" applyFont="1" applyFill="1" applyAlignment="1">
      <alignment horizontal="right" vertical="center"/>
    </xf>
    <xf numFmtId="0" fontId="40" fillId="20" borderId="0" xfId="0" applyFont="1" applyFill="1" applyBorder="1"/>
    <xf numFmtId="0" fontId="36" fillId="20" borderId="0" xfId="0" applyFont="1" applyFill="1" applyBorder="1" applyAlignment="1"/>
    <xf numFmtId="3" fontId="34" fillId="0" borderId="0" xfId="0" applyNumberFormat="1" applyFont="1" applyFill="1" applyBorder="1" applyAlignment="1">
      <alignment horizontal="right"/>
    </xf>
    <xf numFmtId="3" fontId="34" fillId="0" borderId="13" xfId="0" applyNumberFormat="1" applyFont="1" applyFill="1" applyBorder="1"/>
    <xf numFmtId="3" fontId="34" fillId="0" borderId="17" xfId="0" applyNumberFormat="1" applyFont="1" applyFill="1" applyBorder="1"/>
    <xf numFmtId="10" fontId="36" fillId="19" borderId="17" xfId="0" applyNumberFormat="1" applyFont="1" applyFill="1" applyBorder="1"/>
    <xf numFmtId="0" fontId="36" fillId="20" borderId="0" xfId="40" applyFont="1" applyFill="1" applyBorder="1" applyAlignment="1"/>
    <xf numFmtId="0" fontId="36" fillId="19" borderId="17" xfId="40" applyFont="1" applyFill="1" applyBorder="1"/>
    <xf numFmtId="0" fontId="34" fillId="0" borderId="0" xfId="40" applyFont="1" applyFill="1" applyBorder="1"/>
    <xf numFmtId="3" fontId="34" fillId="0" borderId="11" xfId="40" applyNumberFormat="1" applyFont="1" applyFill="1" applyBorder="1" applyAlignment="1"/>
    <xf numFmtId="3" fontId="34" fillId="0" borderId="13" xfId="40" applyNumberFormat="1" applyFont="1" applyFill="1" applyBorder="1" applyAlignment="1"/>
    <xf numFmtId="170" fontId="36" fillId="20" borderId="0" xfId="40" applyNumberFormat="1" applyFont="1" applyFill="1" applyBorder="1" applyAlignment="1"/>
    <xf numFmtId="170" fontId="36" fillId="20" borderId="0" xfId="0" applyNumberFormat="1" applyFont="1" applyFill="1" applyAlignment="1">
      <alignment wrapText="1"/>
    </xf>
    <xf numFmtId="170" fontId="36" fillId="20" borderId="0" xfId="40" applyNumberFormat="1" applyFont="1" applyFill="1" applyBorder="1" applyAlignment="1">
      <alignment wrapText="1"/>
    </xf>
    <xf numFmtId="0" fontId="34" fillId="0" borderId="0" xfId="0" applyFont="1" applyFill="1"/>
    <xf numFmtId="169" fontId="34" fillId="0" borderId="17" xfId="40" applyNumberFormat="1" applyFont="1" applyFill="1" applyBorder="1"/>
    <xf numFmtId="169" fontId="34" fillId="0" borderId="11" xfId="40" applyNumberFormat="1" applyFont="1" applyFill="1" applyBorder="1"/>
    <xf numFmtId="169" fontId="34" fillId="0" borderId="13" xfId="40" applyNumberFormat="1" applyFont="1" applyFill="1" applyBorder="1"/>
    <xf numFmtId="169" fontId="34" fillId="0" borderId="0" xfId="40" applyNumberFormat="1" applyFont="1" applyFill="1" applyBorder="1"/>
    <xf numFmtId="3" fontId="34" fillId="0" borderId="0" xfId="40" applyNumberFormat="1" applyFont="1" applyFill="1" applyBorder="1" applyAlignment="1"/>
    <xf numFmtId="167" fontId="34" fillId="0" borderId="0" xfId="40" applyNumberFormat="1" applyFont="1" applyFill="1" applyBorder="1" applyAlignment="1"/>
    <xf numFmtId="3" fontId="34" fillId="0" borderId="18" xfId="40" applyNumberFormat="1" applyFont="1" applyFill="1" applyBorder="1" applyAlignment="1"/>
    <xf numFmtId="167" fontId="34" fillId="0" borderId="18" xfId="40" applyNumberFormat="1" applyFont="1" applyFill="1" applyBorder="1" applyAlignment="1"/>
    <xf numFmtId="3" fontId="34" fillId="0" borderId="13" xfId="0" applyNumberFormat="1" applyFont="1" applyBorder="1" applyAlignment="1">
      <alignment vertical="top"/>
    </xf>
    <xf numFmtId="171" fontId="36" fillId="20" borderId="0" xfId="40" applyNumberFormat="1" applyFont="1" applyFill="1" applyBorder="1" applyAlignment="1">
      <alignment wrapText="1"/>
    </xf>
    <xf numFmtId="171" fontId="36" fillId="20" borderId="0" xfId="0" applyNumberFormat="1" applyFont="1" applyFill="1" applyAlignment="1">
      <alignment wrapText="1"/>
    </xf>
    <xf numFmtId="171" fontId="36" fillId="20" borderId="0" xfId="40" applyNumberFormat="1" applyFont="1" applyFill="1" applyBorder="1" applyAlignment="1"/>
    <xf numFmtId="0" fontId="36" fillId="20" borderId="0" xfId="60" applyFont="1" applyFill="1" applyBorder="1" applyAlignment="1">
      <alignment horizontal="right"/>
    </xf>
    <xf numFmtId="0" fontId="42" fillId="20" borderId="0" xfId="0" applyFont="1" applyFill="1" applyBorder="1" applyAlignment="1">
      <alignment horizontal="right"/>
    </xf>
    <xf numFmtId="3" fontId="42" fillId="19" borderId="17" xfId="0" applyNumberFormat="1" applyFont="1" applyFill="1" applyBorder="1" applyAlignment="1"/>
    <xf numFmtId="0" fontId="34" fillId="19" borderId="28" xfId="60" applyFont="1" applyFill="1" applyBorder="1" applyAlignment="1">
      <alignment horizontal="left" vertical="center" indent="1"/>
    </xf>
    <xf numFmtId="3" fontId="41" fillId="19" borderId="28" xfId="60" applyNumberFormat="1" applyFont="1" applyFill="1" applyBorder="1" applyAlignment="1"/>
    <xf numFmtId="3" fontId="41" fillId="19" borderId="28" xfId="0" applyNumberFormat="1" applyFont="1" applyFill="1" applyBorder="1" applyAlignment="1"/>
    <xf numFmtId="0" fontId="41" fillId="0" borderId="0" xfId="60" applyFont="1" applyFill="1" applyBorder="1" applyAlignment="1">
      <alignment vertical="center" wrapText="1"/>
    </xf>
    <xf numFmtId="3" fontId="41" fillId="0" borderId="0" xfId="60" applyNumberFormat="1" applyFont="1" applyFill="1" applyBorder="1" applyAlignment="1"/>
    <xf numFmtId="3" fontId="34" fillId="0" borderId="0" xfId="60" applyNumberFormat="1" applyFont="1" applyFill="1" applyBorder="1" applyAlignment="1"/>
    <xf numFmtId="3" fontId="41" fillId="0" borderId="0" xfId="60" applyNumberFormat="1" applyFont="1" applyFill="1" applyBorder="1" applyAlignment="1" applyProtection="1">
      <protection locked="0"/>
    </xf>
    <xf numFmtId="3" fontId="41" fillId="0" borderId="0" xfId="0" applyNumberFormat="1" applyFont="1" applyFill="1" applyBorder="1" applyAlignment="1"/>
    <xf numFmtId="0" fontId="41" fillId="0" borderId="12" xfId="60" applyFont="1" applyFill="1" applyBorder="1" applyAlignment="1">
      <alignment vertical="center" wrapText="1"/>
    </xf>
    <xf numFmtId="3" fontId="41" fillId="0" borderId="13" xfId="60" applyNumberFormat="1" applyFont="1" applyFill="1" applyBorder="1" applyAlignment="1"/>
    <xf numFmtId="3" fontId="34" fillId="0" borderId="13" xfId="60" applyNumberFormat="1" applyFont="1" applyFill="1" applyBorder="1" applyAlignment="1"/>
    <xf numFmtId="3" fontId="41" fillId="0" borderId="13" xfId="60" applyNumberFormat="1" applyFont="1" applyFill="1" applyBorder="1" applyAlignment="1" applyProtection="1">
      <protection locked="0"/>
    </xf>
    <xf numFmtId="3" fontId="41" fillId="0" borderId="11" xfId="0" applyNumberFormat="1" applyFont="1" applyFill="1" applyBorder="1" applyAlignment="1"/>
    <xf numFmtId="3" fontId="41" fillId="19" borderId="28" xfId="60" applyNumberFormat="1" applyFont="1" applyFill="1" applyBorder="1" applyAlignment="1" applyProtection="1">
      <protection locked="0"/>
    </xf>
    <xf numFmtId="0" fontId="34" fillId="19" borderId="17" xfId="60" applyFont="1" applyFill="1" applyBorder="1" applyAlignment="1">
      <alignment horizontal="left" vertical="center" indent="1"/>
    </xf>
    <xf numFmtId="3" fontId="41" fillId="19" borderId="17" xfId="60" applyNumberFormat="1" applyFont="1" applyFill="1" applyBorder="1" applyAlignment="1" applyProtection="1">
      <protection locked="0"/>
    </xf>
    <xf numFmtId="3" fontId="34" fillId="19" borderId="17" xfId="60" applyNumberFormat="1" applyFont="1" applyFill="1" applyBorder="1" applyAlignment="1"/>
    <xf numFmtId="3" fontId="41" fillId="19" borderId="17" xfId="0" applyNumberFormat="1" applyFont="1" applyFill="1" applyBorder="1" applyAlignment="1"/>
    <xf numFmtId="0" fontId="36" fillId="20" borderId="0" xfId="92" applyFont="1" applyFill="1" applyBorder="1" applyAlignment="1">
      <alignment horizontal="right"/>
    </xf>
    <xf numFmtId="3" fontId="42" fillId="19" borderId="16" xfId="92" applyNumberFormat="1" applyFont="1" applyFill="1" applyBorder="1" applyAlignment="1"/>
    <xf numFmtId="3" fontId="41" fillId="19" borderId="28" xfId="92" applyNumberFormat="1" applyFont="1" applyFill="1" applyBorder="1" applyAlignment="1"/>
    <xf numFmtId="0" fontId="41" fillId="0" borderId="0" xfId="0" applyFont="1" applyAlignment="1"/>
    <xf numFmtId="3" fontId="41" fillId="0" borderId="0" xfId="92" applyNumberFormat="1" applyFont="1" applyFill="1" applyBorder="1" applyAlignment="1"/>
    <xf numFmtId="0" fontId="41" fillId="0" borderId="13" xfId="0" applyFont="1" applyBorder="1" applyAlignment="1"/>
    <xf numFmtId="3" fontId="41" fillId="0" borderId="0" xfId="92" applyNumberFormat="1" applyFont="1" applyFill="1" applyBorder="1" applyAlignment="1" applyProtection="1">
      <protection locked="0"/>
    </xf>
    <xf numFmtId="3" fontId="34" fillId="0" borderId="0" xfId="92" applyNumberFormat="1" applyFont="1" applyFill="1" applyBorder="1" applyAlignment="1"/>
    <xf numFmtId="3" fontId="41" fillId="19" borderId="28" xfId="92" applyNumberFormat="1" applyFont="1" applyFill="1" applyBorder="1" applyAlignment="1" applyProtection="1">
      <protection locked="0"/>
    </xf>
    <xf numFmtId="3" fontId="41" fillId="0" borderId="13" xfId="92" applyNumberFormat="1" applyFont="1" applyFill="1" applyBorder="1" applyAlignment="1" applyProtection="1">
      <protection locked="0"/>
    </xf>
    <xf numFmtId="3" fontId="34" fillId="0" borderId="13" xfId="92" applyNumberFormat="1" applyFont="1" applyFill="1" applyBorder="1" applyAlignment="1"/>
    <xf numFmtId="3" fontId="34" fillId="19" borderId="17" xfId="92" applyNumberFormat="1" applyFont="1" applyFill="1" applyBorder="1" applyAlignment="1"/>
    <xf numFmtId="3" fontId="41" fillId="0" borderId="0" xfId="0" applyNumberFormat="1" applyFont="1" applyAlignment="1"/>
    <xf numFmtId="3" fontId="41" fillId="0" borderId="13" xfId="0" applyNumberFormat="1" applyFont="1" applyBorder="1" applyAlignment="1"/>
    <xf numFmtId="0" fontId="36" fillId="20" borderId="0" xfId="0" applyFont="1" applyFill="1" applyBorder="1" applyAlignment="1">
      <alignment horizontal="right" vertical="top" wrapText="1"/>
    </xf>
    <xf numFmtId="0" fontId="63" fillId="0" borderId="0" xfId="60" applyFont="1" applyFill="1" applyBorder="1"/>
    <xf numFmtId="0" fontId="34" fillId="0" borderId="0" xfId="60" applyFont="1" applyFill="1" applyBorder="1"/>
    <xf numFmtId="0" fontId="78" fillId="0" borderId="0" xfId="60" applyFont="1" applyFill="1" applyBorder="1" applyAlignment="1">
      <alignment horizontal="center" vertical="center"/>
    </xf>
    <xf numFmtId="0" fontId="82" fillId="0" borderId="0" xfId="60" applyFont="1" applyFill="1" applyBorder="1" applyAlignment="1">
      <alignment horizontal="right" vertical="center"/>
    </xf>
    <xf numFmtId="0" fontId="82" fillId="0" borderId="0" xfId="60" applyFont="1" applyFill="1" applyBorder="1" applyAlignment="1">
      <alignment horizontal="right" vertical="center" wrapText="1"/>
    </xf>
    <xf numFmtId="0" fontId="82" fillId="0" borderId="13" xfId="60" applyFont="1" applyFill="1" applyBorder="1" applyAlignment="1">
      <alignment horizontal="right" vertical="center"/>
    </xf>
    <xf numFmtId="0" fontId="82" fillId="0" borderId="17" xfId="60" applyFont="1" applyFill="1" applyBorder="1" applyAlignment="1">
      <alignment horizontal="right" vertical="center" wrapText="1"/>
    </xf>
    <xf numFmtId="0" fontId="77" fillId="19" borderId="17" xfId="60" applyFont="1" applyFill="1" applyBorder="1" applyAlignment="1">
      <alignment vertical="center"/>
    </xf>
    <xf numFmtId="0" fontId="77" fillId="19" borderId="17" xfId="60" applyFont="1" applyFill="1" applyBorder="1" applyAlignment="1">
      <alignment horizontal="right" vertical="center"/>
    </xf>
    <xf numFmtId="49" fontId="64" fillId="0" borderId="0" xfId="60" applyNumberFormat="1" applyFont="1" applyFill="1" applyBorder="1" applyAlignment="1">
      <alignment horizontal="right"/>
    </xf>
    <xf numFmtId="0" fontId="82" fillId="0" borderId="0" xfId="60" applyFont="1" applyFill="1" applyBorder="1" applyAlignment="1">
      <alignment horizontal="left" vertical="center" indent="1"/>
    </xf>
    <xf numFmtId="0" fontId="82" fillId="0" borderId="12" xfId="60" applyFont="1" applyFill="1" applyBorder="1" applyAlignment="1">
      <alignment horizontal="left" vertical="center" indent="1"/>
    </xf>
    <xf numFmtId="0" fontId="82" fillId="0" borderId="17" xfId="60" applyFont="1" applyFill="1" applyBorder="1" applyAlignment="1">
      <alignment horizontal="left" vertical="center" wrapText="1" indent="1"/>
    </xf>
    <xf numFmtId="0" fontId="77" fillId="20" borderId="0" xfId="60" applyFont="1" applyFill="1" applyBorder="1" applyAlignment="1">
      <alignment vertical="top"/>
    </xf>
    <xf numFmtId="0" fontId="79" fillId="20" borderId="0" xfId="60" applyFont="1" applyFill="1" applyBorder="1" applyAlignment="1">
      <alignment horizontal="right" vertical="top" wrapText="1"/>
    </xf>
    <xf numFmtId="0" fontId="83" fillId="0" borderId="0" xfId="60" applyFont="1"/>
    <xf numFmtId="2" fontId="82" fillId="0" borderId="13" xfId="60" applyNumberFormat="1" applyFont="1" applyFill="1" applyBorder="1" applyAlignment="1">
      <alignment horizontal="right" vertical="center"/>
    </xf>
    <xf numFmtId="2" fontId="82" fillId="0" borderId="11" xfId="60" applyNumberFormat="1" applyFont="1" applyFill="1" applyBorder="1" applyAlignment="1">
      <alignment horizontal="right" vertical="center"/>
    </xf>
    <xf numFmtId="0" fontId="80" fillId="0" borderId="17" xfId="60" applyFont="1" applyFill="1" applyBorder="1" applyAlignment="1">
      <alignment vertical="center"/>
    </xf>
    <xf numFmtId="0" fontId="79" fillId="0" borderId="0" xfId="60" applyFont="1" applyFill="1" applyBorder="1" applyAlignment="1">
      <alignment vertical="top"/>
    </xf>
    <xf numFmtId="0" fontId="80" fillId="0" borderId="0" xfId="60" applyFont="1" applyFill="1" applyBorder="1" applyAlignment="1">
      <alignment vertical="center"/>
    </xf>
    <xf numFmtId="0" fontId="80" fillId="0" borderId="20" xfId="60" applyFont="1" applyFill="1" applyBorder="1" applyAlignment="1">
      <alignment vertical="center"/>
    </xf>
    <xf numFmtId="0" fontId="80" fillId="0" borderId="11" xfId="60" applyFont="1" applyFill="1" applyBorder="1" applyAlignment="1">
      <alignment vertical="center"/>
    </xf>
    <xf numFmtId="0" fontId="36" fillId="20" borderId="10" xfId="60" applyFont="1" applyFill="1" applyBorder="1" applyAlignment="1">
      <alignment horizontal="right"/>
    </xf>
    <xf numFmtId="164" fontId="41" fillId="19" borderId="17" xfId="60" applyNumberFormat="1" applyFont="1" applyFill="1" applyBorder="1" applyAlignment="1" applyProtection="1">
      <alignment vertical="center"/>
      <protection locked="0"/>
    </xf>
    <xf numFmtId="0" fontId="34" fillId="19" borderId="17" xfId="60" applyFont="1" applyFill="1" applyBorder="1" applyAlignment="1">
      <alignment horizontal="left" indent="1"/>
    </xf>
    <xf numFmtId="3" fontId="41" fillId="19" borderId="17" xfId="92" applyNumberFormat="1" applyFont="1" applyFill="1" applyBorder="1" applyAlignment="1" applyProtection="1"/>
    <xf numFmtId="164" fontId="41" fillId="19" borderId="17" xfId="92" applyNumberFormat="1" applyFont="1" applyFill="1" applyBorder="1" applyAlignment="1" applyProtection="1"/>
    <xf numFmtId="3" fontId="42" fillId="19" borderId="17" xfId="60" applyNumberFormat="1" applyFont="1" applyFill="1" applyBorder="1" applyAlignment="1" applyProtection="1"/>
    <xf numFmtId="0" fontId="42" fillId="20" borderId="0" xfId="92" applyFont="1" applyFill="1" applyBorder="1" applyAlignment="1">
      <alignment vertical="center"/>
    </xf>
    <xf numFmtId="0" fontId="34" fillId="19" borderId="28" xfId="60" applyFont="1" applyFill="1" applyBorder="1" applyAlignment="1">
      <alignment horizontal="left" vertical="center"/>
    </xf>
    <xf numFmtId="0" fontId="41" fillId="0" borderId="0" xfId="60" applyFont="1" applyFill="1" applyBorder="1" applyAlignment="1">
      <alignment vertical="center"/>
    </xf>
    <xf numFmtId="0" fontId="34" fillId="0" borderId="20" xfId="0" applyFont="1" applyBorder="1" applyAlignment="1"/>
    <xf numFmtId="0" fontId="41" fillId="0" borderId="12" xfId="60" applyFont="1" applyFill="1" applyBorder="1" applyAlignment="1">
      <alignment vertical="center"/>
    </xf>
    <xf numFmtId="0" fontId="36" fillId="0" borderId="0" xfId="0" applyFont="1" applyFill="1"/>
    <xf numFmtId="0" fontId="40" fillId="0" borderId="0" xfId="0" applyFont="1" applyFill="1"/>
    <xf numFmtId="0" fontId="36" fillId="20" borderId="10" xfId="0" applyFont="1" applyFill="1" applyBorder="1" applyAlignment="1"/>
    <xf numFmtId="164" fontId="34" fillId="0" borderId="13" xfId="89" applyNumberFormat="1" applyFont="1" applyFill="1" applyBorder="1" applyAlignment="1">
      <alignment horizontal="right"/>
    </xf>
    <xf numFmtId="164" fontId="34" fillId="0" borderId="17" xfId="89" applyNumberFormat="1" applyFont="1" applyFill="1" applyBorder="1" applyAlignment="1">
      <alignment horizontal="right"/>
    </xf>
    <xf numFmtId="0" fontId="32" fillId="0" borderId="20" xfId="0" applyFont="1" applyFill="1" applyBorder="1" applyAlignment="1">
      <alignment horizontal="left" vertical="center"/>
    </xf>
    <xf numFmtId="0" fontId="32" fillId="0" borderId="20" xfId="0" applyFont="1" applyFill="1" applyBorder="1"/>
    <xf numFmtId="0" fontId="32" fillId="0" borderId="20" xfId="0" applyFont="1" applyFill="1" applyBorder="1" applyAlignment="1">
      <alignment horizontal="left" vertical="center" indent="1"/>
    </xf>
    <xf numFmtId="0" fontId="32" fillId="0" borderId="20" xfId="0" applyFont="1" applyFill="1" applyBorder="1" applyAlignment="1">
      <alignment horizontal="right" vertical="center" indent="1"/>
    </xf>
    <xf numFmtId="0" fontId="34" fillId="0" borderId="0" xfId="0" applyFont="1" applyFill="1" applyBorder="1" applyAlignment="1">
      <alignment horizontal="left" indent="1"/>
    </xf>
    <xf numFmtId="0" fontId="34" fillId="0" borderId="12" xfId="0" applyFont="1" applyFill="1" applyBorder="1" applyAlignment="1">
      <alignment horizontal="left" indent="1"/>
    </xf>
    <xf numFmtId="0" fontId="85" fillId="0" borderId="0" xfId="0" applyFont="1" applyFill="1" applyBorder="1"/>
    <xf numFmtId="169" fontId="36" fillId="19" borderId="17" xfId="40" applyNumberFormat="1" applyFont="1" applyFill="1" applyBorder="1"/>
    <xf numFmtId="0" fontId="34" fillId="0" borderId="0" xfId="40" applyFont="1" applyFill="1" applyBorder="1" applyAlignment="1">
      <alignment horizontal="left" indent="1"/>
    </xf>
    <xf numFmtId="0" fontId="34" fillId="0" borderId="12" xfId="40" applyFont="1" applyFill="1" applyBorder="1" applyAlignment="1">
      <alignment horizontal="left" indent="1"/>
    </xf>
    <xf numFmtId="0" fontId="34" fillId="0" borderId="17" xfId="40" applyFont="1" applyFill="1" applyBorder="1" applyAlignment="1">
      <alignment horizontal="left" indent="1"/>
    </xf>
    <xf numFmtId="0" fontId="34" fillId="0" borderId="28" xfId="0" applyFont="1" applyFill="1" applyBorder="1"/>
    <xf numFmtId="164" fontId="34" fillId="0" borderId="11" xfId="0" applyNumberFormat="1" applyFont="1" applyBorder="1" applyAlignment="1"/>
    <xf numFmtId="0" fontId="36" fillId="20" borderId="10" xfId="89" applyFont="1" applyFill="1" applyBorder="1" applyAlignment="1">
      <alignment horizontal="center"/>
    </xf>
    <xf numFmtId="0" fontId="36" fillId="20" borderId="10" xfId="89" applyFont="1" applyFill="1" applyBorder="1" applyAlignment="1"/>
    <xf numFmtId="0" fontId="36" fillId="19" borderId="17" xfId="89" applyFont="1" applyFill="1" applyBorder="1" applyAlignment="1"/>
    <xf numFmtId="164" fontId="36" fillId="19" borderId="17" xfId="89" applyNumberFormat="1" applyFont="1" applyFill="1" applyBorder="1" applyAlignment="1"/>
    <xf numFmtId="164" fontId="34" fillId="0" borderId="0" xfId="0" applyNumberFormat="1" applyFont="1" applyAlignment="1"/>
    <xf numFmtId="164" fontId="34" fillId="0" borderId="18" xfId="0" applyNumberFormat="1" applyFont="1" applyBorder="1" applyAlignment="1"/>
    <xf numFmtId="0" fontId="34" fillId="0" borderId="0" xfId="89" applyFont="1" applyFill="1" applyBorder="1" applyAlignment="1">
      <alignment horizontal="left" indent="1"/>
    </xf>
    <xf numFmtId="0" fontId="34" fillId="0" borderId="12" xfId="89" applyFont="1" applyFill="1" applyBorder="1" applyAlignment="1">
      <alignment horizontal="left" indent="1"/>
    </xf>
    <xf numFmtId="0" fontId="34" fillId="0" borderId="17" xfId="89" applyFont="1" applyFill="1" applyBorder="1" applyAlignment="1">
      <alignment horizontal="left" indent="1"/>
    </xf>
    <xf numFmtId="3" fontId="34" fillId="0" borderId="11" xfId="0" applyNumberFormat="1" applyFont="1" applyBorder="1" applyAlignment="1">
      <alignment vertical="top"/>
    </xf>
    <xf numFmtId="164" fontId="34" fillId="0" borderId="18" xfId="89" applyNumberFormat="1" applyFont="1" applyFill="1" applyBorder="1" applyAlignment="1">
      <alignment horizontal="right"/>
    </xf>
    <xf numFmtId="164" fontId="34" fillId="18" borderId="10" xfId="89" applyNumberFormat="1" applyFont="1" applyFill="1" applyBorder="1"/>
    <xf numFmtId="164" fontId="34" fillId="18" borderId="13" xfId="89" applyNumberFormat="1" applyFont="1" applyFill="1" applyBorder="1"/>
    <xf numFmtId="164" fontId="34" fillId="18" borderId="11" xfId="89" applyNumberFormat="1" applyFont="1" applyFill="1" applyBorder="1"/>
    <xf numFmtId="164" fontId="34" fillId="18" borderId="18" xfId="89" applyNumberFormat="1" applyFont="1" applyFill="1" applyBorder="1"/>
    <xf numFmtId="0" fontId="34" fillId="0" borderId="0" xfId="0" applyFont="1" applyFill="1" applyBorder="1" applyAlignment="1">
      <alignment horizontal="left" indent="1"/>
    </xf>
    <xf numFmtId="0" fontId="34" fillId="0" borderId="12" xfId="0" applyFont="1" applyFill="1" applyBorder="1" applyAlignment="1">
      <alignment horizontal="left" indent="1"/>
    </xf>
    <xf numFmtId="0" fontId="36" fillId="19" borderId="0" xfId="0" applyFont="1" applyFill="1" applyBorder="1" applyAlignment="1">
      <alignment horizontal="left" vertical="center"/>
    </xf>
    <xf numFmtId="0" fontId="34" fillId="19" borderId="17" xfId="0" applyFont="1" applyFill="1" applyBorder="1" applyAlignment="1">
      <alignment horizontal="left" vertical="center"/>
    </xf>
    <xf numFmtId="0" fontId="36" fillId="19" borderId="28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indent="1"/>
    </xf>
    <xf numFmtId="0" fontId="38" fillId="0" borderId="0" xfId="0" applyFont="1" applyFill="1" applyBorder="1" applyAlignment="1">
      <alignment horizontal="left"/>
    </xf>
    <xf numFmtId="0" fontId="5" fillId="0" borderId="0" xfId="0" applyFont="1" applyFill="1"/>
    <xf numFmtId="0" fontId="32" fillId="0" borderId="0" xfId="0" applyFont="1" applyFill="1" applyBorder="1" applyAlignment="1"/>
    <xf numFmtId="0" fontId="58" fillId="0" borderId="0" xfId="0" applyFont="1" applyFill="1" applyBorder="1" applyAlignment="1">
      <alignment horizontal="center" vertical="center"/>
    </xf>
    <xf numFmtId="49" fontId="61" fillId="0" borderId="0" xfId="0" applyNumberFormat="1" applyFont="1" applyFill="1" applyBorder="1" applyAlignment="1">
      <alignment vertical="center"/>
    </xf>
    <xf numFmtId="0" fontId="54" fillId="0" borderId="0" xfId="0" applyFont="1" applyFill="1" applyBorder="1"/>
    <xf numFmtId="0" fontId="57" fillId="0" borderId="0" xfId="0" applyFont="1" applyFill="1" applyBorder="1" applyAlignment="1"/>
    <xf numFmtId="0" fontId="32" fillId="0" borderId="0" xfId="0" applyFont="1" applyFill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 vertical="center" indent="1"/>
    </xf>
    <xf numFmtId="0" fontId="55" fillId="0" borderId="0" xfId="0" applyFont="1" applyFill="1" applyBorder="1"/>
    <xf numFmtId="0" fontId="55" fillId="0" borderId="0" xfId="0" applyFont="1" applyFill="1" applyBorder="1" applyAlignment="1">
      <alignment horizontal="left" vertical="center" indent="1"/>
    </xf>
    <xf numFmtId="0" fontId="0" fillId="0" borderId="0" xfId="0" applyFill="1"/>
    <xf numFmtId="49" fontId="62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right"/>
    </xf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Alignment="1">
      <alignment horizontal="right" vertical="center"/>
    </xf>
    <xf numFmtId="49" fontId="52" fillId="0" borderId="0" xfId="0" applyNumberFormat="1" applyFont="1" applyFill="1" applyAlignment="1">
      <alignment vertical="center"/>
    </xf>
    <xf numFmtId="0" fontId="53" fillId="0" borderId="0" xfId="0" applyFont="1" applyFill="1"/>
    <xf numFmtId="0" fontId="36" fillId="0" borderId="0" xfId="0" applyFont="1" applyFill="1" applyAlignment="1"/>
    <xf numFmtId="0" fontId="63" fillId="0" borderId="0" xfId="0" applyFont="1" applyFill="1" applyAlignment="1">
      <alignment horizontal="left" vertical="center"/>
    </xf>
    <xf numFmtId="0" fontId="64" fillId="0" borderId="0" xfId="0" applyFont="1" applyFill="1" applyAlignment="1">
      <alignment horizontal="left" vertical="center"/>
    </xf>
    <xf numFmtId="0" fontId="32" fillId="0" borderId="0" xfId="0" applyFont="1" applyFill="1"/>
    <xf numFmtId="0" fontId="32" fillId="0" borderId="0" xfId="0" applyFont="1" applyFill="1" applyAlignment="1">
      <alignment horizontal="right"/>
    </xf>
    <xf numFmtId="0" fontId="57" fillId="0" borderId="0" xfId="0" applyFont="1" applyFill="1" applyAlignment="1"/>
    <xf numFmtId="49" fontId="57" fillId="0" borderId="10" xfId="0" applyNumberFormat="1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left" vertical="center"/>
    </xf>
    <xf numFmtId="0" fontId="32" fillId="0" borderId="10" xfId="0" applyFont="1" applyFill="1" applyBorder="1"/>
    <xf numFmtId="0" fontId="32" fillId="0" borderId="10" xfId="0" applyFont="1" applyFill="1" applyBorder="1" applyAlignment="1">
      <alignment horizontal="right"/>
    </xf>
    <xf numFmtId="0" fontId="32" fillId="0" borderId="10" xfId="0" applyFont="1" applyFill="1" applyBorder="1" applyAlignment="1">
      <alignment horizontal="left" vertical="center" indent="1"/>
    </xf>
    <xf numFmtId="0" fontId="57" fillId="0" borderId="10" xfId="0" applyFont="1" applyFill="1" applyBorder="1" applyAlignment="1"/>
    <xf numFmtId="0" fontId="32" fillId="0" borderId="10" xfId="0" applyFont="1" applyFill="1" applyBorder="1" applyAlignment="1">
      <alignment horizontal="right" vertical="center" indent="1"/>
    </xf>
    <xf numFmtId="0" fontId="58" fillId="0" borderId="20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right"/>
    </xf>
    <xf numFmtId="0" fontId="57" fillId="0" borderId="20" xfId="0" applyFont="1" applyFill="1" applyBorder="1" applyAlignment="1"/>
    <xf numFmtId="49" fontId="57" fillId="0" borderId="20" xfId="0" applyNumberFormat="1" applyFont="1" applyFill="1" applyBorder="1" applyAlignment="1">
      <alignment horizontal="left" vertical="center"/>
    </xf>
    <xf numFmtId="0" fontId="72" fillId="0" borderId="20" xfId="0" applyFont="1" applyFill="1" applyBorder="1"/>
    <xf numFmtId="0" fontId="63" fillId="0" borderId="0" xfId="0" applyFont="1" applyFill="1" applyAlignment="1">
      <alignment horizontal="left" vertical="top"/>
    </xf>
    <xf numFmtId="0" fontId="67" fillId="0" borderId="0" xfId="0" applyFont="1" applyFill="1"/>
    <xf numFmtId="49" fontId="84" fillId="0" borderId="0" xfId="0" applyNumberFormat="1" applyFont="1" applyFill="1" applyAlignment="1">
      <alignment vertical="center"/>
    </xf>
    <xf numFmtId="0" fontId="65" fillId="0" borderId="0" xfId="0" applyFont="1" applyFill="1"/>
    <xf numFmtId="0" fontId="40" fillId="0" borderId="0" xfId="0" applyFont="1" applyFill="1" applyAlignment="1">
      <alignment vertical="top"/>
    </xf>
    <xf numFmtId="0" fontId="34" fillId="0" borderId="0" xfId="0" applyFont="1" applyFill="1" applyAlignment="1"/>
    <xf numFmtId="0" fontId="65" fillId="0" borderId="0" xfId="0" applyFont="1" applyFill="1" applyAlignment="1"/>
    <xf numFmtId="0" fontId="34" fillId="0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39" fillId="0" borderId="0" xfId="0" applyFont="1" applyFill="1" applyBorder="1" applyAlignment="1">
      <alignment vertical="top"/>
    </xf>
    <xf numFmtId="0" fontId="35" fillId="0" borderId="0" xfId="41" applyFont="1" applyFill="1" applyBorder="1"/>
    <xf numFmtId="0" fontId="29" fillId="0" borderId="0" xfId="0" applyFont="1" applyFill="1"/>
    <xf numFmtId="0" fontId="30" fillId="0" borderId="0" xfId="0" applyFont="1" applyFill="1"/>
    <xf numFmtId="0" fontId="66" fillId="0" borderId="0" xfId="0" applyFont="1" applyFill="1" applyBorder="1"/>
    <xf numFmtId="0" fontId="68" fillId="0" borderId="0" xfId="0" applyFont="1" applyFill="1"/>
    <xf numFmtId="0" fontId="34" fillId="0" borderId="0" xfId="41" applyFont="1" applyFill="1" applyBorder="1" applyAlignment="1"/>
    <xf numFmtId="165" fontId="34" fillId="0" borderId="0" xfId="41" applyNumberFormat="1" applyFont="1" applyFill="1" applyBorder="1" applyAlignment="1">
      <alignment horizontal="right"/>
    </xf>
    <xf numFmtId="0" fontId="32" fillId="0" borderId="0" xfId="41" applyFont="1" applyFill="1" applyBorder="1"/>
    <xf numFmtId="0" fontId="39" fillId="0" borderId="0" xfId="41" applyFont="1" applyFill="1" applyBorder="1" applyAlignment="1"/>
    <xf numFmtId="164" fontId="32" fillId="0" borderId="0" xfId="41" applyNumberFormat="1" applyFont="1" applyFill="1" applyBorder="1"/>
    <xf numFmtId="0" fontId="56" fillId="0" borderId="0" xfId="41" applyFont="1" applyFill="1" applyBorder="1"/>
    <xf numFmtId="164" fontId="56" fillId="0" borderId="0" xfId="41" applyNumberFormat="1" applyFont="1" applyFill="1" applyBorder="1"/>
    <xf numFmtId="0" fontId="32" fillId="0" borderId="0" xfId="41" applyNumberFormat="1" applyFont="1" applyFill="1" applyBorder="1"/>
    <xf numFmtId="0" fontId="34" fillId="0" borderId="28" xfId="41" applyFont="1" applyFill="1" applyBorder="1" applyAlignment="1">
      <alignment horizontal="left" indent="1"/>
    </xf>
    <xf numFmtId="164" fontId="34" fillId="0" borderId="28" xfId="41" applyNumberFormat="1" applyFont="1" applyFill="1" applyBorder="1"/>
    <xf numFmtId="0" fontId="34" fillId="0" borderId="20" xfId="41" applyFont="1" applyFill="1" applyBorder="1" applyAlignment="1">
      <alignment horizontal="left" indent="1"/>
    </xf>
    <xf numFmtId="164" fontId="34" fillId="0" borderId="20" xfId="41" applyNumberFormat="1" applyFont="1" applyFill="1" applyBorder="1"/>
    <xf numFmtId="0" fontId="34" fillId="0" borderId="21" xfId="41" applyFont="1" applyFill="1" applyBorder="1" applyAlignment="1">
      <alignment horizontal="left" indent="1"/>
    </xf>
    <xf numFmtId="164" fontId="34" fillId="0" borderId="30" xfId="41" applyNumberFormat="1" applyFont="1" applyFill="1" applyBorder="1"/>
    <xf numFmtId="164" fontId="34" fillId="0" borderId="31" xfId="41" applyNumberFormat="1" applyFont="1" applyFill="1" applyBorder="1"/>
    <xf numFmtId="164" fontId="34" fillId="0" borderId="28" xfId="41" applyNumberFormat="1" applyFont="1" applyFill="1" applyBorder="1" applyAlignment="1">
      <alignment horizontal="right"/>
    </xf>
    <xf numFmtId="164" fontId="34" fillId="0" borderId="13" xfId="41" applyNumberFormat="1" applyFont="1" applyFill="1" applyBorder="1" applyAlignment="1">
      <alignment horizontal="right"/>
    </xf>
    <xf numFmtId="164" fontId="34" fillId="0" borderId="11" xfId="41" applyNumberFormat="1" applyFont="1" applyFill="1" applyBorder="1" applyAlignment="1">
      <alignment horizontal="right"/>
    </xf>
    <xf numFmtId="164" fontId="34" fillId="0" borderId="17" xfId="41" applyNumberFormat="1" applyFont="1" applyFill="1" applyBorder="1" applyAlignment="1">
      <alignment horizontal="right"/>
    </xf>
    <xf numFmtId="164" fontId="36" fillId="0" borderId="10" xfId="41" applyNumberFormat="1" applyFont="1" applyFill="1" applyBorder="1"/>
    <xf numFmtId="0" fontId="38" fillId="0" borderId="0" xfId="0" applyFont="1" applyFill="1"/>
    <xf numFmtId="0" fontId="37" fillId="0" borderId="0" xfId="0" applyFont="1" applyFill="1"/>
    <xf numFmtId="0" fontId="63" fillId="0" borderId="0" xfId="0" applyFont="1" applyFill="1"/>
    <xf numFmtId="164" fontId="34" fillId="0" borderId="28" xfId="0" applyNumberFormat="1" applyFont="1" applyFill="1" applyBorder="1"/>
    <xf numFmtId="164" fontId="34" fillId="0" borderId="31" xfId="0" applyNumberFormat="1" applyFont="1" applyFill="1" applyBorder="1" applyAlignment="1">
      <alignment vertical="center"/>
    </xf>
    <xf numFmtId="164" fontId="34" fillId="0" borderId="13" xfId="0" applyNumberFormat="1" applyFont="1" applyFill="1" applyBorder="1" applyAlignment="1">
      <alignment vertical="center"/>
    </xf>
    <xf numFmtId="164" fontId="34" fillId="0" borderId="11" xfId="0" applyNumberFormat="1" applyFont="1" applyFill="1" applyBorder="1" applyAlignment="1">
      <alignment vertical="center"/>
    </xf>
    <xf numFmtId="164" fontId="34" fillId="0" borderId="19" xfId="41" applyNumberFormat="1" applyFont="1" applyFill="1" applyBorder="1"/>
    <xf numFmtId="164" fontId="34" fillId="0" borderId="22" xfId="41" applyNumberFormat="1" applyFont="1" applyFill="1" applyBorder="1"/>
    <xf numFmtId="164" fontId="34" fillId="0" borderId="23" xfId="41" applyNumberFormat="1" applyFont="1" applyFill="1" applyBorder="1"/>
    <xf numFmtId="164" fontId="34" fillId="0" borderId="18" xfId="41" applyNumberFormat="1" applyFont="1" applyFill="1" applyBorder="1" applyAlignment="1">
      <alignment horizontal="right"/>
    </xf>
    <xf numFmtId="164" fontId="34" fillId="0" borderId="30" xfId="0" applyNumberFormat="1" applyFont="1" applyFill="1" applyBorder="1" applyAlignment="1">
      <alignment vertical="center"/>
    </xf>
    <xf numFmtId="0" fontId="34" fillId="0" borderId="12" xfId="0" applyFont="1" applyFill="1" applyBorder="1" applyAlignment="1">
      <alignment horizontal="left" indent="1"/>
    </xf>
    <xf numFmtId="0" fontId="34" fillId="18" borderId="28" xfId="41" applyFont="1" applyFill="1" applyBorder="1" applyAlignment="1">
      <alignment horizontal="left" indent="1"/>
    </xf>
    <xf numFmtId="0" fontId="34" fillId="20" borderId="0" xfId="40" applyFont="1" applyFill="1" applyBorder="1" applyAlignment="1">
      <alignment horizontal="center"/>
    </xf>
    <xf numFmtId="0" fontId="36" fillId="19" borderId="17" xfId="0" applyFont="1" applyFill="1" applyBorder="1" applyAlignment="1">
      <alignment horizontal="left"/>
    </xf>
    <xf numFmtId="0" fontId="36" fillId="20" borderId="0" xfId="0" applyFont="1" applyFill="1" applyBorder="1" applyAlignment="1">
      <alignment horizontal="right" vertical="top" wrapText="1"/>
    </xf>
    <xf numFmtId="0" fontId="34" fillId="0" borderId="0" xfId="0" applyFont="1" applyFill="1" applyBorder="1" applyAlignment="1">
      <alignment horizontal="left" indent="1"/>
    </xf>
    <xf numFmtId="0" fontId="34" fillId="0" borderId="12" xfId="0" applyFont="1" applyFill="1" applyBorder="1" applyAlignment="1">
      <alignment horizontal="left" indent="1"/>
    </xf>
    <xf numFmtId="164" fontId="34" fillId="18" borderId="17" xfId="41" applyNumberFormat="1" applyFont="1" applyFill="1" applyBorder="1"/>
    <xf numFmtId="0" fontId="63" fillId="0" borderId="0" xfId="0" applyFont="1" applyFill="1" applyBorder="1" applyAlignment="1"/>
    <xf numFmtId="172" fontId="34" fillId="0" borderId="0" xfId="0" applyNumberFormat="1" applyFont="1" applyFill="1" applyBorder="1"/>
    <xf numFmtId="0" fontId="39" fillId="0" borderId="19" xfId="0" applyFont="1" applyFill="1" applyBorder="1" applyAlignment="1">
      <alignment horizontal="right" vertical="top"/>
    </xf>
    <xf numFmtId="0" fontId="34" fillId="0" borderId="12" xfId="0" applyFont="1" applyFill="1" applyBorder="1" applyAlignment="1">
      <alignment horizontal="left" indent="1"/>
    </xf>
    <xf numFmtId="164" fontId="34" fillId="0" borderId="18" xfId="41" applyNumberFormat="1" applyFont="1" applyFill="1" applyBorder="1"/>
    <xf numFmtId="4" fontId="34" fillId="0" borderId="0" xfId="0" applyNumberFormat="1" applyFont="1" applyFill="1" applyBorder="1" applyAlignment="1"/>
    <xf numFmtId="4" fontId="34" fillId="0" borderId="13" xfId="0" applyNumberFormat="1" applyFont="1" applyFill="1" applyBorder="1" applyAlignment="1"/>
    <xf numFmtId="4" fontId="34" fillId="0" borderId="18" xfId="0" applyNumberFormat="1" applyFont="1" applyFill="1" applyBorder="1" applyAlignment="1"/>
    <xf numFmtId="0" fontId="39" fillId="0" borderId="19" xfId="0" applyFont="1" applyFill="1" applyBorder="1" applyAlignment="1">
      <alignment vertical="top"/>
    </xf>
    <xf numFmtId="0" fontId="56" fillId="0" borderId="0" xfId="0" applyFont="1"/>
    <xf numFmtId="0" fontId="38" fillId="0" borderId="0" xfId="0" applyFont="1" applyFill="1" applyBorder="1" applyAlignment="1">
      <alignment wrapText="1"/>
    </xf>
    <xf numFmtId="49" fontId="57" fillId="0" borderId="20" xfId="0" applyNumberFormat="1" applyFont="1" applyFill="1" applyBorder="1" applyAlignment="1">
      <alignment horizontal="left" vertical="center" indent="2"/>
    </xf>
    <xf numFmtId="49" fontId="57" fillId="0" borderId="10" xfId="0" applyNumberFormat="1" applyFont="1" applyFill="1" applyBorder="1" applyAlignment="1">
      <alignment horizontal="left" vertical="center" indent="2"/>
    </xf>
    <xf numFmtId="164" fontId="34" fillId="0" borderId="15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horizontal="justify" vertical="top" wrapText="1"/>
    </xf>
    <xf numFmtId="0" fontId="39" fillId="0" borderId="0" xfId="0" applyFont="1"/>
    <xf numFmtId="0" fontId="57" fillId="0" borderId="10" xfId="0" applyFont="1" applyFill="1" applyBorder="1" applyAlignment="1">
      <alignment horizontal="left" vertical="center"/>
    </xf>
    <xf numFmtId="0" fontId="36" fillId="20" borderId="10" xfId="41" applyFont="1" applyFill="1" applyBorder="1" applyAlignment="1">
      <alignment horizontal="right"/>
    </xf>
    <xf numFmtId="0" fontId="39" fillId="0" borderId="0" xfId="0" applyFont="1" applyAlignment="1">
      <alignment vertical="top"/>
    </xf>
    <xf numFmtId="0" fontId="39" fillId="0" borderId="0" xfId="0" applyFont="1" applyAlignment="1"/>
    <xf numFmtId="0" fontId="39" fillId="0" borderId="0" xfId="0" applyFont="1" applyAlignment="1">
      <alignment horizontal="right"/>
    </xf>
    <xf numFmtId="164" fontId="34" fillId="18" borderId="15" xfId="41" applyNumberFormat="1" applyFont="1" applyFill="1" applyBorder="1" applyAlignment="1">
      <alignment horizontal="right"/>
    </xf>
    <xf numFmtId="164" fontId="34" fillId="18" borderId="18" xfId="41" applyNumberFormat="1" applyFont="1" applyFill="1" applyBorder="1"/>
    <xf numFmtId="164" fontId="34" fillId="18" borderId="28" xfId="41" applyNumberFormat="1" applyFont="1" applyFill="1" applyBorder="1"/>
    <xf numFmtId="164" fontId="34" fillId="18" borderId="10" xfId="41" applyNumberFormat="1" applyFont="1" applyFill="1" applyBorder="1" applyAlignment="1"/>
    <xf numFmtId="164" fontId="34" fillId="18" borderId="15" xfId="41" applyNumberFormat="1" applyFont="1" applyFill="1" applyBorder="1" applyAlignment="1"/>
    <xf numFmtId="0" fontId="37" fillId="0" borderId="0" xfId="41" applyFont="1" applyFill="1" applyBorder="1" applyAlignment="1">
      <alignment horizontal="right"/>
    </xf>
    <xf numFmtId="0" fontId="38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right" vertical="top" wrapText="1"/>
    </xf>
    <xf numFmtId="0" fontId="36" fillId="0" borderId="0" xfId="0" quotePrefix="1" applyFont="1" applyFill="1" applyBorder="1"/>
    <xf numFmtId="0" fontId="37" fillId="0" borderId="0" xfId="0" applyFont="1" applyFill="1" applyBorder="1" applyAlignment="1">
      <alignment vertical="top" wrapText="1"/>
    </xf>
    <xf numFmtId="0" fontId="59" fillId="0" borderId="0" xfId="0" applyFont="1" applyFill="1" applyBorder="1" applyAlignment="1">
      <alignment horizontal="center"/>
    </xf>
    <xf numFmtId="49" fontId="60" fillId="0" borderId="0" xfId="0" applyNumberFormat="1" applyFont="1" applyFill="1" applyBorder="1" applyAlignment="1">
      <alignment horizontal="center" vertical="center"/>
    </xf>
    <xf numFmtId="49" fontId="86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justify" vertical="top" wrapText="1"/>
    </xf>
    <xf numFmtId="0" fontId="40" fillId="0" borderId="0" xfId="0" applyFont="1" applyFill="1" applyAlignment="1">
      <alignment vertical="top" wrapText="1"/>
    </xf>
    <xf numFmtId="0" fontId="32" fillId="0" borderId="0" xfId="0" applyFont="1" applyFill="1" applyBorder="1" applyAlignment="1">
      <alignment horizontal="justify" vertical="top" wrapText="1"/>
    </xf>
    <xf numFmtId="0" fontId="36" fillId="0" borderId="0" xfId="89" applyFont="1" applyFill="1" applyBorder="1" applyAlignment="1">
      <alignment horizontal="center" vertical="center" wrapText="1"/>
    </xf>
    <xf numFmtId="0" fontId="36" fillId="0" borderId="18" xfId="89" applyFont="1" applyFill="1" applyBorder="1" applyAlignment="1">
      <alignment horizontal="center" vertical="center" wrapText="1"/>
    </xf>
    <xf numFmtId="0" fontId="36" fillId="20" borderId="10" xfId="89" applyFont="1" applyFill="1" applyBorder="1" applyAlignment="1">
      <alignment horizontal="right"/>
    </xf>
    <xf numFmtId="0" fontId="36" fillId="0" borderId="10" xfId="89" applyFont="1" applyFill="1" applyBorder="1" applyAlignment="1">
      <alignment horizontal="center" vertical="center" wrapText="1"/>
    </xf>
    <xf numFmtId="0" fontId="36" fillId="0" borderId="12" xfId="89" applyFont="1" applyFill="1" applyBorder="1" applyAlignment="1">
      <alignment horizontal="center" vertical="center" wrapText="1"/>
    </xf>
    <xf numFmtId="0" fontId="36" fillId="0" borderId="16" xfId="89" applyFont="1" applyFill="1" applyBorder="1" applyAlignment="1">
      <alignment horizontal="center" vertical="center" wrapText="1"/>
    </xf>
    <xf numFmtId="0" fontId="36" fillId="0" borderId="28" xfId="89" applyFont="1" applyFill="1" applyBorder="1" applyAlignment="1">
      <alignment horizontal="center" vertical="center" wrapText="1"/>
    </xf>
    <xf numFmtId="0" fontId="36" fillId="0" borderId="17" xfId="89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7" fillId="20" borderId="0" xfId="0" applyFont="1" applyFill="1" applyBorder="1" applyAlignment="1">
      <alignment horizontal="center" vertical="center" wrapText="1"/>
    </xf>
    <xf numFmtId="0" fontId="36" fillId="2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 indent="1"/>
    </xf>
    <xf numFmtId="0" fontId="34" fillId="0" borderId="12" xfId="0" applyFont="1" applyFill="1" applyBorder="1" applyAlignment="1">
      <alignment horizontal="left" vertical="center" indent="1"/>
    </xf>
    <xf numFmtId="0" fontId="34" fillId="0" borderId="13" xfId="0" applyFont="1" applyFill="1" applyBorder="1" applyAlignment="1">
      <alignment horizontal="left" vertical="center" indent="1"/>
    </xf>
    <xf numFmtId="0" fontId="34" fillId="0" borderId="18" xfId="0" applyFont="1" applyFill="1" applyBorder="1" applyAlignment="1">
      <alignment horizontal="left" vertical="center" indent="1"/>
    </xf>
    <xf numFmtId="0" fontId="36" fillId="19" borderId="17" xfId="0" applyFont="1" applyFill="1" applyBorder="1" applyAlignment="1"/>
    <xf numFmtId="0" fontId="36" fillId="20" borderId="10" xfId="0" applyFont="1" applyFill="1" applyBorder="1" applyAlignment="1">
      <alignment horizontal="center" vertical="center" wrapText="1"/>
    </xf>
    <xf numFmtId="0" fontId="36" fillId="20" borderId="29" xfId="0" applyFont="1" applyFill="1" applyBorder="1" applyAlignment="1">
      <alignment horizontal="center"/>
    </xf>
    <xf numFmtId="0" fontId="36" fillId="20" borderId="10" xfId="0" applyFont="1" applyFill="1" applyBorder="1" applyAlignment="1">
      <alignment horizontal="center"/>
    </xf>
    <xf numFmtId="0" fontId="36" fillId="20" borderId="26" xfId="0" applyFont="1" applyFill="1" applyBorder="1" applyAlignment="1">
      <alignment horizontal="center"/>
    </xf>
    <xf numFmtId="0" fontId="36" fillId="20" borderId="0" xfId="0" applyFont="1" applyFill="1" applyBorder="1" applyAlignment="1">
      <alignment horizontal="right" vertical="center" wrapText="1"/>
    </xf>
    <xf numFmtId="0" fontId="39" fillId="0" borderId="19" xfId="0" applyFont="1" applyFill="1" applyBorder="1" applyAlignment="1">
      <alignment horizontal="right" vertical="top"/>
    </xf>
    <xf numFmtId="168" fontId="46" fillId="0" borderId="0" xfId="0" applyNumberFormat="1" applyFont="1" applyFill="1" applyBorder="1" applyAlignment="1">
      <alignment horizontal="center"/>
    </xf>
    <xf numFmtId="168" fontId="45" fillId="0" borderId="0" xfId="0" applyNumberFormat="1" applyFont="1" applyFill="1" applyBorder="1" applyAlignment="1">
      <alignment horizontal="center"/>
    </xf>
    <xf numFmtId="168" fontId="45" fillId="0" borderId="0" xfId="0" applyNumberFormat="1" applyFont="1" applyFill="1" applyBorder="1" applyAlignment="1">
      <alignment horizontal="right"/>
    </xf>
    <xf numFmtId="168" fontId="36" fillId="0" borderId="0" xfId="0" applyNumberFormat="1" applyFont="1" applyFill="1" applyBorder="1" applyAlignment="1">
      <alignment horizontal="left"/>
    </xf>
    <xf numFmtId="168" fontId="46" fillId="0" borderId="0" xfId="0" applyNumberFormat="1" applyFont="1" applyFill="1" applyBorder="1" applyAlignment="1">
      <alignment horizontal="left" indent="5"/>
    </xf>
    <xf numFmtId="0" fontId="36" fillId="19" borderId="17" xfId="0" applyFont="1" applyFill="1" applyBorder="1" applyAlignment="1">
      <alignment horizontal="left"/>
    </xf>
    <xf numFmtId="0" fontId="34" fillId="0" borderId="18" xfId="0" applyFont="1" applyFill="1" applyBorder="1" applyAlignment="1">
      <alignment horizontal="left" indent="1"/>
    </xf>
    <xf numFmtId="0" fontId="36" fillId="20" borderId="0" xfId="0" applyFont="1" applyFill="1" applyBorder="1" applyAlignment="1">
      <alignment horizontal="right" vertical="top" wrapText="1"/>
    </xf>
    <xf numFmtId="0" fontId="34" fillId="0" borderId="0" xfId="0" applyFont="1" applyFill="1" applyBorder="1" applyAlignment="1">
      <alignment horizontal="left" indent="1"/>
    </xf>
    <xf numFmtId="0" fontId="34" fillId="0" borderId="12" xfId="0" applyFont="1" applyFill="1" applyBorder="1" applyAlignment="1">
      <alignment horizontal="left" indent="1"/>
    </xf>
    <xf numFmtId="0" fontId="34" fillId="0" borderId="13" xfId="0" applyFont="1" applyFill="1" applyBorder="1" applyAlignment="1">
      <alignment horizontal="left" indent="1"/>
    </xf>
    <xf numFmtId="0" fontId="34" fillId="20" borderId="10" xfId="0" applyFont="1" applyFill="1" applyBorder="1" applyAlignment="1">
      <alignment horizontal="center" vertical="center" wrapText="1"/>
    </xf>
    <xf numFmtId="0" fontId="34" fillId="2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/>
    <xf numFmtId="0" fontId="34" fillId="0" borderId="12" xfId="0" applyFont="1" applyFill="1" applyBorder="1" applyAlignment="1"/>
    <xf numFmtId="0" fontId="34" fillId="0" borderId="13" xfId="0" applyFont="1" applyFill="1" applyBorder="1" applyAlignment="1"/>
    <xf numFmtId="0" fontId="34" fillId="0" borderId="18" xfId="0" applyFont="1" applyFill="1" applyBorder="1" applyAlignment="1"/>
    <xf numFmtId="0" fontId="36" fillId="20" borderId="10" xfId="0" applyFont="1" applyFill="1" applyBorder="1" applyAlignment="1">
      <alignment horizontal="center" vertical="center"/>
    </xf>
    <xf numFmtId="0" fontId="34" fillId="0" borderId="17" xfId="0" applyFont="1" applyFill="1" applyBorder="1" applyAlignment="1"/>
    <xf numFmtId="0" fontId="42" fillId="19" borderId="17" xfId="60" applyFont="1" applyFill="1" applyBorder="1" applyAlignment="1">
      <alignment vertical="center" wrapText="1"/>
    </xf>
    <xf numFmtId="0" fontId="42" fillId="20" borderId="0" xfId="60" applyFont="1" applyFill="1" applyBorder="1" applyAlignment="1">
      <alignment horizontal="right" vertical="center" wrapText="1"/>
    </xf>
    <xf numFmtId="0" fontId="42" fillId="20" borderId="10" xfId="60" applyFont="1" applyFill="1" applyBorder="1" applyAlignment="1">
      <alignment horizontal="right" vertical="center" wrapText="1"/>
    </xf>
    <xf numFmtId="0" fontId="42" fillId="20" borderId="0" xfId="92" applyFont="1" applyFill="1" applyBorder="1" applyAlignment="1">
      <alignment horizontal="center" vertical="center"/>
    </xf>
    <xf numFmtId="0" fontId="42" fillId="20" borderId="0" xfId="92" applyFont="1" applyFill="1" applyBorder="1" applyAlignment="1">
      <alignment horizontal="left" vertical="center" indent="13"/>
    </xf>
    <xf numFmtId="0" fontId="42" fillId="20" borderId="0" xfId="60" applyFont="1" applyFill="1" applyBorder="1" applyAlignment="1">
      <alignment horizontal="center" vertical="center"/>
    </xf>
    <xf numFmtId="0" fontId="42" fillId="19" borderId="17" xfId="60" applyFont="1" applyFill="1" applyBorder="1" applyAlignment="1">
      <alignment vertical="center"/>
    </xf>
    <xf numFmtId="0" fontId="77" fillId="20" borderId="10" xfId="60" applyFont="1" applyFill="1" applyBorder="1" applyAlignment="1">
      <alignment vertical="top"/>
    </xf>
    <xf numFmtId="0" fontId="81" fillId="0" borderId="0" xfId="60" applyFont="1" applyAlignment="1">
      <alignment horizontal="left" wrapText="1"/>
    </xf>
    <xf numFmtId="0" fontId="80" fillId="0" borderId="17" xfId="60" applyFont="1" applyFill="1" applyBorder="1" applyAlignment="1">
      <alignment vertical="top"/>
    </xf>
    <xf numFmtId="0" fontId="80" fillId="0" borderId="12" xfId="60" applyFont="1" applyFill="1" applyBorder="1" applyAlignment="1">
      <alignment vertical="top"/>
    </xf>
    <xf numFmtId="0" fontId="80" fillId="0" borderId="13" xfId="60" applyFont="1" applyFill="1" applyBorder="1" applyAlignment="1">
      <alignment vertical="top"/>
    </xf>
    <xf numFmtId="0" fontId="80" fillId="0" borderId="20" xfId="60" applyFont="1" applyFill="1" applyBorder="1" applyAlignment="1">
      <alignment vertical="top"/>
    </xf>
    <xf numFmtId="0" fontId="38" fillId="0" borderId="0" xfId="0" applyFont="1" applyFill="1" applyBorder="1" applyAlignment="1">
      <alignment horizontal="left"/>
    </xf>
    <xf numFmtId="22" fontId="37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</cellXfs>
  <cellStyles count="9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/>
    <cellStyle name="CELKEM 2" xfId="20"/>
    <cellStyle name="CELKEM 2 2" xfId="62"/>
    <cellStyle name="CELKEM 2 3" xfId="61"/>
    <cellStyle name="ČÁRKA 2" xfId="21"/>
    <cellStyle name="ČÁRKA 2 2" xfId="64"/>
    <cellStyle name="ČÁRKA 2 3" xfId="63"/>
    <cellStyle name="DATUM" xfId="22"/>
    <cellStyle name="DATUM 2" xfId="23"/>
    <cellStyle name="DATUM 2 2" xfId="66"/>
    <cellStyle name="DATUM 2 3" xfId="65"/>
    <cellStyle name="Chybně" xfId="24" builtinId="27" customBuiltin="1"/>
    <cellStyle name="Kontrolní buňka" xfId="25" builtinId="23" customBuiltin="1"/>
    <cellStyle name="MĚNA 2" xfId="26"/>
    <cellStyle name="MĚNA 2 2" xfId="68"/>
    <cellStyle name="MĚNA 2 3" xfId="67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adpis malý" xfId="31"/>
    <cellStyle name="NADPIS1" xfId="32"/>
    <cellStyle name="NADPIS1 2" xfId="33"/>
    <cellStyle name="NADPIS1 2 2" xfId="70"/>
    <cellStyle name="NADPIS1 2 3" xfId="69"/>
    <cellStyle name="NADPIS2" xfId="34"/>
    <cellStyle name="NADPIS2 2" xfId="35"/>
    <cellStyle name="NADPIS2 2 2" xfId="72"/>
    <cellStyle name="NADPIS2 2 3" xfId="71"/>
    <cellStyle name="Název" xfId="36" builtinId="15" customBuiltin="1"/>
    <cellStyle name="Neutrální" xfId="37" builtinId="28" customBuiltin="1"/>
    <cellStyle name="Normální" xfId="0" builtinId="0"/>
    <cellStyle name="Normální 10" xfId="73"/>
    <cellStyle name="Normální 11" xfId="74"/>
    <cellStyle name="Normální 11 2" xfId="88"/>
    <cellStyle name="Normální 11 3" xfId="90"/>
    <cellStyle name="Normální 11 4" xfId="91"/>
    <cellStyle name="Normální 12" xfId="60"/>
    <cellStyle name="Normální 13" xfId="92"/>
    <cellStyle name="normální 2" xfId="38"/>
    <cellStyle name="Normální 2 2" xfId="75"/>
    <cellStyle name="normální 2 3" xfId="76"/>
    <cellStyle name="Normální 3" xfId="39"/>
    <cellStyle name="Normální 3 2" xfId="77"/>
    <cellStyle name="Normální 4" xfId="78"/>
    <cellStyle name="Normální 5" xfId="79"/>
    <cellStyle name="Normální 6" xfId="80"/>
    <cellStyle name="Normální 7" xfId="81"/>
    <cellStyle name="Normální 8" xfId="82"/>
    <cellStyle name="Normální 9" xfId="83"/>
    <cellStyle name="normální_0006 Roční zpráva 2010_003" xfId="40"/>
    <cellStyle name="normální_2010 10. 26. výstupy_do srpna 2010" xfId="89"/>
    <cellStyle name="normální_meszpr 12_2011-draft pro úpravy" xfId="41"/>
    <cellStyle name="PEVNÝ" xfId="42"/>
    <cellStyle name="PEVNÝ 2" xfId="43"/>
    <cellStyle name="PEVNÝ 2 2" xfId="85"/>
    <cellStyle name="PEVNÝ 2 3" xfId="84"/>
    <cellStyle name="Poznámka" xfId="44" builtinId="10" customBuiltin="1"/>
    <cellStyle name="Procenta" xfId="59" builtinId="5"/>
    <cellStyle name="PROCENTA 2" xfId="45"/>
    <cellStyle name="PROCENTA 2 2" xfId="87"/>
    <cellStyle name="PROCENTA 2 3" xfId="86"/>
    <cellStyle name="Propojená buňka" xfId="46" builtinId="24" customBuiltin="1"/>
    <cellStyle name="Správně" xfId="47" builtinId="26" customBuiltin="1"/>
    <cellStyle name="Text upozornění" xfId="48" builtinId="11" customBuiltin="1"/>
    <cellStyle name="Vstup" xfId="49" builtinId="20" customBuiltin="1"/>
    <cellStyle name="Výpočet" xfId="50" builtinId="22" customBuiltin="1"/>
    <cellStyle name="Výstup" xfId="51" builtinId="21" customBuiltin="1"/>
    <cellStyle name="Vysvětlující text" xfId="52" builtinId="53" customBuiltin="1"/>
    <cellStyle name="Zvýraznění 1" xfId="53" builtinId="29" customBuiltin="1"/>
    <cellStyle name="Zvýraznění 2" xfId="54" builtinId="33" customBuiltin="1"/>
    <cellStyle name="Zvýraznění 3" xfId="55" builtinId="37" customBuiltin="1"/>
    <cellStyle name="Zvýraznění 4" xfId="56" builtinId="41" customBuiltin="1"/>
    <cellStyle name="Zvýraznění 5" xfId="57" builtinId="45" customBuiltin="1"/>
    <cellStyle name="Zvýraznění 6" xfId="58" builtinId="49" customBuiltin="1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B9CD96"/>
      <color rgb="FFA9C0DB"/>
      <color rgb="FF4572A7"/>
      <color rgb="FF005DA2"/>
      <color rgb="FF93A9CF"/>
      <color rgb="FFDB843D"/>
      <color rgb="FF4198AF"/>
      <color rgb="FF71588F"/>
      <color rgb="FF89A54E"/>
      <color rgb="FFAA46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areaChart>
        <c:grouping val="stack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spPr>
            <a:pattFill prst="pct20">
              <a:fgClr>
                <a:srgbClr val="4572A7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26172.1</c:v>
                </c:pt>
                <c:pt idx="1">
                  <c:v>26551</c:v>
                </c:pt>
                <c:pt idx="2">
                  <c:v>27207.8</c:v>
                </c:pt>
                <c:pt idx="3">
                  <c:v>27988.2</c:v>
                </c:pt>
                <c:pt idx="4">
                  <c:v>28282.612000000005</c:v>
                </c:pt>
                <c:pt idx="5">
                  <c:v>30324.178</c:v>
                </c:pt>
                <c:pt idx="6">
                  <c:v>30745.3</c:v>
                </c:pt>
                <c:pt idx="7">
                  <c:v>30324.873359999998</c:v>
                </c:pt>
                <c:pt idx="8">
                  <c:v>26840.84765</c:v>
                </c:pt>
                <c:pt idx="9">
                  <c:v>24104.222150000001</c:v>
                </c:pt>
              </c:numCache>
            </c:numRef>
          </c:val>
        </c:ser>
        <c:ser>
          <c:idx val="1"/>
          <c:order val="1"/>
          <c:tx>
            <c:strRef>
              <c:f>'3.3'!$A$19</c:f>
              <c:strCache>
                <c:ptCount val="1"/>
                <c:pt idx="0">
                  <c:v>Parní (PE)</c:v>
                </c:pt>
              </c:strCache>
            </c:strRef>
          </c:tx>
          <c:spPr>
            <a:pattFill prst="pct20">
              <a:fgClr>
                <a:srgbClr val="AA4643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'3.3'!$B$19:$K$19</c:f>
              <c:numCache>
                <c:formatCode>#,##0.0</c:formatCode>
                <c:ptCount val="10"/>
                <c:pt idx="0">
                  <c:v>56728.2</c:v>
                </c:pt>
                <c:pt idx="1">
                  <c:v>51218.8</c:v>
                </c:pt>
                <c:pt idx="2">
                  <c:v>48457.4</c:v>
                </c:pt>
                <c:pt idx="3">
                  <c:v>49979.7</c:v>
                </c:pt>
                <c:pt idx="4">
                  <c:v>49973.017663658815</c:v>
                </c:pt>
                <c:pt idx="5">
                  <c:v>47261.007437886903</c:v>
                </c:pt>
                <c:pt idx="6">
                  <c:v>44737</c:v>
                </c:pt>
                <c:pt idx="7">
                  <c:v>44419.279699999992</c:v>
                </c:pt>
                <c:pt idx="8">
                  <c:v>44816.490849999987</c:v>
                </c:pt>
                <c:pt idx="9">
                  <c:v>45704.070480000009</c:v>
                </c:pt>
              </c:numCache>
            </c:numRef>
          </c:val>
        </c:ser>
        <c:ser>
          <c:idx val="2"/>
          <c:order val="2"/>
          <c:tx>
            <c:strRef>
              <c:f>'3.3'!$A$20</c:f>
              <c:strCache>
                <c:ptCount val="1"/>
                <c:pt idx="0">
                  <c:v>Paroplynové (PPE)</c:v>
                </c:pt>
              </c:strCache>
            </c:strRef>
          </c:tx>
          <c:spPr>
            <a:pattFill prst="pct20">
              <a:fgClr>
                <a:srgbClr val="89A54E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'3.3'!$B$20:$K$20</c:f>
              <c:numCache>
                <c:formatCode>#,##0.0</c:formatCode>
                <c:ptCount val="10"/>
                <c:pt idx="0">
                  <c:v>2097.8000000000002</c:v>
                </c:pt>
                <c:pt idx="1">
                  <c:v>2431.6999999999998</c:v>
                </c:pt>
                <c:pt idx="2">
                  <c:v>2250.9</c:v>
                </c:pt>
                <c:pt idx="3">
                  <c:v>2349.6</c:v>
                </c:pt>
                <c:pt idx="4">
                  <c:v>2344.4</c:v>
                </c:pt>
                <c:pt idx="5">
                  <c:v>2200.4</c:v>
                </c:pt>
                <c:pt idx="6">
                  <c:v>2092.8000000000002</c:v>
                </c:pt>
                <c:pt idx="7">
                  <c:v>2204.6749</c:v>
                </c:pt>
                <c:pt idx="8">
                  <c:v>2749.0231000000003</c:v>
                </c:pt>
                <c:pt idx="9">
                  <c:v>4049.2436780000003</c:v>
                </c:pt>
              </c:numCache>
            </c:numRef>
          </c:val>
        </c:ser>
        <c:ser>
          <c:idx val="3"/>
          <c:order val="3"/>
          <c:tx>
            <c:strRef>
              <c:f>'3.3'!$A$21</c:f>
              <c:strCache>
                <c:ptCount val="1"/>
                <c:pt idx="0">
                  <c:v>Plynové a spalovací (PSE)</c:v>
                </c:pt>
              </c:strCache>
            </c:strRef>
          </c:tx>
          <c:spPr>
            <a:pattFill prst="pct20">
              <a:fgClr>
                <a:srgbClr val="71588F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'3.3'!$B$21:$K$21</c:f>
              <c:numCache>
                <c:formatCode>#,##0.0</c:formatCode>
                <c:ptCount val="10"/>
                <c:pt idx="0">
                  <c:v>375.1</c:v>
                </c:pt>
                <c:pt idx="1">
                  <c:v>681</c:v>
                </c:pt>
                <c:pt idx="2">
                  <c:v>974.3</c:v>
                </c:pt>
                <c:pt idx="3">
                  <c:v>1250.8</c:v>
                </c:pt>
                <c:pt idx="4">
                  <c:v>1610.7</c:v>
                </c:pt>
                <c:pt idx="5">
                  <c:v>2234.6999999999998</c:v>
                </c:pt>
                <c:pt idx="6">
                  <c:v>3179.6</c:v>
                </c:pt>
                <c:pt idx="7">
                  <c:v>3494.4415599999998</c:v>
                </c:pt>
                <c:pt idx="8">
                  <c:v>3574.7409199999993</c:v>
                </c:pt>
                <c:pt idx="9">
                  <c:v>3613.8975149999978</c:v>
                </c:pt>
              </c:numCache>
            </c:numRef>
          </c:val>
        </c:ser>
        <c:ser>
          <c:idx val="4"/>
          <c:order val="4"/>
          <c:tx>
            <c:strRef>
              <c:f>'3.3'!$A$22</c:f>
              <c:strCache>
                <c:ptCount val="1"/>
                <c:pt idx="0">
                  <c:v>Vodní (VE)</c:v>
                </c:pt>
              </c:strCache>
            </c:strRef>
          </c:tx>
          <c:spPr>
            <a:pattFill prst="pct20">
              <a:fgClr>
                <a:srgbClr val="4198AF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'3.3'!$B$22:$K$22</c:f>
              <c:numCache>
                <c:formatCode>#,##0.0</c:formatCode>
                <c:ptCount val="10"/>
                <c:pt idx="0">
                  <c:v>2089.6390959999999</c:v>
                </c:pt>
                <c:pt idx="1">
                  <c:v>2024.3059410000001</c:v>
                </c:pt>
                <c:pt idx="2">
                  <c:v>2429.5577789999998</c:v>
                </c:pt>
                <c:pt idx="3">
                  <c:v>2789.4292639999999</c:v>
                </c:pt>
                <c:pt idx="4">
                  <c:v>2134.13170101789</c:v>
                </c:pt>
                <c:pt idx="5">
                  <c:v>2231.5493615839096</c:v>
                </c:pt>
                <c:pt idx="6">
                  <c:v>2856.3917619999997</c:v>
                </c:pt>
                <c:pt idx="7">
                  <c:v>1909.2224910000004</c:v>
                </c:pt>
                <c:pt idx="8">
                  <c:v>1794.8070900000007</c:v>
                </c:pt>
                <c:pt idx="9">
                  <c:v>2000.4882459999999</c:v>
                </c:pt>
              </c:numCache>
            </c:numRef>
          </c:val>
        </c:ser>
        <c:ser>
          <c:idx val="5"/>
          <c:order val="5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spPr>
            <a:pattFill prst="pct20">
              <a:fgClr>
                <a:srgbClr val="DB843D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434.06090399999999</c:v>
                </c:pt>
                <c:pt idx="1">
                  <c:v>351.99405899999999</c:v>
                </c:pt>
                <c:pt idx="2">
                  <c:v>553.14222099999995</c:v>
                </c:pt>
                <c:pt idx="3">
                  <c:v>591.17073600000003</c:v>
                </c:pt>
                <c:pt idx="4">
                  <c:v>700.899091</c:v>
                </c:pt>
                <c:pt idx="5">
                  <c:v>731.44974200000001</c:v>
                </c:pt>
                <c:pt idx="6">
                  <c:v>905.30823799999996</c:v>
                </c:pt>
                <c:pt idx="7">
                  <c:v>1051.5262420000001</c:v>
                </c:pt>
                <c:pt idx="8">
                  <c:v>1275.9619400000001</c:v>
                </c:pt>
                <c:pt idx="9">
                  <c:v>1201.5475300000003</c:v>
                </c:pt>
              </c:numCache>
            </c:numRef>
          </c:val>
        </c:ser>
        <c:ser>
          <c:idx val="6"/>
          <c:order val="6"/>
          <c:tx>
            <c:strRef>
              <c:f>'3.3'!$A$24</c:f>
              <c:strCache>
                <c:ptCount val="1"/>
                <c:pt idx="0">
                  <c:v>Větrné (VTE)</c:v>
                </c:pt>
              </c:strCache>
            </c:strRef>
          </c:tx>
          <c:spPr>
            <a:pattFill prst="pct20">
              <a:fgClr>
                <a:srgbClr val="93A9CF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'3.3'!$B$24:$K$24</c:f>
              <c:numCache>
                <c:formatCode>#,##0.0</c:formatCode>
                <c:ptCount val="10"/>
                <c:pt idx="0">
                  <c:v>125.1</c:v>
                </c:pt>
                <c:pt idx="1">
                  <c:v>244.7</c:v>
                </c:pt>
                <c:pt idx="2">
                  <c:v>288.10000000000002</c:v>
                </c:pt>
                <c:pt idx="3">
                  <c:v>335.5</c:v>
                </c:pt>
                <c:pt idx="4">
                  <c:v>396.83279189143764</c:v>
                </c:pt>
                <c:pt idx="5">
                  <c:v>417.32282571972775</c:v>
                </c:pt>
                <c:pt idx="6">
                  <c:v>478.3</c:v>
                </c:pt>
                <c:pt idx="7">
                  <c:v>476.54439400000001</c:v>
                </c:pt>
                <c:pt idx="8">
                  <c:v>572.61156800000003</c:v>
                </c:pt>
                <c:pt idx="9">
                  <c:v>496.95718099999999</c:v>
                </c:pt>
              </c:numCache>
            </c:numRef>
          </c:val>
        </c:ser>
        <c:ser>
          <c:idx val="7"/>
          <c:order val="7"/>
          <c:tx>
            <c:strRef>
              <c:f>'3.3'!$A$25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pattFill prst="pct20">
              <a:fgClr>
                <a:srgbClr val="FFC000"/>
              </a:fgClr>
              <a:bgClr>
                <a:schemeClr val="bg1"/>
              </a:bgClr>
            </a:pattFill>
          </c:spPr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'3.3'!$B$25:$K$25</c:f>
              <c:numCache>
                <c:formatCode>#,##0.0</c:formatCode>
                <c:ptCount val="10"/>
                <c:pt idx="0">
                  <c:v>1.8</c:v>
                </c:pt>
                <c:pt idx="1">
                  <c:v>12.9</c:v>
                </c:pt>
                <c:pt idx="2">
                  <c:v>88.8</c:v>
                </c:pt>
                <c:pt idx="3">
                  <c:v>615.70000000000005</c:v>
                </c:pt>
                <c:pt idx="4">
                  <c:v>2117.9738562130624</c:v>
                </c:pt>
                <c:pt idx="5">
                  <c:v>2173.1242229482714</c:v>
                </c:pt>
                <c:pt idx="6">
                  <c:v>2070.1999999999998</c:v>
                </c:pt>
                <c:pt idx="7">
                  <c:v>2122.8687979999963</c:v>
                </c:pt>
                <c:pt idx="8">
                  <c:v>2263.8461340000035</c:v>
                </c:pt>
                <c:pt idx="9">
                  <c:v>2131.454536999996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89024"/>
        <c:axId val="249099008"/>
      </c:areaChart>
      <c:catAx>
        <c:axId val="249089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49099008"/>
        <c:crosses val="autoZero"/>
        <c:auto val="1"/>
        <c:lblAlgn val="ctr"/>
        <c:lblOffset val="0"/>
        <c:noMultiLvlLbl val="0"/>
      </c:catAx>
      <c:valAx>
        <c:axId val="249099008"/>
        <c:scaling>
          <c:orientation val="minMax"/>
        </c:scaling>
        <c:delete val="1"/>
        <c:axPos val="l"/>
        <c:numFmt formatCode="#,##0" sourceLinked="0"/>
        <c:majorTickMark val="in"/>
        <c:minorTickMark val="none"/>
        <c:tickLblPos val="nextTo"/>
        <c:crossAx val="249089024"/>
        <c:crosses val="autoZero"/>
        <c:crossBetween val="midCat"/>
        <c:dispUnits>
          <c:builtInUnit val="thousands"/>
        </c:dispUnits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'3.6'!$A$6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'3.6'!$B$6:$K$6</c:f>
              <c:numCache>
                <c:formatCode>#,##0.0</c:formatCode>
                <c:ptCount val="10"/>
                <c:pt idx="0">
                  <c:v>9517.2106999999996</c:v>
                </c:pt>
                <c:pt idx="1">
                  <c:v>8677.2839600000007</c:v>
                </c:pt>
                <c:pt idx="2">
                  <c:v>7595.4330930000006</c:v>
                </c:pt>
                <c:pt idx="3">
                  <c:v>6551.1604043000007</c:v>
                </c:pt>
                <c:pt idx="4">
                  <c:v>6985.9340275999994</c:v>
                </c:pt>
                <c:pt idx="5">
                  <c:v>7343.5561584000006</c:v>
                </c:pt>
                <c:pt idx="6">
                  <c:v>6791</c:v>
                </c:pt>
                <c:pt idx="7">
                  <c:v>7266.0689099999991</c:v>
                </c:pt>
                <c:pt idx="8">
                  <c:v>7296.3916309999995</c:v>
                </c:pt>
                <c:pt idx="9">
                  <c:v>7616.3942520000019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107776"/>
        <c:axId val="237896448"/>
      </c:barChart>
      <c:catAx>
        <c:axId val="2521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896448"/>
        <c:crosses val="autoZero"/>
        <c:auto val="1"/>
        <c:lblAlgn val="ctr"/>
        <c:lblOffset val="100"/>
        <c:noMultiLvlLbl val="0"/>
      </c:catAx>
      <c:valAx>
        <c:axId val="237896448"/>
        <c:scaling>
          <c:orientation val="minMax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2107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Průběh spotřeby brutto ve dni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</a:t>
            </a:r>
            <a:r>
              <a:rPr lang="cs-CZ" sz="1000"/>
              <a:t> (MWh)</a:t>
            </a:r>
            <a:endParaRPr lang="en-US" sz="1000"/>
          </a:p>
        </c:rich>
      </c:tx>
      <c:layout>
        <c:manualLayout>
          <c:xMode val="edge"/>
          <c:yMode val="edge"/>
          <c:x val="0.11802970085470085"/>
          <c:y val="5.87962962962962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97628205128207"/>
          <c:y val="0.20871064814814816"/>
          <c:w val="0.85545064856102304"/>
          <c:h val="0.5297587962962963"/>
        </c:manualLayout>
      </c:layout>
      <c:lineChart>
        <c:grouping val="standard"/>
        <c:varyColors val="0"/>
        <c:ser>
          <c:idx val="1"/>
          <c:order val="0"/>
          <c:tx>
            <c:v>den minima</c:v>
          </c:tx>
          <c:spPr>
            <a:ln w="31750"/>
          </c:spPr>
          <c:marker>
            <c:symbol val="none"/>
          </c:marke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'21'!$AE$7:$AE$30</c:f>
              <c:numCache>
                <c:formatCode>#,##0.0</c:formatCode>
                <c:ptCount val="24"/>
                <c:pt idx="0">
                  <c:v>5397</c:v>
                </c:pt>
                <c:pt idx="1">
                  <c:v>5268</c:v>
                </c:pt>
                <c:pt idx="2">
                  <c:v>5221</c:v>
                </c:pt>
                <c:pt idx="3">
                  <c:v>5187</c:v>
                </c:pt>
                <c:pt idx="4">
                  <c:v>5156</c:v>
                </c:pt>
                <c:pt idx="5">
                  <c:v>4932</c:v>
                </c:pt>
                <c:pt idx="6">
                  <c:v>5051</c:v>
                </c:pt>
                <c:pt idx="7">
                  <c:v>5479</c:v>
                </c:pt>
                <c:pt idx="8">
                  <c:v>5974</c:v>
                </c:pt>
                <c:pt idx="9">
                  <c:v>6420</c:v>
                </c:pt>
                <c:pt idx="10">
                  <c:v>6688</c:v>
                </c:pt>
                <c:pt idx="11">
                  <c:v>6891</c:v>
                </c:pt>
                <c:pt idx="12">
                  <c:v>6695</c:v>
                </c:pt>
                <c:pt idx="13">
                  <c:v>6644</c:v>
                </c:pt>
                <c:pt idx="14">
                  <c:v>6524</c:v>
                </c:pt>
                <c:pt idx="15">
                  <c:v>6522</c:v>
                </c:pt>
                <c:pt idx="16">
                  <c:v>6513</c:v>
                </c:pt>
                <c:pt idx="17">
                  <c:v>6320</c:v>
                </c:pt>
                <c:pt idx="18">
                  <c:v>6302</c:v>
                </c:pt>
                <c:pt idx="19">
                  <c:v>6380</c:v>
                </c:pt>
                <c:pt idx="20">
                  <c:v>6511</c:v>
                </c:pt>
                <c:pt idx="21">
                  <c:v>6637</c:v>
                </c:pt>
                <c:pt idx="22">
                  <c:v>6462</c:v>
                </c:pt>
                <c:pt idx="23">
                  <c:v>6139</c:v>
                </c:pt>
              </c:numCache>
            </c:numRef>
          </c:val>
          <c:smooth val="0"/>
        </c:ser>
        <c:ser>
          <c:idx val="0"/>
          <c:order val="1"/>
          <c:tx>
            <c:v>den maxima</c:v>
          </c:tx>
          <c:spPr>
            <a:ln w="31750"/>
          </c:spPr>
          <c:marker>
            <c:symbol val="none"/>
          </c:marke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'21'!$O$7:$O$30</c:f>
              <c:numCache>
                <c:formatCode>#,##0.0</c:formatCode>
                <c:ptCount val="24"/>
                <c:pt idx="0">
                  <c:v>8371</c:v>
                </c:pt>
                <c:pt idx="1">
                  <c:v>8492</c:v>
                </c:pt>
                <c:pt idx="2">
                  <c:v>8379</c:v>
                </c:pt>
                <c:pt idx="3">
                  <c:v>8333</c:v>
                </c:pt>
                <c:pt idx="4">
                  <c:v>8509</c:v>
                </c:pt>
                <c:pt idx="5">
                  <c:v>9103</c:v>
                </c:pt>
                <c:pt idx="6">
                  <c:v>10293</c:v>
                </c:pt>
                <c:pt idx="7">
                  <c:v>10833</c:v>
                </c:pt>
                <c:pt idx="8">
                  <c:v>10978</c:v>
                </c:pt>
                <c:pt idx="9">
                  <c:v>11137</c:v>
                </c:pt>
                <c:pt idx="10">
                  <c:v>11107</c:v>
                </c:pt>
                <c:pt idx="11">
                  <c:v>11143</c:v>
                </c:pt>
                <c:pt idx="12">
                  <c:v>11266</c:v>
                </c:pt>
                <c:pt idx="13">
                  <c:v>11247</c:v>
                </c:pt>
                <c:pt idx="14">
                  <c:v>11244</c:v>
                </c:pt>
                <c:pt idx="15">
                  <c:v>11321</c:v>
                </c:pt>
                <c:pt idx="16">
                  <c:v>11410</c:v>
                </c:pt>
                <c:pt idx="17">
                  <c:v>11274</c:v>
                </c:pt>
                <c:pt idx="18">
                  <c:v>10957</c:v>
                </c:pt>
                <c:pt idx="19">
                  <c:v>10889</c:v>
                </c:pt>
                <c:pt idx="20">
                  <c:v>10634</c:v>
                </c:pt>
                <c:pt idx="21">
                  <c:v>10093</c:v>
                </c:pt>
                <c:pt idx="22">
                  <c:v>9512</c:v>
                </c:pt>
                <c:pt idx="23">
                  <c:v>9071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960"/>
        <c:axId val="61450496"/>
      </c:lineChart>
      <c:catAx>
        <c:axId val="61448960"/>
        <c:scaling>
          <c:orientation val="minMax"/>
        </c:scaling>
        <c:delete val="0"/>
        <c:axPos val="b"/>
        <c:numFmt formatCode="h:mm;@" sourceLinked="1"/>
        <c:majorTickMark val="out"/>
        <c:minorTickMark val="none"/>
        <c:tickLblPos val="nextTo"/>
        <c:spPr>
          <a:ln>
            <a:noFill/>
          </a:ln>
        </c:spPr>
        <c:txPr>
          <a:bodyPr rot="-2400000" vert="horz" anchor="t" anchorCtr="0"/>
          <a:lstStyle/>
          <a:p>
            <a:pPr>
              <a:defRPr sz="900"/>
            </a:pPr>
            <a:endParaRPr lang="cs-CZ"/>
          </a:p>
        </c:txPr>
        <c:crossAx val="61450496"/>
        <c:crosses val="autoZero"/>
        <c:auto val="1"/>
        <c:lblAlgn val="ctr"/>
        <c:lblOffset val="100"/>
        <c:tickLblSkip val="1"/>
        <c:noMultiLvlLbl val="1"/>
      </c:catAx>
      <c:valAx>
        <c:axId val="61450496"/>
        <c:scaling>
          <c:orientation val="minMax"/>
          <c:max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="0"/>
            </a:pPr>
            <a:endParaRPr lang="cs-CZ"/>
          </a:p>
        </c:txPr>
        <c:crossAx val="61448960"/>
        <c:crosses val="autoZero"/>
        <c:crossBetween val="between"/>
        <c:majorUnit val="2000"/>
      </c:valAx>
    </c:plotArea>
    <c:legend>
      <c:legendPos val="r"/>
      <c:layout>
        <c:manualLayout>
          <c:xMode val="edge"/>
          <c:yMode val="edge"/>
          <c:x val="2.3599327550064421E-2"/>
          <c:y val="0.93152554278416344"/>
          <c:w val="0.97640067244993556"/>
          <c:h val="6.847445721583653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pokrytí denního maxima</a:t>
            </a:r>
            <a:r>
              <a:rPr lang="cs-CZ" sz="1000" baseline="0"/>
              <a:t> </a:t>
            </a:r>
            <a:r>
              <a:rPr lang="en-US" sz="1000"/>
              <a:t>a</a:t>
            </a:r>
            <a:r>
              <a:rPr lang="cs-CZ" sz="1000"/>
              <a:t> </a:t>
            </a:r>
            <a:r>
              <a:rPr lang="en-US" sz="1000"/>
              <a:t>minima zatížení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16021388888888888"/>
          <c:y val="5.27139208173690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43995726495726"/>
          <c:y val="0.22281704980842912"/>
          <c:w val="0.85603013238465897"/>
          <c:h val="0.529439052676555"/>
        </c:manualLayout>
      </c:layout>
      <c:barChart>
        <c:barDir val="col"/>
        <c:grouping val="clustered"/>
        <c:varyColors val="0"/>
        <c:ser>
          <c:idx val="1"/>
          <c:order val="0"/>
          <c:tx>
            <c:v>den minima</c:v>
          </c:tx>
          <c:invertIfNegative val="0"/>
          <c:val>
            <c:numRef>
              <c:f>'21'!$K$35:$K$43</c:f>
              <c:numCache>
                <c:formatCode>#,##0.0</c:formatCode>
                <c:ptCount val="9"/>
                <c:pt idx="0">
                  <c:v>2336</c:v>
                </c:pt>
                <c:pt idx="1">
                  <c:v>3188</c:v>
                </c:pt>
                <c:pt idx="2">
                  <c:v>645</c:v>
                </c:pt>
                <c:pt idx="3">
                  <c:v>160</c:v>
                </c:pt>
                <c:pt idx="4">
                  <c:v>0</c:v>
                </c:pt>
                <c:pt idx="5">
                  <c:v>4</c:v>
                </c:pt>
                <c:pt idx="6">
                  <c:v>41</c:v>
                </c:pt>
                <c:pt idx="7">
                  <c:v>-1437</c:v>
                </c:pt>
                <c:pt idx="8">
                  <c:v>-5</c:v>
                </c:pt>
              </c:numCache>
            </c:numRef>
          </c:val>
        </c:ser>
        <c:ser>
          <c:idx val="0"/>
          <c:order val="1"/>
          <c:tx>
            <c:v>den maxima</c:v>
          </c:tx>
          <c:invertIfNegative val="0"/>
          <c:cat>
            <c:strRef>
              <c:f>'21'!$AE$34:$AE$43</c:f>
              <c:strCache>
                <c:ptCount val="10"/>
                <c:pt idx="0">
                  <c:v>JE</c:v>
                </c:pt>
                <c:pt idx="1">
                  <c:v>PE</c:v>
                </c:pt>
                <c:pt idx="2">
                  <c:v>PPE+PSE</c:v>
                </c:pt>
                <c:pt idx="3">
                  <c:v>VE</c:v>
                </c:pt>
                <c:pt idx="4">
                  <c:v>PVE</c:v>
                </c:pt>
                <c:pt idx="5">
                  <c:v>FVE</c:v>
                </c:pt>
                <c:pt idx="6">
                  <c:v>VTE</c:v>
                </c:pt>
                <c:pt idx="7">
                  <c:v>Saldo zahraničí</c:v>
                </c:pt>
                <c:pt idx="8">
                  <c:v>Čerpání PVE</c:v>
                </c:pt>
                <c:pt idx="9">
                  <c:v>Spotřeba brutto</c:v>
                </c:pt>
              </c:strCache>
            </c:strRef>
          </c:cat>
          <c:val>
            <c:numRef>
              <c:f>'21'!$E$35:$E$43</c:f>
              <c:numCache>
                <c:formatCode>#,##0.0</c:formatCode>
                <c:ptCount val="9"/>
                <c:pt idx="0">
                  <c:v>2605</c:v>
                </c:pt>
                <c:pt idx="1">
                  <c:v>6787</c:v>
                </c:pt>
                <c:pt idx="2">
                  <c:v>1609</c:v>
                </c:pt>
                <c:pt idx="3">
                  <c:v>439</c:v>
                </c:pt>
                <c:pt idx="4">
                  <c:v>477</c:v>
                </c:pt>
                <c:pt idx="5">
                  <c:v>1</c:v>
                </c:pt>
                <c:pt idx="6">
                  <c:v>53</c:v>
                </c:pt>
                <c:pt idx="7">
                  <c:v>-561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1470208"/>
        <c:axId val="61471744"/>
      </c:barChart>
      <c:catAx>
        <c:axId val="6147020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 rot="-2040000" anchor="t" anchorCtr="0"/>
          <a:lstStyle/>
          <a:p>
            <a:pPr>
              <a:defRPr sz="900" b="0"/>
            </a:pPr>
            <a:endParaRPr lang="cs-CZ"/>
          </a:p>
        </c:txPr>
        <c:crossAx val="61471744"/>
        <c:crosses val="autoZero"/>
        <c:auto val="1"/>
        <c:lblAlgn val="ctr"/>
        <c:lblOffset val="100"/>
        <c:noMultiLvlLbl val="0"/>
      </c:catAx>
      <c:valAx>
        <c:axId val="61471744"/>
        <c:scaling>
          <c:orientation val="minMax"/>
          <c:max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470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65940170940172"/>
          <c:y val="0.93584546615581099"/>
          <c:w val="0.51412207061903514"/>
          <c:h val="6.4154214559386968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Struktura</a:t>
            </a:r>
            <a:r>
              <a:rPr lang="en-US" sz="1000"/>
              <a:t> paliv na výrobě elektřiny brutto (GWh)</a:t>
            </a:r>
          </a:p>
        </c:rich>
      </c:tx>
      <c:layout>
        <c:manualLayout>
          <c:xMode val="edge"/>
          <c:yMode val="edge"/>
          <c:x val="0.217309615384615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64516129032263E-2"/>
          <c:y val="0.14087592592592593"/>
          <c:w val="0.9188354838709677"/>
          <c:h val="0.57509067688378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'21'!$P$34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'21'!$Q$34:$T$34</c:f>
              <c:numCache>
                <c:formatCode>General</c:formatCode>
                <c:ptCount val="4"/>
                <c:pt idx="1">
                  <c:v>2051.2915150000017</c:v>
                </c:pt>
                <c:pt idx="2">
                  <c:v>0</c:v>
                </c:pt>
                <c:pt idx="3">
                  <c:v>16.151604999999996</c:v>
                </c:pt>
              </c:numCache>
            </c:numRef>
          </c:val>
        </c:ser>
        <c:ser>
          <c:idx val="1"/>
          <c:order val="1"/>
          <c:tx>
            <c:strRef>
              <c:f>'21'!$P$35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'21'!$Q$35:$T$35</c:f>
              <c:numCache>
                <c:formatCode>General</c:formatCode>
                <c:ptCount val="4"/>
                <c:pt idx="1">
                  <c:v>10.779804999999998</c:v>
                </c:pt>
                <c:pt idx="2">
                  <c:v>0</c:v>
                </c:pt>
                <c:pt idx="3">
                  <c:v>2589.7657380000019</c:v>
                </c:pt>
              </c:numCache>
            </c:numRef>
          </c:val>
        </c:ser>
        <c:ser>
          <c:idx val="2"/>
          <c:order val="2"/>
          <c:tx>
            <c:strRef>
              <c:f>'21'!$P$36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'21'!$Q$36:$T$36</c:f>
              <c:numCache>
                <c:formatCode>General</c:formatCode>
                <c:ptCount val="4"/>
                <c:pt idx="1">
                  <c:v>5719.850639999996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'21'!$P$37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'21'!$Q$37:$T$37</c:f>
              <c:numCache>
                <c:formatCode>General</c:formatCode>
                <c:ptCount val="4"/>
                <c:pt idx="1">
                  <c:v>36228.083022999956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tx>
            <c:strRef>
              <c:f>'21'!$P$38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'21'!$Q$38:$T$38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5"/>
          <c:order val="5"/>
          <c:tx>
            <c:strRef>
              <c:f>'21'!$P$39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'21'!$Q$39:$T$39</c:f>
              <c:numCache>
                <c:formatCode>General</c:formatCode>
                <c:ptCount val="4"/>
                <c:pt idx="1">
                  <c:v>45.296569999999996</c:v>
                </c:pt>
                <c:pt idx="2">
                  <c:v>0</c:v>
                </c:pt>
                <c:pt idx="3">
                  <c:v>0.72448400000000013</c:v>
                </c:pt>
              </c:numCache>
            </c:numRef>
          </c:val>
        </c:ser>
        <c:ser>
          <c:idx val="6"/>
          <c:order val="6"/>
          <c:tx>
            <c:strRef>
              <c:f>'21'!$P$40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'21'!$Q$40:$T$40</c:f>
              <c:numCache>
                <c:formatCode>General</c:formatCode>
                <c:ptCount val="4"/>
                <c:pt idx="1">
                  <c:v>24.827180999999996</c:v>
                </c:pt>
                <c:pt idx="2">
                  <c:v>0</c:v>
                </c:pt>
                <c:pt idx="3">
                  <c:v>0.15790199999999999</c:v>
                </c:pt>
              </c:numCache>
            </c:numRef>
          </c:val>
        </c:ser>
        <c:ser>
          <c:idx val="7"/>
          <c:order val="7"/>
          <c:tx>
            <c:strRef>
              <c:f>'21'!$P$41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'21'!$Q$41:$T$41</c:f>
              <c:numCache>
                <c:formatCode>General</c:formatCode>
                <c:ptCount val="4"/>
                <c:pt idx="1">
                  <c:v>176.82091099999997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'21'!$P$42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'21'!$Q$42:$T$42</c:f>
              <c:numCache>
                <c:formatCode>General</c:formatCode>
                <c:ptCount val="4"/>
                <c:pt idx="1">
                  <c:v>784.0688199999995</c:v>
                </c:pt>
                <c:pt idx="2">
                  <c:v>1994.4568400000001</c:v>
                </c:pt>
                <c:pt idx="3">
                  <c:v>257.64991399999997</c:v>
                </c:pt>
              </c:numCache>
            </c:numRef>
          </c:val>
        </c:ser>
        <c:ser>
          <c:idx val="9"/>
          <c:order val="9"/>
          <c:tx>
            <c:strRef>
              <c:f>'21'!$P$43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'21'!$Q$43:$T$43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0.77049999999999996</c:v>
                </c:pt>
              </c:numCache>
            </c:numRef>
          </c:val>
        </c:ser>
        <c:ser>
          <c:idx val="10"/>
          <c:order val="10"/>
          <c:tx>
            <c:strRef>
              <c:f>'21'!$P$44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'21'!$Q$44:$T$44</c:f>
              <c:numCache>
                <c:formatCode>General</c:formatCode>
                <c:ptCount val="4"/>
                <c:pt idx="1">
                  <c:v>31.241092999999996</c:v>
                </c:pt>
                <c:pt idx="2">
                  <c:v>0</c:v>
                </c:pt>
                <c:pt idx="3">
                  <c:v>13.082451000000001</c:v>
                </c:pt>
              </c:numCache>
            </c:numRef>
          </c:val>
        </c:ser>
        <c:ser>
          <c:idx val="11"/>
          <c:order val="11"/>
          <c:tx>
            <c:strRef>
              <c:f>'21'!$P$45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'21'!$Q$45:$T$45</c:f>
              <c:numCache>
                <c:formatCode>General</c:formatCode>
                <c:ptCount val="4"/>
                <c:pt idx="1">
                  <c:v>631.81109200000049</c:v>
                </c:pt>
                <c:pt idx="2">
                  <c:v>2054.786838</c:v>
                </c:pt>
                <c:pt idx="3">
                  <c:v>735.59491599999797</c:v>
                </c:pt>
              </c:numCache>
            </c:numRef>
          </c:val>
        </c:ser>
        <c:ser>
          <c:idx val="12"/>
          <c:order val="12"/>
          <c:tx>
            <c:strRef>
              <c:f>'21'!$P$46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'21'!$Q$33:$T$33</c:f>
              <c:strCache>
                <c:ptCount val="4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</c:strCache>
            </c:strRef>
          </c:cat>
          <c:val>
            <c:numRef>
              <c:f>'21'!$Q$46:$T$46</c:f>
              <c:numCache>
                <c:formatCode>General</c:formatCode>
                <c:ptCount val="4"/>
                <c:pt idx="0">
                  <c:v>24104.222149999994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31872"/>
        <c:axId val="61233408"/>
      </c:barChart>
      <c:catAx>
        <c:axId val="6123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233408"/>
        <c:crosses val="autoZero"/>
        <c:auto val="1"/>
        <c:lblAlgn val="ctr"/>
        <c:lblOffset val="100"/>
        <c:noMultiLvlLbl val="0"/>
      </c:catAx>
      <c:valAx>
        <c:axId val="61233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231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153846153846155E-3"/>
          <c:y val="0.83841762452107282"/>
          <c:w val="0.99808459753898915"/>
          <c:h val="0.1615822481952964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Čára</a:t>
            </a:r>
            <a:r>
              <a:rPr lang="cs-CZ" sz="1000" baseline="0"/>
              <a:t> trvání zatížení brutto (MW)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868817368702698"/>
          <c:y val="0.17125268432355045"/>
          <c:w val="0.83813132063323104"/>
          <c:h val="0.56909674329501914"/>
        </c:manualLayout>
      </c:layout>
      <c:scatterChart>
        <c:scatterStyle val="smoothMarker"/>
        <c:varyColors val="0"/>
        <c:ser>
          <c:idx val="0"/>
          <c:order val="0"/>
          <c:tx>
            <c:v>Zatížení</c:v>
          </c:tx>
          <c:spPr>
            <a:ln w="31750"/>
          </c:spPr>
          <c:marker>
            <c:symbol val="none"/>
          </c:marker>
          <c:xVal>
            <c:numLit>
              <c:formatCode>General</c:formatCode>
              <c:ptCount val="401"/>
              <c:pt idx="0">
                <c:v>0</c:v>
              </c:pt>
              <c:pt idx="1">
                <c:v>22</c:v>
              </c:pt>
              <c:pt idx="2">
                <c:v>44</c:v>
              </c:pt>
              <c:pt idx="3">
                <c:v>66</c:v>
              </c:pt>
              <c:pt idx="4">
                <c:v>88</c:v>
              </c:pt>
              <c:pt idx="5">
                <c:v>110</c:v>
              </c:pt>
              <c:pt idx="6">
                <c:v>132</c:v>
              </c:pt>
              <c:pt idx="7">
                <c:v>154</c:v>
              </c:pt>
              <c:pt idx="8">
                <c:v>176</c:v>
              </c:pt>
              <c:pt idx="9">
                <c:v>198</c:v>
              </c:pt>
              <c:pt idx="10">
                <c:v>220</c:v>
              </c:pt>
              <c:pt idx="11">
                <c:v>242</c:v>
              </c:pt>
              <c:pt idx="12">
                <c:v>263</c:v>
              </c:pt>
              <c:pt idx="13">
                <c:v>285</c:v>
              </c:pt>
              <c:pt idx="14">
                <c:v>307</c:v>
              </c:pt>
              <c:pt idx="15">
                <c:v>329</c:v>
              </c:pt>
              <c:pt idx="16">
                <c:v>351</c:v>
              </c:pt>
              <c:pt idx="17">
                <c:v>373</c:v>
              </c:pt>
              <c:pt idx="18">
                <c:v>395</c:v>
              </c:pt>
              <c:pt idx="19">
                <c:v>417</c:v>
              </c:pt>
              <c:pt idx="20">
                <c:v>439</c:v>
              </c:pt>
              <c:pt idx="21">
                <c:v>461</c:v>
              </c:pt>
              <c:pt idx="22">
                <c:v>483</c:v>
              </c:pt>
              <c:pt idx="23">
                <c:v>505</c:v>
              </c:pt>
              <c:pt idx="24">
                <c:v>527</c:v>
              </c:pt>
              <c:pt idx="25">
                <c:v>549</c:v>
              </c:pt>
              <c:pt idx="26">
                <c:v>571</c:v>
              </c:pt>
              <c:pt idx="27">
                <c:v>593</c:v>
              </c:pt>
              <c:pt idx="28">
                <c:v>615</c:v>
              </c:pt>
              <c:pt idx="29">
                <c:v>637</c:v>
              </c:pt>
              <c:pt idx="30">
                <c:v>659</c:v>
              </c:pt>
              <c:pt idx="31">
                <c:v>681</c:v>
              </c:pt>
              <c:pt idx="32">
                <c:v>703</c:v>
              </c:pt>
              <c:pt idx="33">
                <c:v>725</c:v>
              </c:pt>
              <c:pt idx="34">
                <c:v>747</c:v>
              </c:pt>
              <c:pt idx="35">
                <c:v>769</c:v>
              </c:pt>
              <c:pt idx="36">
                <c:v>790</c:v>
              </c:pt>
              <c:pt idx="37">
                <c:v>812</c:v>
              </c:pt>
              <c:pt idx="38">
                <c:v>834</c:v>
              </c:pt>
              <c:pt idx="39">
                <c:v>856</c:v>
              </c:pt>
              <c:pt idx="40">
                <c:v>878</c:v>
              </c:pt>
              <c:pt idx="41">
                <c:v>900</c:v>
              </c:pt>
              <c:pt idx="42">
                <c:v>922</c:v>
              </c:pt>
              <c:pt idx="43">
                <c:v>944</c:v>
              </c:pt>
              <c:pt idx="44">
                <c:v>966</c:v>
              </c:pt>
              <c:pt idx="45">
                <c:v>988</c:v>
              </c:pt>
              <c:pt idx="46">
                <c:v>1010</c:v>
              </c:pt>
              <c:pt idx="47">
                <c:v>1032</c:v>
              </c:pt>
              <c:pt idx="48">
                <c:v>1054</c:v>
              </c:pt>
              <c:pt idx="49">
                <c:v>1076</c:v>
              </c:pt>
              <c:pt idx="50">
                <c:v>1098</c:v>
              </c:pt>
              <c:pt idx="51">
                <c:v>1120</c:v>
              </c:pt>
              <c:pt idx="52">
                <c:v>1142</c:v>
              </c:pt>
              <c:pt idx="53">
                <c:v>1164</c:v>
              </c:pt>
              <c:pt idx="54">
                <c:v>1186</c:v>
              </c:pt>
              <c:pt idx="55">
                <c:v>1208</c:v>
              </c:pt>
              <c:pt idx="56">
                <c:v>1230</c:v>
              </c:pt>
              <c:pt idx="57">
                <c:v>1252</c:v>
              </c:pt>
              <c:pt idx="58">
                <c:v>1274</c:v>
              </c:pt>
              <c:pt idx="59">
                <c:v>1295</c:v>
              </c:pt>
              <c:pt idx="60">
                <c:v>1317</c:v>
              </c:pt>
              <c:pt idx="61">
                <c:v>1339</c:v>
              </c:pt>
              <c:pt idx="62">
                <c:v>1361</c:v>
              </c:pt>
              <c:pt idx="63">
                <c:v>1383</c:v>
              </c:pt>
              <c:pt idx="64">
                <c:v>1405</c:v>
              </c:pt>
              <c:pt idx="65">
                <c:v>1427</c:v>
              </c:pt>
              <c:pt idx="66">
                <c:v>1449</c:v>
              </c:pt>
              <c:pt idx="67">
                <c:v>1471</c:v>
              </c:pt>
              <c:pt idx="68">
                <c:v>1493</c:v>
              </c:pt>
              <c:pt idx="69">
                <c:v>1515</c:v>
              </c:pt>
              <c:pt idx="70">
                <c:v>1537</c:v>
              </c:pt>
              <c:pt idx="71">
                <c:v>1559</c:v>
              </c:pt>
              <c:pt idx="72">
                <c:v>1581</c:v>
              </c:pt>
              <c:pt idx="73">
                <c:v>1603</c:v>
              </c:pt>
              <c:pt idx="74">
                <c:v>1625</c:v>
              </c:pt>
              <c:pt idx="75">
                <c:v>1647</c:v>
              </c:pt>
              <c:pt idx="76">
                <c:v>1669</c:v>
              </c:pt>
              <c:pt idx="77">
                <c:v>1691</c:v>
              </c:pt>
              <c:pt idx="78">
                <c:v>1713</c:v>
              </c:pt>
              <c:pt idx="79">
                <c:v>1735</c:v>
              </c:pt>
              <c:pt idx="80">
                <c:v>1757</c:v>
              </c:pt>
              <c:pt idx="81">
                <c:v>1779</c:v>
              </c:pt>
              <c:pt idx="82">
                <c:v>1801</c:v>
              </c:pt>
              <c:pt idx="83">
                <c:v>1822</c:v>
              </c:pt>
              <c:pt idx="84">
                <c:v>1844</c:v>
              </c:pt>
              <c:pt idx="85">
                <c:v>1866</c:v>
              </c:pt>
              <c:pt idx="86">
                <c:v>1888</c:v>
              </c:pt>
              <c:pt idx="87">
                <c:v>1910</c:v>
              </c:pt>
              <c:pt idx="88">
                <c:v>1932</c:v>
              </c:pt>
              <c:pt idx="89">
                <c:v>1954</c:v>
              </c:pt>
              <c:pt idx="90">
                <c:v>1976</c:v>
              </c:pt>
              <c:pt idx="91">
                <c:v>1998</c:v>
              </c:pt>
              <c:pt idx="92">
                <c:v>2020</c:v>
              </c:pt>
              <c:pt idx="93">
                <c:v>2042</c:v>
              </c:pt>
              <c:pt idx="94">
                <c:v>2064</c:v>
              </c:pt>
              <c:pt idx="95">
                <c:v>2086</c:v>
              </c:pt>
              <c:pt idx="96">
                <c:v>2108</c:v>
              </c:pt>
              <c:pt idx="97">
                <c:v>2130</c:v>
              </c:pt>
              <c:pt idx="98">
                <c:v>2152</c:v>
              </c:pt>
              <c:pt idx="99">
                <c:v>2174</c:v>
              </c:pt>
              <c:pt idx="100">
                <c:v>2196</c:v>
              </c:pt>
              <c:pt idx="101">
                <c:v>2218</c:v>
              </c:pt>
              <c:pt idx="102">
                <c:v>2240</c:v>
              </c:pt>
              <c:pt idx="103">
                <c:v>2262</c:v>
              </c:pt>
              <c:pt idx="104">
                <c:v>2284</c:v>
              </c:pt>
              <c:pt idx="105">
                <c:v>2306</c:v>
              </c:pt>
              <c:pt idx="106">
                <c:v>2327</c:v>
              </c:pt>
              <c:pt idx="107">
                <c:v>2349</c:v>
              </c:pt>
              <c:pt idx="108">
                <c:v>2371</c:v>
              </c:pt>
              <c:pt idx="109">
                <c:v>2393</c:v>
              </c:pt>
              <c:pt idx="110">
                <c:v>2415</c:v>
              </c:pt>
              <c:pt idx="111">
                <c:v>2437</c:v>
              </c:pt>
              <c:pt idx="112">
                <c:v>2459</c:v>
              </c:pt>
              <c:pt idx="113">
                <c:v>2481</c:v>
              </c:pt>
              <c:pt idx="114">
                <c:v>2503</c:v>
              </c:pt>
              <c:pt idx="115">
                <c:v>2525</c:v>
              </c:pt>
              <c:pt idx="116">
                <c:v>2547</c:v>
              </c:pt>
              <c:pt idx="117">
                <c:v>2569</c:v>
              </c:pt>
              <c:pt idx="118">
                <c:v>2591</c:v>
              </c:pt>
              <c:pt idx="119">
                <c:v>2613</c:v>
              </c:pt>
              <c:pt idx="120">
                <c:v>2635</c:v>
              </c:pt>
              <c:pt idx="121">
                <c:v>2657</c:v>
              </c:pt>
              <c:pt idx="122">
                <c:v>2679</c:v>
              </c:pt>
              <c:pt idx="123">
                <c:v>2701</c:v>
              </c:pt>
              <c:pt idx="124">
                <c:v>2723</c:v>
              </c:pt>
              <c:pt idx="125">
                <c:v>2745</c:v>
              </c:pt>
              <c:pt idx="126">
                <c:v>2767</c:v>
              </c:pt>
              <c:pt idx="127">
                <c:v>2789</c:v>
              </c:pt>
              <c:pt idx="128">
                <c:v>2811</c:v>
              </c:pt>
              <c:pt idx="129">
                <c:v>2833</c:v>
              </c:pt>
              <c:pt idx="130">
                <c:v>2854</c:v>
              </c:pt>
              <c:pt idx="131">
                <c:v>2876</c:v>
              </c:pt>
              <c:pt idx="132">
                <c:v>2898</c:v>
              </c:pt>
              <c:pt idx="133">
                <c:v>2920</c:v>
              </c:pt>
              <c:pt idx="134">
                <c:v>2942</c:v>
              </c:pt>
              <c:pt idx="135">
                <c:v>2964</c:v>
              </c:pt>
              <c:pt idx="136">
                <c:v>2986</c:v>
              </c:pt>
              <c:pt idx="137">
                <c:v>3008</c:v>
              </c:pt>
              <c:pt idx="138">
                <c:v>3030</c:v>
              </c:pt>
              <c:pt idx="139">
                <c:v>3052</c:v>
              </c:pt>
              <c:pt idx="140">
                <c:v>3074</c:v>
              </c:pt>
              <c:pt idx="141">
                <c:v>3096</c:v>
              </c:pt>
              <c:pt idx="142">
                <c:v>3118</c:v>
              </c:pt>
              <c:pt idx="143">
                <c:v>3140</c:v>
              </c:pt>
              <c:pt idx="144">
                <c:v>3162</c:v>
              </c:pt>
              <c:pt idx="145">
                <c:v>3184</c:v>
              </c:pt>
              <c:pt idx="146">
                <c:v>3206</c:v>
              </c:pt>
              <c:pt idx="147">
                <c:v>3228</c:v>
              </c:pt>
              <c:pt idx="148">
                <c:v>3250</c:v>
              </c:pt>
              <c:pt idx="149">
                <c:v>3272</c:v>
              </c:pt>
              <c:pt idx="150">
                <c:v>3294</c:v>
              </c:pt>
              <c:pt idx="151">
                <c:v>3316</c:v>
              </c:pt>
              <c:pt idx="152">
                <c:v>3338</c:v>
              </c:pt>
              <c:pt idx="153">
                <c:v>3359</c:v>
              </c:pt>
              <c:pt idx="154">
                <c:v>3381</c:v>
              </c:pt>
              <c:pt idx="155">
                <c:v>3403</c:v>
              </c:pt>
              <c:pt idx="156">
                <c:v>3425</c:v>
              </c:pt>
              <c:pt idx="157">
                <c:v>3447</c:v>
              </c:pt>
              <c:pt idx="158">
                <c:v>3469</c:v>
              </c:pt>
              <c:pt idx="159">
                <c:v>3491</c:v>
              </c:pt>
              <c:pt idx="160">
                <c:v>3513</c:v>
              </c:pt>
              <c:pt idx="161">
                <c:v>3535</c:v>
              </c:pt>
              <c:pt idx="162">
                <c:v>3557</c:v>
              </c:pt>
              <c:pt idx="163">
                <c:v>3579</c:v>
              </c:pt>
              <c:pt idx="164">
                <c:v>3601</c:v>
              </c:pt>
              <c:pt idx="165">
                <c:v>3623</c:v>
              </c:pt>
              <c:pt idx="166">
                <c:v>3645</c:v>
              </c:pt>
              <c:pt idx="167">
                <c:v>3667</c:v>
              </c:pt>
              <c:pt idx="168">
                <c:v>3689</c:v>
              </c:pt>
              <c:pt idx="169">
                <c:v>3711</c:v>
              </c:pt>
              <c:pt idx="170">
                <c:v>3733</c:v>
              </c:pt>
              <c:pt idx="171">
                <c:v>3755</c:v>
              </c:pt>
              <c:pt idx="172">
                <c:v>3777</c:v>
              </c:pt>
              <c:pt idx="173">
                <c:v>3799</c:v>
              </c:pt>
              <c:pt idx="174">
                <c:v>3821</c:v>
              </c:pt>
              <c:pt idx="175">
                <c:v>3843</c:v>
              </c:pt>
              <c:pt idx="176">
                <c:v>3865</c:v>
              </c:pt>
              <c:pt idx="177">
                <c:v>3886</c:v>
              </c:pt>
              <c:pt idx="178">
                <c:v>3908</c:v>
              </c:pt>
              <c:pt idx="179">
                <c:v>3930</c:v>
              </c:pt>
              <c:pt idx="180">
                <c:v>3952</c:v>
              </c:pt>
              <c:pt idx="181">
                <c:v>3974</c:v>
              </c:pt>
              <c:pt idx="182">
                <c:v>3996</c:v>
              </c:pt>
              <c:pt idx="183">
                <c:v>4018</c:v>
              </c:pt>
              <c:pt idx="184">
                <c:v>4040</c:v>
              </c:pt>
              <c:pt idx="185">
                <c:v>4062</c:v>
              </c:pt>
              <c:pt idx="186">
                <c:v>4084</c:v>
              </c:pt>
              <c:pt idx="187">
                <c:v>4106</c:v>
              </c:pt>
              <c:pt idx="188">
                <c:v>4128</c:v>
              </c:pt>
              <c:pt idx="189">
                <c:v>4150</c:v>
              </c:pt>
              <c:pt idx="190">
                <c:v>4172</c:v>
              </c:pt>
              <c:pt idx="191">
                <c:v>4194</c:v>
              </c:pt>
              <c:pt idx="192">
                <c:v>4216</c:v>
              </c:pt>
              <c:pt idx="193">
                <c:v>4238</c:v>
              </c:pt>
              <c:pt idx="194">
                <c:v>4260</c:v>
              </c:pt>
              <c:pt idx="195">
                <c:v>4282</c:v>
              </c:pt>
              <c:pt idx="196">
                <c:v>4304</c:v>
              </c:pt>
              <c:pt idx="197">
                <c:v>4326</c:v>
              </c:pt>
              <c:pt idx="198">
                <c:v>4348</c:v>
              </c:pt>
              <c:pt idx="199">
                <c:v>4370</c:v>
              </c:pt>
              <c:pt idx="200">
                <c:v>4392</c:v>
              </c:pt>
              <c:pt idx="201">
                <c:v>4413</c:v>
              </c:pt>
              <c:pt idx="202">
                <c:v>4435</c:v>
              </c:pt>
              <c:pt idx="203">
                <c:v>4457</c:v>
              </c:pt>
              <c:pt idx="204">
                <c:v>4479</c:v>
              </c:pt>
              <c:pt idx="205">
                <c:v>4501</c:v>
              </c:pt>
              <c:pt idx="206">
                <c:v>4523</c:v>
              </c:pt>
              <c:pt idx="207">
                <c:v>4545</c:v>
              </c:pt>
              <c:pt idx="208">
                <c:v>4567</c:v>
              </c:pt>
              <c:pt idx="209">
                <c:v>4589</c:v>
              </c:pt>
              <c:pt idx="210">
                <c:v>4611</c:v>
              </c:pt>
              <c:pt idx="211">
                <c:v>4633</c:v>
              </c:pt>
              <c:pt idx="212">
                <c:v>4655</c:v>
              </c:pt>
              <c:pt idx="213">
                <c:v>4677</c:v>
              </c:pt>
              <c:pt idx="214">
                <c:v>4699</c:v>
              </c:pt>
              <c:pt idx="215">
                <c:v>4721</c:v>
              </c:pt>
              <c:pt idx="216">
                <c:v>4743</c:v>
              </c:pt>
              <c:pt idx="217">
                <c:v>4765</c:v>
              </c:pt>
              <c:pt idx="218">
                <c:v>4787</c:v>
              </c:pt>
              <c:pt idx="219">
                <c:v>4809</c:v>
              </c:pt>
              <c:pt idx="220">
                <c:v>4831</c:v>
              </c:pt>
              <c:pt idx="221">
                <c:v>4853</c:v>
              </c:pt>
              <c:pt idx="222">
                <c:v>4875</c:v>
              </c:pt>
              <c:pt idx="223">
                <c:v>4897</c:v>
              </c:pt>
              <c:pt idx="224">
                <c:v>4918</c:v>
              </c:pt>
              <c:pt idx="225">
                <c:v>4940</c:v>
              </c:pt>
              <c:pt idx="226">
                <c:v>4962</c:v>
              </c:pt>
              <c:pt idx="227">
                <c:v>4984</c:v>
              </c:pt>
              <c:pt idx="228">
                <c:v>5006</c:v>
              </c:pt>
              <c:pt idx="229">
                <c:v>5028</c:v>
              </c:pt>
              <c:pt idx="230">
                <c:v>5050</c:v>
              </c:pt>
              <c:pt idx="231">
                <c:v>5072</c:v>
              </c:pt>
              <c:pt idx="232">
                <c:v>5094</c:v>
              </c:pt>
              <c:pt idx="233">
                <c:v>5116</c:v>
              </c:pt>
              <c:pt idx="234">
                <c:v>5138</c:v>
              </c:pt>
              <c:pt idx="235">
                <c:v>5160</c:v>
              </c:pt>
              <c:pt idx="236">
                <c:v>5182</c:v>
              </c:pt>
              <c:pt idx="237">
                <c:v>5204</c:v>
              </c:pt>
              <c:pt idx="238">
                <c:v>5226</c:v>
              </c:pt>
              <c:pt idx="239">
                <c:v>5248</c:v>
              </c:pt>
              <c:pt idx="240">
                <c:v>5270</c:v>
              </c:pt>
              <c:pt idx="241">
                <c:v>5292</c:v>
              </c:pt>
              <c:pt idx="242">
                <c:v>5314</c:v>
              </c:pt>
              <c:pt idx="243">
                <c:v>5336</c:v>
              </c:pt>
              <c:pt idx="244">
                <c:v>5358</c:v>
              </c:pt>
              <c:pt idx="245">
                <c:v>5380</c:v>
              </c:pt>
              <c:pt idx="246">
                <c:v>5402</c:v>
              </c:pt>
              <c:pt idx="247">
                <c:v>5424</c:v>
              </c:pt>
              <c:pt idx="248">
                <c:v>5445</c:v>
              </c:pt>
              <c:pt idx="249">
                <c:v>5467</c:v>
              </c:pt>
              <c:pt idx="250">
                <c:v>5489</c:v>
              </c:pt>
              <c:pt idx="251">
                <c:v>5511</c:v>
              </c:pt>
              <c:pt idx="252">
                <c:v>5533</c:v>
              </c:pt>
              <c:pt idx="253">
                <c:v>5555</c:v>
              </c:pt>
              <c:pt idx="254">
                <c:v>5577</c:v>
              </c:pt>
              <c:pt idx="255">
                <c:v>5599</c:v>
              </c:pt>
              <c:pt idx="256">
                <c:v>5621</c:v>
              </c:pt>
              <c:pt idx="257">
                <c:v>5643</c:v>
              </c:pt>
              <c:pt idx="258">
                <c:v>5665</c:v>
              </c:pt>
              <c:pt idx="259">
                <c:v>5687</c:v>
              </c:pt>
              <c:pt idx="260">
                <c:v>5709</c:v>
              </c:pt>
              <c:pt idx="261">
                <c:v>5731</c:v>
              </c:pt>
              <c:pt idx="262">
                <c:v>5753</c:v>
              </c:pt>
              <c:pt idx="263">
                <c:v>5775</c:v>
              </c:pt>
              <c:pt idx="264">
                <c:v>5797</c:v>
              </c:pt>
              <c:pt idx="265">
                <c:v>5819</c:v>
              </c:pt>
              <c:pt idx="266">
                <c:v>5841</c:v>
              </c:pt>
              <c:pt idx="267">
                <c:v>5863</c:v>
              </c:pt>
              <c:pt idx="268">
                <c:v>5885</c:v>
              </c:pt>
              <c:pt idx="269">
                <c:v>5907</c:v>
              </c:pt>
              <c:pt idx="270">
                <c:v>5929</c:v>
              </c:pt>
              <c:pt idx="271">
                <c:v>5950</c:v>
              </c:pt>
              <c:pt idx="272">
                <c:v>5972</c:v>
              </c:pt>
              <c:pt idx="273">
                <c:v>5994</c:v>
              </c:pt>
              <c:pt idx="274">
                <c:v>6016</c:v>
              </c:pt>
              <c:pt idx="275">
                <c:v>6038</c:v>
              </c:pt>
              <c:pt idx="276">
                <c:v>6060</c:v>
              </c:pt>
              <c:pt idx="277">
                <c:v>6082</c:v>
              </c:pt>
              <c:pt idx="278">
                <c:v>6104</c:v>
              </c:pt>
              <c:pt idx="279">
                <c:v>6126</c:v>
              </c:pt>
              <c:pt idx="280">
                <c:v>6148</c:v>
              </c:pt>
              <c:pt idx="281">
                <c:v>6170</c:v>
              </c:pt>
              <c:pt idx="282">
                <c:v>6192</c:v>
              </c:pt>
              <c:pt idx="283">
                <c:v>6214</c:v>
              </c:pt>
              <c:pt idx="284">
                <c:v>6236</c:v>
              </c:pt>
              <c:pt idx="285">
                <c:v>6258</c:v>
              </c:pt>
              <c:pt idx="286">
                <c:v>6280</c:v>
              </c:pt>
              <c:pt idx="287">
                <c:v>6302</c:v>
              </c:pt>
              <c:pt idx="288">
                <c:v>6324</c:v>
              </c:pt>
              <c:pt idx="289">
                <c:v>6346</c:v>
              </c:pt>
              <c:pt idx="290">
                <c:v>6368</c:v>
              </c:pt>
              <c:pt idx="291">
                <c:v>6390</c:v>
              </c:pt>
              <c:pt idx="292">
                <c:v>6412</c:v>
              </c:pt>
              <c:pt idx="293">
                <c:v>6434</c:v>
              </c:pt>
              <c:pt idx="294">
                <c:v>6456</c:v>
              </c:pt>
              <c:pt idx="295">
                <c:v>6477</c:v>
              </c:pt>
              <c:pt idx="296">
                <c:v>6499</c:v>
              </c:pt>
              <c:pt idx="297">
                <c:v>6521</c:v>
              </c:pt>
              <c:pt idx="298">
                <c:v>6543</c:v>
              </c:pt>
              <c:pt idx="299">
                <c:v>6565</c:v>
              </c:pt>
              <c:pt idx="300">
                <c:v>6587</c:v>
              </c:pt>
              <c:pt idx="301">
                <c:v>6609</c:v>
              </c:pt>
              <c:pt idx="302">
                <c:v>6631</c:v>
              </c:pt>
              <c:pt idx="303">
                <c:v>6653</c:v>
              </c:pt>
              <c:pt idx="304">
                <c:v>6675</c:v>
              </c:pt>
              <c:pt idx="305">
                <c:v>6697</c:v>
              </c:pt>
              <c:pt idx="306">
                <c:v>6719</c:v>
              </c:pt>
              <c:pt idx="307">
                <c:v>6741</c:v>
              </c:pt>
              <c:pt idx="308">
                <c:v>6763</c:v>
              </c:pt>
              <c:pt idx="309">
                <c:v>6785</c:v>
              </c:pt>
              <c:pt idx="310">
                <c:v>6807</c:v>
              </c:pt>
              <c:pt idx="311">
                <c:v>6829</c:v>
              </c:pt>
              <c:pt idx="312">
                <c:v>6851</c:v>
              </c:pt>
              <c:pt idx="313">
                <c:v>6873</c:v>
              </c:pt>
              <c:pt idx="314">
                <c:v>6895</c:v>
              </c:pt>
              <c:pt idx="315">
                <c:v>6917</c:v>
              </c:pt>
              <c:pt idx="316">
                <c:v>6939</c:v>
              </c:pt>
              <c:pt idx="317">
                <c:v>6961</c:v>
              </c:pt>
              <c:pt idx="318">
                <c:v>6982</c:v>
              </c:pt>
              <c:pt idx="319">
                <c:v>7004</c:v>
              </c:pt>
              <c:pt idx="320">
                <c:v>7026</c:v>
              </c:pt>
              <c:pt idx="321">
                <c:v>7048</c:v>
              </c:pt>
              <c:pt idx="322">
                <c:v>7070</c:v>
              </c:pt>
              <c:pt idx="323">
                <c:v>7092</c:v>
              </c:pt>
              <c:pt idx="324">
                <c:v>7114</c:v>
              </c:pt>
              <c:pt idx="325">
                <c:v>7136</c:v>
              </c:pt>
              <c:pt idx="326">
                <c:v>7158</c:v>
              </c:pt>
              <c:pt idx="327">
                <c:v>7180</c:v>
              </c:pt>
              <c:pt idx="328">
                <c:v>7202</c:v>
              </c:pt>
              <c:pt idx="329">
                <c:v>7224</c:v>
              </c:pt>
              <c:pt idx="330">
                <c:v>7246</c:v>
              </c:pt>
              <c:pt idx="331">
                <c:v>7268</c:v>
              </c:pt>
              <c:pt idx="332">
                <c:v>7290</c:v>
              </c:pt>
              <c:pt idx="333">
                <c:v>7312</c:v>
              </c:pt>
              <c:pt idx="334">
                <c:v>7334</c:v>
              </c:pt>
              <c:pt idx="335">
                <c:v>7356</c:v>
              </c:pt>
              <c:pt idx="336">
                <c:v>7378</c:v>
              </c:pt>
              <c:pt idx="337">
                <c:v>7400</c:v>
              </c:pt>
              <c:pt idx="338">
                <c:v>7422</c:v>
              </c:pt>
              <c:pt idx="339">
                <c:v>7444</c:v>
              </c:pt>
              <c:pt idx="340">
                <c:v>7466</c:v>
              </c:pt>
              <c:pt idx="341">
                <c:v>7488</c:v>
              </c:pt>
              <c:pt idx="342">
                <c:v>7509</c:v>
              </c:pt>
              <c:pt idx="343">
                <c:v>7531</c:v>
              </c:pt>
              <c:pt idx="344">
                <c:v>7553</c:v>
              </c:pt>
              <c:pt idx="345">
                <c:v>7575</c:v>
              </c:pt>
              <c:pt idx="346">
                <c:v>7597</c:v>
              </c:pt>
              <c:pt idx="347">
                <c:v>7619</c:v>
              </c:pt>
              <c:pt idx="348">
                <c:v>7641</c:v>
              </c:pt>
              <c:pt idx="349">
                <c:v>7663</c:v>
              </c:pt>
              <c:pt idx="350">
                <c:v>7685</c:v>
              </c:pt>
              <c:pt idx="351">
                <c:v>7707</c:v>
              </c:pt>
              <c:pt idx="352">
                <c:v>7729</c:v>
              </c:pt>
              <c:pt idx="353">
                <c:v>7751</c:v>
              </c:pt>
              <c:pt idx="354">
                <c:v>7773</c:v>
              </c:pt>
              <c:pt idx="355">
                <c:v>7795</c:v>
              </c:pt>
              <c:pt idx="356">
                <c:v>7817</c:v>
              </c:pt>
              <c:pt idx="357">
                <c:v>7839</c:v>
              </c:pt>
              <c:pt idx="358">
                <c:v>7861</c:v>
              </c:pt>
              <c:pt idx="359">
                <c:v>7883</c:v>
              </c:pt>
              <c:pt idx="360">
                <c:v>7905</c:v>
              </c:pt>
              <c:pt idx="361">
                <c:v>7927</c:v>
              </c:pt>
              <c:pt idx="362">
                <c:v>7949</c:v>
              </c:pt>
              <c:pt idx="363">
                <c:v>7971</c:v>
              </c:pt>
              <c:pt idx="364">
                <c:v>7993</c:v>
              </c:pt>
              <c:pt idx="365">
                <c:v>8014</c:v>
              </c:pt>
              <c:pt idx="366">
                <c:v>8036</c:v>
              </c:pt>
              <c:pt idx="367">
                <c:v>8058</c:v>
              </c:pt>
              <c:pt idx="368">
                <c:v>8080</c:v>
              </c:pt>
              <c:pt idx="369">
                <c:v>8102</c:v>
              </c:pt>
              <c:pt idx="370">
                <c:v>8124</c:v>
              </c:pt>
              <c:pt idx="371">
                <c:v>8146</c:v>
              </c:pt>
              <c:pt idx="372">
                <c:v>8168</c:v>
              </c:pt>
              <c:pt idx="373">
                <c:v>8190</c:v>
              </c:pt>
              <c:pt idx="374">
                <c:v>8212</c:v>
              </c:pt>
              <c:pt idx="375">
                <c:v>8234</c:v>
              </c:pt>
              <c:pt idx="376">
                <c:v>8256</c:v>
              </c:pt>
              <c:pt idx="377">
                <c:v>8278</c:v>
              </c:pt>
              <c:pt idx="378">
                <c:v>8300</c:v>
              </c:pt>
              <c:pt idx="379">
                <c:v>8322</c:v>
              </c:pt>
              <c:pt idx="380">
                <c:v>8344</c:v>
              </c:pt>
              <c:pt idx="381">
                <c:v>8366</c:v>
              </c:pt>
              <c:pt idx="382">
                <c:v>8388</c:v>
              </c:pt>
              <c:pt idx="383">
                <c:v>8410</c:v>
              </c:pt>
              <c:pt idx="384">
                <c:v>8432</c:v>
              </c:pt>
              <c:pt idx="385">
                <c:v>8454</c:v>
              </c:pt>
              <c:pt idx="386">
                <c:v>8476</c:v>
              </c:pt>
              <c:pt idx="387">
                <c:v>8498</c:v>
              </c:pt>
              <c:pt idx="388">
                <c:v>8520</c:v>
              </c:pt>
              <c:pt idx="389">
                <c:v>8541</c:v>
              </c:pt>
              <c:pt idx="390">
                <c:v>8563</c:v>
              </c:pt>
              <c:pt idx="391">
                <c:v>8585</c:v>
              </c:pt>
              <c:pt idx="392">
                <c:v>8607</c:v>
              </c:pt>
              <c:pt idx="393">
                <c:v>8629</c:v>
              </c:pt>
              <c:pt idx="394">
                <c:v>8651</c:v>
              </c:pt>
              <c:pt idx="395">
                <c:v>8673</c:v>
              </c:pt>
              <c:pt idx="396">
                <c:v>8695</c:v>
              </c:pt>
              <c:pt idx="397">
                <c:v>8717</c:v>
              </c:pt>
              <c:pt idx="398">
                <c:v>8739</c:v>
              </c:pt>
              <c:pt idx="399">
                <c:v>8761</c:v>
              </c:pt>
              <c:pt idx="400">
                <c:v>8783</c:v>
              </c:pt>
            </c:numLit>
          </c:xVal>
          <c:yVal>
            <c:numLit>
              <c:formatCode>General</c:formatCode>
              <c:ptCount val="401"/>
              <c:pt idx="0">
                <c:v>11410</c:v>
              </c:pt>
              <c:pt idx="1">
                <c:v>11127</c:v>
              </c:pt>
              <c:pt idx="2">
                <c:v>10988</c:v>
              </c:pt>
              <c:pt idx="3">
                <c:v>10934</c:v>
              </c:pt>
              <c:pt idx="4">
                <c:v>10846</c:v>
              </c:pt>
              <c:pt idx="5">
                <c:v>10809</c:v>
              </c:pt>
              <c:pt idx="6">
                <c:v>10773</c:v>
              </c:pt>
              <c:pt idx="7">
                <c:v>10736</c:v>
              </c:pt>
              <c:pt idx="8">
                <c:v>10699</c:v>
              </c:pt>
              <c:pt idx="9">
                <c:v>10663</c:v>
              </c:pt>
              <c:pt idx="10">
                <c:v>10632</c:v>
              </c:pt>
              <c:pt idx="11">
                <c:v>10597</c:v>
              </c:pt>
              <c:pt idx="12">
                <c:v>10562</c:v>
              </c:pt>
              <c:pt idx="13">
                <c:v>10535</c:v>
              </c:pt>
              <c:pt idx="14">
                <c:v>10508</c:v>
              </c:pt>
              <c:pt idx="15">
                <c:v>10474</c:v>
              </c:pt>
              <c:pt idx="16">
                <c:v>10440</c:v>
              </c:pt>
              <c:pt idx="17">
                <c:v>10418</c:v>
              </c:pt>
              <c:pt idx="18">
                <c:v>10384</c:v>
              </c:pt>
              <c:pt idx="19">
                <c:v>10349</c:v>
              </c:pt>
              <c:pt idx="20">
                <c:v>10320</c:v>
              </c:pt>
              <c:pt idx="21">
                <c:v>10281</c:v>
              </c:pt>
              <c:pt idx="22">
                <c:v>10254</c:v>
              </c:pt>
              <c:pt idx="23">
                <c:v>10232</c:v>
              </c:pt>
              <c:pt idx="24">
                <c:v>10207</c:v>
              </c:pt>
              <c:pt idx="25">
                <c:v>10189</c:v>
              </c:pt>
              <c:pt idx="26">
                <c:v>10164</c:v>
              </c:pt>
              <c:pt idx="27">
                <c:v>10138</c:v>
              </c:pt>
              <c:pt idx="28">
                <c:v>10122</c:v>
              </c:pt>
              <c:pt idx="29">
                <c:v>10108</c:v>
              </c:pt>
              <c:pt idx="30">
                <c:v>10082</c:v>
              </c:pt>
              <c:pt idx="31">
                <c:v>10064</c:v>
              </c:pt>
              <c:pt idx="32">
                <c:v>10052</c:v>
              </c:pt>
              <c:pt idx="33">
                <c:v>10031</c:v>
              </c:pt>
              <c:pt idx="34">
                <c:v>10014</c:v>
              </c:pt>
              <c:pt idx="35">
                <c:v>9996</c:v>
              </c:pt>
              <c:pt idx="36">
                <c:v>9984</c:v>
              </c:pt>
              <c:pt idx="37">
                <c:v>9962</c:v>
              </c:pt>
              <c:pt idx="38">
                <c:v>9944</c:v>
              </c:pt>
              <c:pt idx="39">
                <c:v>9932</c:v>
              </c:pt>
              <c:pt idx="40">
                <c:v>9922</c:v>
              </c:pt>
              <c:pt idx="41">
                <c:v>9901</c:v>
              </c:pt>
              <c:pt idx="42">
                <c:v>9884</c:v>
              </c:pt>
              <c:pt idx="43">
                <c:v>9869</c:v>
              </c:pt>
              <c:pt idx="44">
                <c:v>9851</c:v>
              </c:pt>
              <c:pt idx="45">
                <c:v>9832</c:v>
              </c:pt>
              <c:pt idx="46">
                <c:v>9820</c:v>
              </c:pt>
              <c:pt idx="47">
                <c:v>9806</c:v>
              </c:pt>
              <c:pt idx="48">
                <c:v>9788</c:v>
              </c:pt>
              <c:pt idx="49">
                <c:v>9771</c:v>
              </c:pt>
              <c:pt idx="50">
                <c:v>9757</c:v>
              </c:pt>
              <c:pt idx="51">
                <c:v>9742</c:v>
              </c:pt>
              <c:pt idx="52">
                <c:v>9730</c:v>
              </c:pt>
              <c:pt idx="53">
                <c:v>9716</c:v>
              </c:pt>
              <c:pt idx="54">
                <c:v>9704</c:v>
              </c:pt>
              <c:pt idx="55">
                <c:v>9689</c:v>
              </c:pt>
              <c:pt idx="56">
                <c:v>9671</c:v>
              </c:pt>
              <c:pt idx="57">
                <c:v>9657</c:v>
              </c:pt>
              <c:pt idx="58">
                <c:v>9643</c:v>
              </c:pt>
              <c:pt idx="59">
                <c:v>9631</c:v>
              </c:pt>
              <c:pt idx="60">
                <c:v>9624</c:v>
              </c:pt>
              <c:pt idx="61">
                <c:v>9609</c:v>
              </c:pt>
              <c:pt idx="62">
                <c:v>9586</c:v>
              </c:pt>
              <c:pt idx="63">
                <c:v>9577</c:v>
              </c:pt>
              <c:pt idx="64">
                <c:v>9565</c:v>
              </c:pt>
              <c:pt idx="65">
                <c:v>9550</c:v>
              </c:pt>
              <c:pt idx="66">
                <c:v>9535</c:v>
              </c:pt>
              <c:pt idx="67">
                <c:v>9516</c:v>
              </c:pt>
              <c:pt idx="68">
                <c:v>9496</c:v>
              </c:pt>
              <c:pt idx="69">
                <c:v>9481</c:v>
              </c:pt>
              <c:pt idx="70">
                <c:v>9460</c:v>
              </c:pt>
              <c:pt idx="71">
                <c:v>9441</c:v>
              </c:pt>
              <c:pt idx="72">
                <c:v>9421</c:v>
              </c:pt>
              <c:pt idx="73">
                <c:v>9402</c:v>
              </c:pt>
              <c:pt idx="74">
                <c:v>9384</c:v>
              </c:pt>
              <c:pt idx="75">
                <c:v>9367</c:v>
              </c:pt>
              <c:pt idx="76">
                <c:v>9353</c:v>
              </c:pt>
              <c:pt idx="77">
                <c:v>9330</c:v>
              </c:pt>
              <c:pt idx="78">
                <c:v>9308</c:v>
              </c:pt>
              <c:pt idx="79">
                <c:v>9286</c:v>
              </c:pt>
              <c:pt idx="80">
                <c:v>9267</c:v>
              </c:pt>
              <c:pt idx="81">
                <c:v>9245</c:v>
              </c:pt>
              <c:pt idx="82">
                <c:v>9223</c:v>
              </c:pt>
              <c:pt idx="83">
                <c:v>9203</c:v>
              </c:pt>
              <c:pt idx="84">
                <c:v>9189</c:v>
              </c:pt>
              <c:pt idx="85">
                <c:v>9171</c:v>
              </c:pt>
              <c:pt idx="86">
                <c:v>9153</c:v>
              </c:pt>
              <c:pt idx="87">
                <c:v>9132</c:v>
              </c:pt>
              <c:pt idx="88">
                <c:v>9114</c:v>
              </c:pt>
              <c:pt idx="89">
                <c:v>9100</c:v>
              </c:pt>
              <c:pt idx="90">
                <c:v>9088</c:v>
              </c:pt>
              <c:pt idx="91">
                <c:v>9069</c:v>
              </c:pt>
              <c:pt idx="92">
                <c:v>9052</c:v>
              </c:pt>
              <c:pt idx="93">
                <c:v>9037</c:v>
              </c:pt>
              <c:pt idx="94">
                <c:v>9023</c:v>
              </c:pt>
              <c:pt idx="95">
                <c:v>9009</c:v>
              </c:pt>
              <c:pt idx="96">
                <c:v>8992</c:v>
              </c:pt>
              <c:pt idx="97">
                <c:v>8980</c:v>
              </c:pt>
              <c:pt idx="98">
                <c:v>8969</c:v>
              </c:pt>
              <c:pt idx="99">
                <c:v>8955</c:v>
              </c:pt>
              <c:pt idx="100">
                <c:v>8942</c:v>
              </c:pt>
              <c:pt idx="101">
                <c:v>8932</c:v>
              </c:pt>
              <c:pt idx="102">
                <c:v>8918</c:v>
              </c:pt>
              <c:pt idx="103">
                <c:v>8902</c:v>
              </c:pt>
              <c:pt idx="104">
                <c:v>8888</c:v>
              </c:pt>
              <c:pt idx="105">
                <c:v>8878</c:v>
              </c:pt>
              <c:pt idx="106">
                <c:v>8871</c:v>
              </c:pt>
              <c:pt idx="107">
                <c:v>8860</c:v>
              </c:pt>
              <c:pt idx="108">
                <c:v>8851</c:v>
              </c:pt>
              <c:pt idx="109">
                <c:v>8841</c:v>
              </c:pt>
              <c:pt idx="110">
                <c:v>8827</c:v>
              </c:pt>
              <c:pt idx="111">
                <c:v>8817</c:v>
              </c:pt>
              <c:pt idx="112">
                <c:v>8810</c:v>
              </c:pt>
              <c:pt idx="113">
                <c:v>8800</c:v>
              </c:pt>
              <c:pt idx="114">
                <c:v>8792</c:v>
              </c:pt>
              <c:pt idx="115">
                <c:v>8783</c:v>
              </c:pt>
              <c:pt idx="116">
                <c:v>8775</c:v>
              </c:pt>
              <c:pt idx="117">
                <c:v>8768</c:v>
              </c:pt>
              <c:pt idx="118">
                <c:v>8759</c:v>
              </c:pt>
              <c:pt idx="119">
                <c:v>8750</c:v>
              </c:pt>
              <c:pt idx="120">
                <c:v>8745</c:v>
              </c:pt>
              <c:pt idx="121">
                <c:v>8731</c:v>
              </c:pt>
              <c:pt idx="122">
                <c:v>8722</c:v>
              </c:pt>
              <c:pt idx="123">
                <c:v>8716</c:v>
              </c:pt>
              <c:pt idx="124">
                <c:v>8710</c:v>
              </c:pt>
              <c:pt idx="125">
                <c:v>8703</c:v>
              </c:pt>
              <c:pt idx="126">
                <c:v>8694</c:v>
              </c:pt>
              <c:pt idx="127">
                <c:v>8685</c:v>
              </c:pt>
              <c:pt idx="128">
                <c:v>8678</c:v>
              </c:pt>
              <c:pt idx="129">
                <c:v>8669</c:v>
              </c:pt>
              <c:pt idx="130">
                <c:v>8663</c:v>
              </c:pt>
              <c:pt idx="131">
                <c:v>8654</c:v>
              </c:pt>
              <c:pt idx="132">
                <c:v>8647</c:v>
              </c:pt>
              <c:pt idx="133">
                <c:v>8639</c:v>
              </c:pt>
              <c:pt idx="134">
                <c:v>8632</c:v>
              </c:pt>
              <c:pt idx="135">
                <c:v>8628</c:v>
              </c:pt>
              <c:pt idx="136">
                <c:v>8623</c:v>
              </c:pt>
              <c:pt idx="137">
                <c:v>8615</c:v>
              </c:pt>
              <c:pt idx="138">
                <c:v>8606</c:v>
              </c:pt>
              <c:pt idx="139">
                <c:v>8598</c:v>
              </c:pt>
              <c:pt idx="140">
                <c:v>8588</c:v>
              </c:pt>
              <c:pt idx="141">
                <c:v>8584</c:v>
              </c:pt>
              <c:pt idx="142">
                <c:v>8579</c:v>
              </c:pt>
              <c:pt idx="143">
                <c:v>8572</c:v>
              </c:pt>
              <c:pt idx="144">
                <c:v>8566</c:v>
              </c:pt>
              <c:pt idx="145">
                <c:v>8557</c:v>
              </c:pt>
              <c:pt idx="146">
                <c:v>8549</c:v>
              </c:pt>
              <c:pt idx="147">
                <c:v>8540</c:v>
              </c:pt>
              <c:pt idx="148">
                <c:v>8532</c:v>
              </c:pt>
              <c:pt idx="149">
                <c:v>8522</c:v>
              </c:pt>
              <c:pt idx="150">
                <c:v>8513</c:v>
              </c:pt>
              <c:pt idx="151">
                <c:v>8507</c:v>
              </c:pt>
              <c:pt idx="152">
                <c:v>8500</c:v>
              </c:pt>
              <c:pt idx="153">
                <c:v>8494</c:v>
              </c:pt>
              <c:pt idx="154">
                <c:v>8485</c:v>
              </c:pt>
              <c:pt idx="155">
                <c:v>8478</c:v>
              </c:pt>
              <c:pt idx="156">
                <c:v>8472</c:v>
              </c:pt>
              <c:pt idx="157">
                <c:v>8462</c:v>
              </c:pt>
              <c:pt idx="158">
                <c:v>8456</c:v>
              </c:pt>
              <c:pt idx="159">
                <c:v>8447</c:v>
              </c:pt>
              <c:pt idx="160">
                <c:v>8438</c:v>
              </c:pt>
              <c:pt idx="161">
                <c:v>8429</c:v>
              </c:pt>
              <c:pt idx="162">
                <c:v>8418</c:v>
              </c:pt>
              <c:pt idx="163">
                <c:v>8405</c:v>
              </c:pt>
              <c:pt idx="164">
                <c:v>8400</c:v>
              </c:pt>
              <c:pt idx="165">
                <c:v>8390</c:v>
              </c:pt>
              <c:pt idx="166">
                <c:v>8384</c:v>
              </c:pt>
              <c:pt idx="167">
                <c:v>8376</c:v>
              </c:pt>
              <c:pt idx="168">
                <c:v>8367</c:v>
              </c:pt>
              <c:pt idx="169">
                <c:v>8359</c:v>
              </c:pt>
              <c:pt idx="170">
                <c:v>8349</c:v>
              </c:pt>
              <c:pt idx="171">
                <c:v>8342</c:v>
              </c:pt>
              <c:pt idx="172">
                <c:v>8337</c:v>
              </c:pt>
              <c:pt idx="173">
                <c:v>8331</c:v>
              </c:pt>
              <c:pt idx="174">
                <c:v>8322</c:v>
              </c:pt>
              <c:pt idx="175">
                <c:v>8315</c:v>
              </c:pt>
              <c:pt idx="176">
                <c:v>8307</c:v>
              </c:pt>
              <c:pt idx="177">
                <c:v>8300</c:v>
              </c:pt>
              <c:pt idx="178">
                <c:v>8290</c:v>
              </c:pt>
              <c:pt idx="179">
                <c:v>8282</c:v>
              </c:pt>
              <c:pt idx="180">
                <c:v>8274</c:v>
              </c:pt>
              <c:pt idx="181">
                <c:v>8266</c:v>
              </c:pt>
              <c:pt idx="182">
                <c:v>8257</c:v>
              </c:pt>
              <c:pt idx="183">
                <c:v>8252</c:v>
              </c:pt>
              <c:pt idx="184">
                <c:v>8243</c:v>
              </c:pt>
              <c:pt idx="185">
                <c:v>8237</c:v>
              </c:pt>
              <c:pt idx="186">
                <c:v>8229</c:v>
              </c:pt>
              <c:pt idx="187">
                <c:v>8222</c:v>
              </c:pt>
              <c:pt idx="188">
                <c:v>8211</c:v>
              </c:pt>
              <c:pt idx="189">
                <c:v>8202</c:v>
              </c:pt>
              <c:pt idx="190">
                <c:v>8191</c:v>
              </c:pt>
              <c:pt idx="191">
                <c:v>8180</c:v>
              </c:pt>
              <c:pt idx="192">
                <c:v>8172</c:v>
              </c:pt>
              <c:pt idx="193">
                <c:v>8165</c:v>
              </c:pt>
              <c:pt idx="194">
                <c:v>8155</c:v>
              </c:pt>
              <c:pt idx="195">
                <c:v>8144</c:v>
              </c:pt>
              <c:pt idx="196">
                <c:v>8137</c:v>
              </c:pt>
              <c:pt idx="197">
                <c:v>8123</c:v>
              </c:pt>
              <c:pt idx="198">
                <c:v>8115</c:v>
              </c:pt>
              <c:pt idx="199">
                <c:v>8105</c:v>
              </c:pt>
              <c:pt idx="200">
                <c:v>8097</c:v>
              </c:pt>
              <c:pt idx="201">
                <c:v>8087</c:v>
              </c:pt>
              <c:pt idx="202">
                <c:v>8081</c:v>
              </c:pt>
              <c:pt idx="203">
                <c:v>8072</c:v>
              </c:pt>
              <c:pt idx="204">
                <c:v>8060</c:v>
              </c:pt>
              <c:pt idx="205">
                <c:v>8048</c:v>
              </c:pt>
              <c:pt idx="206">
                <c:v>8040</c:v>
              </c:pt>
              <c:pt idx="207">
                <c:v>8032</c:v>
              </c:pt>
              <c:pt idx="208">
                <c:v>8022</c:v>
              </c:pt>
              <c:pt idx="209">
                <c:v>8010</c:v>
              </c:pt>
              <c:pt idx="210">
                <c:v>7998</c:v>
              </c:pt>
              <c:pt idx="211">
                <c:v>7986</c:v>
              </c:pt>
              <c:pt idx="212">
                <c:v>7977</c:v>
              </c:pt>
              <c:pt idx="213">
                <c:v>7967</c:v>
              </c:pt>
              <c:pt idx="214">
                <c:v>7961</c:v>
              </c:pt>
              <c:pt idx="215">
                <c:v>7952</c:v>
              </c:pt>
              <c:pt idx="216">
                <c:v>7941</c:v>
              </c:pt>
              <c:pt idx="217">
                <c:v>7932</c:v>
              </c:pt>
              <c:pt idx="218">
                <c:v>7924</c:v>
              </c:pt>
              <c:pt idx="219">
                <c:v>7917</c:v>
              </c:pt>
              <c:pt idx="220">
                <c:v>7908</c:v>
              </c:pt>
              <c:pt idx="221">
                <c:v>7900</c:v>
              </c:pt>
              <c:pt idx="222">
                <c:v>7889</c:v>
              </c:pt>
              <c:pt idx="223">
                <c:v>7876</c:v>
              </c:pt>
              <c:pt idx="224">
                <c:v>7867</c:v>
              </c:pt>
              <c:pt idx="225">
                <c:v>7854</c:v>
              </c:pt>
              <c:pt idx="226">
                <c:v>7845</c:v>
              </c:pt>
              <c:pt idx="227">
                <c:v>7836</c:v>
              </c:pt>
              <c:pt idx="228">
                <c:v>7829</c:v>
              </c:pt>
              <c:pt idx="229">
                <c:v>7820</c:v>
              </c:pt>
              <c:pt idx="230">
                <c:v>7811</c:v>
              </c:pt>
              <c:pt idx="231">
                <c:v>7802</c:v>
              </c:pt>
              <c:pt idx="232">
                <c:v>7793</c:v>
              </c:pt>
              <c:pt idx="233">
                <c:v>7778</c:v>
              </c:pt>
              <c:pt idx="234">
                <c:v>7768</c:v>
              </c:pt>
              <c:pt idx="235">
                <c:v>7758</c:v>
              </c:pt>
              <c:pt idx="236">
                <c:v>7750</c:v>
              </c:pt>
              <c:pt idx="237">
                <c:v>7737</c:v>
              </c:pt>
              <c:pt idx="238">
                <c:v>7726</c:v>
              </c:pt>
              <c:pt idx="239">
                <c:v>7714</c:v>
              </c:pt>
              <c:pt idx="240">
                <c:v>7704</c:v>
              </c:pt>
              <c:pt idx="241">
                <c:v>7694</c:v>
              </c:pt>
              <c:pt idx="242">
                <c:v>7684</c:v>
              </c:pt>
              <c:pt idx="243">
                <c:v>7674</c:v>
              </c:pt>
              <c:pt idx="244">
                <c:v>7666</c:v>
              </c:pt>
              <c:pt idx="245">
                <c:v>7656</c:v>
              </c:pt>
              <c:pt idx="246">
                <c:v>7645</c:v>
              </c:pt>
              <c:pt idx="247">
                <c:v>7630</c:v>
              </c:pt>
              <c:pt idx="248">
                <c:v>7624</c:v>
              </c:pt>
              <c:pt idx="249">
                <c:v>7614</c:v>
              </c:pt>
              <c:pt idx="250">
                <c:v>7600</c:v>
              </c:pt>
              <c:pt idx="251">
                <c:v>7589</c:v>
              </c:pt>
              <c:pt idx="252">
                <c:v>7576</c:v>
              </c:pt>
              <c:pt idx="253">
                <c:v>7565</c:v>
              </c:pt>
              <c:pt idx="254">
                <c:v>7553</c:v>
              </c:pt>
              <c:pt idx="255">
                <c:v>7543</c:v>
              </c:pt>
              <c:pt idx="256">
                <c:v>7533</c:v>
              </c:pt>
              <c:pt idx="257">
                <c:v>7522</c:v>
              </c:pt>
              <c:pt idx="258">
                <c:v>7513</c:v>
              </c:pt>
              <c:pt idx="259">
                <c:v>7504</c:v>
              </c:pt>
              <c:pt idx="260">
                <c:v>7497</c:v>
              </c:pt>
              <c:pt idx="261">
                <c:v>7488</c:v>
              </c:pt>
              <c:pt idx="262">
                <c:v>7478</c:v>
              </c:pt>
              <c:pt idx="263">
                <c:v>7471</c:v>
              </c:pt>
              <c:pt idx="264">
                <c:v>7461</c:v>
              </c:pt>
              <c:pt idx="265">
                <c:v>7448</c:v>
              </c:pt>
              <c:pt idx="266">
                <c:v>7436</c:v>
              </c:pt>
              <c:pt idx="267">
                <c:v>7427</c:v>
              </c:pt>
              <c:pt idx="268">
                <c:v>7413</c:v>
              </c:pt>
              <c:pt idx="269">
                <c:v>7401</c:v>
              </c:pt>
              <c:pt idx="270">
                <c:v>7390</c:v>
              </c:pt>
              <c:pt idx="271">
                <c:v>7378</c:v>
              </c:pt>
              <c:pt idx="272">
                <c:v>7367</c:v>
              </c:pt>
              <c:pt idx="273">
                <c:v>7359</c:v>
              </c:pt>
              <c:pt idx="274">
                <c:v>7351</c:v>
              </c:pt>
              <c:pt idx="275">
                <c:v>7336</c:v>
              </c:pt>
              <c:pt idx="276">
                <c:v>7325</c:v>
              </c:pt>
              <c:pt idx="277">
                <c:v>7315</c:v>
              </c:pt>
              <c:pt idx="278">
                <c:v>7302</c:v>
              </c:pt>
              <c:pt idx="279">
                <c:v>7292</c:v>
              </c:pt>
              <c:pt idx="280">
                <c:v>7282</c:v>
              </c:pt>
              <c:pt idx="281">
                <c:v>7270</c:v>
              </c:pt>
              <c:pt idx="282">
                <c:v>7260</c:v>
              </c:pt>
              <c:pt idx="283">
                <c:v>7253</c:v>
              </c:pt>
              <c:pt idx="284">
                <c:v>7242</c:v>
              </c:pt>
              <c:pt idx="285">
                <c:v>7228</c:v>
              </c:pt>
              <c:pt idx="286">
                <c:v>7215</c:v>
              </c:pt>
              <c:pt idx="287">
                <c:v>7200</c:v>
              </c:pt>
              <c:pt idx="288">
                <c:v>7186</c:v>
              </c:pt>
              <c:pt idx="289">
                <c:v>7176</c:v>
              </c:pt>
              <c:pt idx="290">
                <c:v>7168</c:v>
              </c:pt>
              <c:pt idx="291">
                <c:v>7159</c:v>
              </c:pt>
              <c:pt idx="292">
                <c:v>7147</c:v>
              </c:pt>
              <c:pt idx="293">
                <c:v>7138</c:v>
              </c:pt>
              <c:pt idx="294">
                <c:v>7129</c:v>
              </c:pt>
              <c:pt idx="295">
                <c:v>7118</c:v>
              </c:pt>
              <c:pt idx="296">
                <c:v>7108</c:v>
              </c:pt>
              <c:pt idx="297">
                <c:v>7097</c:v>
              </c:pt>
              <c:pt idx="298">
                <c:v>7089</c:v>
              </c:pt>
              <c:pt idx="299">
                <c:v>7082</c:v>
              </c:pt>
              <c:pt idx="300">
                <c:v>7071</c:v>
              </c:pt>
              <c:pt idx="301">
                <c:v>7063</c:v>
              </c:pt>
              <c:pt idx="302">
                <c:v>7051</c:v>
              </c:pt>
              <c:pt idx="303">
                <c:v>7043</c:v>
              </c:pt>
              <c:pt idx="304">
                <c:v>7033</c:v>
              </c:pt>
              <c:pt idx="305">
                <c:v>7024</c:v>
              </c:pt>
              <c:pt idx="306">
                <c:v>7012</c:v>
              </c:pt>
              <c:pt idx="307">
                <c:v>7003</c:v>
              </c:pt>
              <c:pt idx="308">
                <c:v>6997</c:v>
              </c:pt>
              <c:pt idx="309">
                <c:v>6989</c:v>
              </c:pt>
              <c:pt idx="310">
                <c:v>6976</c:v>
              </c:pt>
              <c:pt idx="311">
                <c:v>6963</c:v>
              </c:pt>
              <c:pt idx="312">
                <c:v>6954</c:v>
              </c:pt>
              <c:pt idx="313">
                <c:v>6944</c:v>
              </c:pt>
              <c:pt idx="314">
                <c:v>6932</c:v>
              </c:pt>
              <c:pt idx="315">
                <c:v>6921</c:v>
              </c:pt>
              <c:pt idx="316">
                <c:v>6912</c:v>
              </c:pt>
              <c:pt idx="317">
                <c:v>6902</c:v>
              </c:pt>
              <c:pt idx="318">
                <c:v>6891</c:v>
              </c:pt>
              <c:pt idx="319">
                <c:v>6884</c:v>
              </c:pt>
              <c:pt idx="320">
                <c:v>6871</c:v>
              </c:pt>
              <c:pt idx="321">
                <c:v>6861</c:v>
              </c:pt>
              <c:pt idx="322">
                <c:v>6854</c:v>
              </c:pt>
              <c:pt idx="323">
                <c:v>6840</c:v>
              </c:pt>
              <c:pt idx="324">
                <c:v>6832</c:v>
              </c:pt>
              <c:pt idx="325">
                <c:v>6823</c:v>
              </c:pt>
              <c:pt idx="326">
                <c:v>6814</c:v>
              </c:pt>
              <c:pt idx="327">
                <c:v>6801</c:v>
              </c:pt>
              <c:pt idx="328">
                <c:v>6790</c:v>
              </c:pt>
              <c:pt idx="329">
                <c:v>6781</c:v>
              </c:pt>
              <c:pt idx="330">
                <c:v>6771</c:v>
              </c:pt>
              <c:pt idx="331">
                <c:v>6761</c:v>
              </c:pt>
              <c:pt idx="332">
                <c:v>6752</c:v>
              </c:pt>
              <c:pt idx="333">
                <c:v>6740</c:v>
              </c:pt>
              <c:pt idx="334">
                <c:v>6730</c:v>
              </c:pt>
              <c:pt idx="335">
                <c:v>6722</c:v>
              </c:pt>
              <c:pt idx="336">
                <c:v>6712</c:v>
              </c:pt>
              <c:pt idx="337">
                <c:v>6703</c:v>
              </c:pt>
              <c:pt idx="338">
                <c:v>6692</c:v>
              </c:pt>
              <c:pt idx="339">
                <c:v>6683</c:v>
              </c:pt>
              <c:pt idx="340">
                <c:v>6673</c:v>
              </c:pt>
              <c:pt idx="341">
                <c:v>6660</c:v>
              </c:pt>
              <c:pt idx="342">
                <c:v>6650</c:v>
              </c:pt>
              <c:pt idx="343">
                <c:v>6642</c:v>
              </c:pt>
              <c:pt idx="344">
                <c:v>6635</c:v>
              </c:pt>
              <c:pt idx="345">
                <c:v>6623</c:v>
              </c:pt>
              <c:pt idx="346">
                <c:v>6612</c:v>
              </c:pt>
              <c:pt idx="347">
                <c:v>6603</c:v>
              </c:pt>
              <c:pt idx="348">
                <c:v>6591</c:v>
              </c:pt>
              <c:pt idx="349">
                <c:v>6576</c:v>
              </c:pt>
              <c:pt idx="350">
                <c:v>6562</c:v>
              </c:pt>
              <c:pt idx="351">
                <c:v>6551</c:v>
              </c:pt>
              <c:pt idx="352">
                <c:v>6531</c:v>
              </c:pt>
              <c:pt idx="353">
                <c:v>6516</c:v>
              </c:pt>
              <c:pt idx="354">
                <c:v>6506</c:v>
              </c:pt>
              <c:pt idx="355">
                <c:v>6494</c:v>
              </c:pt>
              <c:pt idx="356">
                <c:v>6481</c:v>
              </c:pt>
              <c:pt idx="357">
                <c:v>6470</c:v>
              </c:pt>
              <c:pt idx="358">
                <c:v>6459</c:v>
              </c:pt>
              <c:pt idx="359">
                <c:v>6450</c:v>
              </c:pt>
              <c:pt idx="360">
                <c:v>6437</c:v>
              </c:pt>
              <c:pt idx="361">
                <c:v>6422</c:v>
              </c:pt>
              <c:pt idx="362">
                <c:v>6407</c:v>
              </c:pt>
              <c:pt idx="363">
                <c:v>6394</c:v>
              </c:pt>
              <c:pt idx="364">
                <c:v>6383</c:v>
              </c:pt>
              <c:pt idx="365">
                <c:v>6367</c:v>
              </c:pt>
              <c:pt idx="366">
                <c:v>6345</c:v>
              </c:pt>
              <c:pt idx="367">
                <c:v>6335</c:v>
              </c:pt>
              <c:pt idx="368">
                <c:v>6315</c:v>
              </c:pt>
              <c:pt idx="369">
                <c:v>6302</c:v>
              </c:pt>
              <c:pt idx="370">
                <c:v>6289</c:v>
              </c:pt>
              <c:pt idx="371">
                <c:v>6275</c:v>
              </c:pt>
              <c:pt idx="372">
                <c:v>6247</c:v>
              </c:pt>
              <c:pt idx="373">
                <c:v>6234</c:v>
              </c:pt>
              <c:pt idx="374">
                <c:v>6214</c:v>
              </c:pt>
              <c:pt idx="375">
                <c:v>6194</c:v>
              </c:pt>
              <c:pt idx="376">
                <c:v>6177</c:v>
              </c:pt>
              <c:pt idx="377">
                <c:v>6164</c:v>
              </c:pt>
              <c:pt idx="378">
                <c:v>6142</c:v>
              </c:pt>
              <c:pt idx="379">
                <c:v>6123</c:v>
              </c:pt>
              <c:pt idx="380">
                <c:v>6095</c:v>
              </c:pt>
              <c:pt idx="381">
                <c:v>6072</c:v>
              </c:pt>
              <c:pt idx="382">
                <c:v>6052</c:v>
              </c:pt>
              <c:pt idx="383">
                <c:v>6024</c:v>
              </c:pt>
              <c:pt idx="384">
                <c:v>5997</c:v>
              </c:pt>
              <c:pt idx="385">
                <c:v>5968</c:v>
              </c:pt>
              <c:pt idx="386">
                <c:v>5933</c:v>
              </c:pt>
              <c:pt idx="387">
                <c:v>5897</c:v>
              </c:pt>
              <c:pt idx="388">
                <c:v>5866</c:v>
              </c:pt>
              <c:pt idx="389">
                <c:v>5832</c:v>
              </c:pt>
              <c:pt idx="390">
                <c:v>5794</c:v>
              </c:pt>
              <c:pt idx="391">
                <c:v>5746</c:v>
              </c:pt>
              <c:pt idx="392">
                <c:v>5706</c:v>
              </c:pt>
              <c:pt idx="393">
                <c:v>5657</c:v>
              </c:pt>
              <c:pt idx="394">
                <c:v>5614</c:v>
              </c:pt>
              <c:pt idx="395">
                <c:v>5571</c:v>
              </c:pt>
              <c:pt idx="396">
                <c:v>5527</c:v>
              </c:pt>
              <c:pt idx="397">
                <c:v>5475</c:v>
              </c:pt>
              <c:pt idx="398">
                <c:v>5403</c:v>
              </c:pt>
              <c:pt idx="399">
                <c:v>5307</c:v>
              </c:pt>
              <c:pt idx="400">
                <c:v>4932</c:v>
              </c:pt>
            </c:numLit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52192"/>
        <c:axId val="19358464"/>
      </c:scatterChart>
      <c:valAx>
        <c:axId val="19352192"/>
        <c:scaling>
          <c:orientation val="minMax"/>
          <c:max val="89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hod</a:t>
                </a:r>
                <a:r>
                  <a:rPr lang="cs-CZ" sz="900" b="0"/>
                  <a:t>iny</a:t>
                </a:r>
                <a:r>
                  <a:rPr lang="cs-CZ" sz="900" b="0" baseline="0"/>
                  <a:t> ročního časového fondu</a:t>
                </a:r>
                <a:endParaRPr lang="en-US" sz="900" b="0"/>
              </a:p>
            </c:rich>
          </c:tx>
          <c:layout>
            <c:manualLayout>
              <c:xMode val="edge"/>
              <c:yMode val="edge"/>
              <c:x val="0.33746068376068378"/>
              <c:y val="0.8250858876117497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19358464"/>
        <c:crosses val="autoZero"/>
        <c:crossBetween val="midCat"/>
        <c:majorUnit val="1000"/>
      </c:valAx>
      <c:valAx>
        <c:axId val="1935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193521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 toků v rámci PS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5158900817636126"/>
          <c:y val="1.34003086419753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9346803347694746E-2"/>
          <c:y val="0.12623580246913579"/>
          <c:w val="0.70300766028873996"/>
          <c:h val="0.798511728395061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'18'!$A$5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'18'!$B$5:$M$5</c:f>
              <c:numCache>
                <c:formatCode>#,##0.0</c:formatCode>
                <c:ptCount val="12"/>
                <c:pt idx="0">
                  <c:v>4683.2280000000001</c:v>
                </c:pt>
                <c:pt idx="1">
                  <c:v>4274.1729999999998</c:v>
                </c:pt>
                <c:pt idx="2">
                  <c:v>4871.473</c:v>
                </c:pt>
                <c:pt idx="3">
                  <c:v>4302.6570000000002</c:v>
                </c:pt>
                <c:pt idx="4">
                  <c:v>4153.2349999999997</c:v>
                </c:pt>
                <c:pt idx="5">
                  <c:v>3645.1689999999999</c:v>
                </c:pt>
                <c:pt idx="6">
                  <c:v>3671.7150000000001</c:v>
                </c:pt>
                <c:pt idx="7">
                  <c:v>3679.7080000000001</c:v>
                </c:pt>
                <c:pt idx="8">
                  <c:v>3169.8939999999998</c:v>
                </c:pt>
                <c:pt idx="9">
                  <c:v>3812.0940000000001</c:v>
                </c:pt>
                <c:pt idx="10">
                  <c:v>4149.3180000000002</c:v>
                </c:pt>
                <c:pt idx="11">
                  <c:v>4358.6019999999999</c:v>
                </c:pt>
              </c:numCache>
            </c:numRef>
          </c:val>
        </c:ser>
        <c:ser>
          <c:idx val="1"/>
          <c:order val="1"/>
          <c:tx>
            <c:strRef>
              <c:f>'18'!$A$6</c:f>
              <c:strCache>
                <c:ptCount val="1"/>
                <c:pt idx="0">
                  <c:v>Dodávka elektřiny ze sítí RDS</c:v>
                </c:pt>
              </c:strCache>
            </c:strRef>
          </c:tx>
          <c:invertIfNegative val="0"/>
          <c:val>
            <c:numRef>
              <c:f>'18'!$B$6:$M$6</c:f>
              <c:numCache>
                <c:formatCode>#,##0.0</c:formatCode>
                <c:ptCount val="12"/>
                <c:pt idx="0">
                  <c:v>163.11500000000001</c:v>
                </c:pt>
                <c:pt idx="1">
                  <c:v>150.828</c:v>
                </c:pt>
                <c:pt idx="2">
                  <c:v>164.16399999999999</c:v>
                </c:pt>
                <c:pt idx="3">
                  <c:v>125.29300000000001</c:v>
                </c:pt>
                <c:pt idx="4">
                  <c:v>136.47300000000001</c:v>
                </c:pt>
                <c:pt idx="5">
                  <c:v>126.16500000000001</c:v>
                </c:pt>
                <c:pt idx="6">
                  <c:v>86.736000000000004</c:v>
                </c:pt>
                <c:pt idx="7">
                  <c:v>47.005000000000003</c:v>
                </c:pt>
                <c:pt idx="8">
                  <c:v>183.58500000000001</c:v>
                </c:pt>
                <c:pt idx="9">
                  <c:v>159.13200000000001</c:v>
                </c:pt>
                <c:pt idx="10">
                  <c:v>167.29</c:v>
                </c:pt>
                <c:pt idx="11">
                  <c:v>156.108</c:v>
                </c:pt>
              </c:numCache>
            </c:numRef>
          </c:val>
        </c:ser>
        <c:ser>
          <c:idx val="2"/>
          <c:order val="2"/>
          <c:tx>
            <c:strRef>
              <c:f>'18'!$A$7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'18'!$B$7:$M$7</c:f>
              <c:numCache>
                <c:formatCode>#,##0.0</c:formatCode>
                <c:ptCount val="12"/>
                <c:pt idx="0">
                  <c:v>1890.194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1127.4939999999999</c:v>
                </c:pt>
                <c:pt idx="4">
                  <c:v>860.322</c:v>
                </c:pt>
                <c:pt idx="5">
                  <c:v>596.58000000000004</c:v>
                </c:pt>
                <c:pt idx="6">
                  <c:v>832.596</c:v>
                </c:pt>
                <c:pt idx="7">
                  <c:v>822.49099999999999</c:v>
                </c:pt>
                <c:pt idx="8">
                  <c:v>1290.5419999999999</c:v>
                </c:pt>
                <c:pt idx="9">
                  <c:v>1235.46</c:v>
                </c:pt>
                <c:pt idx="10">
                  <c:v>1104.499</c:v>
                </c:pt>
                <c:pt idx="11">
                  <c:v>1578.3579999999999</c:v>
                </c:pt>
              </c:numCache>
            </c:numRef>
          </c:val>
        </c:ser>
        <c:ser>
          <c:idx val="3"/>
          <c:order val="3"/>
          <c:tx>
            <c:strRef>
              <c:f>'18'!$A$9</c:f>
              <c:strCache>
                <c:ptCount val="1"/>
                <c:pt idx="0">
                  <c:v>Dodávka elektřiny do sítí RDS</c:v>
                </c:pt>
              </c:strCache>
            </c:strRef>
          </c:tx>
          <c:invertIfNegative val="0"/>
          <c:val>
            <c:numRef>
              <c:f>'18'!$B$9:$M$9</c:f>
              <c:numCache>
                <c:formatCode>#,##0.0</c:formatCode>
                <c:ptCount val="12"/>
                <c:pt idx="0">
                  <c:v>-3689.8380000000002</c:v>
                </c:pt>
                <c:pt idx="1">
                  <c:v>-3196.1529999999998</c:v>
                </c:pt>
                <c:pt idx="2">
                  <c:v>-3296.9749999999999</c:v>
                </c:pt>
                <c:pt idx="3">
                  <c:v>-2961.116</c:v>
                </c:pt>
                <c:pt idx="4">
                  <c:v>-2885.009</c:v>
                </c:pt>
                <c:pt idx="5">
                  <c:v>-2754.6979999999999</c:v>
                </c:pt>
                <c:pt idx="6">
                  <c:v>-2601.2939999999999</c:v>
                </c:pt>
                <c:pt idx="7">
                  <c:v>-2939.5219999999999</c:v>
                </c:pt>
                <c:pt idx="8">
                  <c:v>-2844.5320000000002</c:v>
                </c:pt>
                <c:pt idx="9">
                  <c:v>-3075.7280000000001</c:v>
                </c:pt>
                <c:pt idx="10">
                  <c:v>-3263.9670000000001</c:v>
                </c:pt>
                <c:pt idx="11">
                  <c:v>-3289.415</c:v>
                </c:pt>
              </c:numCache>
            </c:numRef>
          </c:val>
        </c:ser>
        <c:ser>
          <c:idx val="4"/>
          <c:order val="4"/>
          <c:tx>
            <c:strRef>
              <c:f>'18'!$A$10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'18'!$B$10:$M$10</c:f>
              <c:numCache>
                <c:formatCode>#,##0.0</c:formatCode>
                <c:ptCount val="12"/>
                <c:pt idx="0">
                  <c:v>-2744.8670000000002</c:v>
                </c:pt>
                <c:pt idx="1">
                  <c:v>-2066.4349999999999</c:v>
                </c:pt>
                <c:pt idx="2">
                  <c:v>-2582.3820000000001</c:v>
                </c:pt>
                <c:pt idx="3">
                  <c:v>-2387.3710000000001</c:v>
                </c:pt>
                <c:pt idx="4">
                  <c:v>-2047.8219999999999</c:v>
                </c:pt>
                <c:pt idx="5">
                  <c:v>-1467.403</c:v>
                </c:pt>
                <c:pt idx="6">
                  <c:v>-1791.376</c:v>
                </c:pt>
                <c:pt idx="7">
                  <c:v>-1383.3119999999999</c:v>
                </c:pt>
                <c:pt idx="8">
                  <c:v>-1546.223</c:v>
                </c:pt>
                <c:pt idx="9">
                  <c:v>-1915</c:v>
                </c:pt>
                <c:pt idx="10">
                  <c:v>-1932.89</c:v>
                </c:pt>
                <c:pt idx="11">
                  <c:v>-2536.6239999999998</c:v>
                </c:pt>
              </c:numCache>
            </c:numRef>
          </c:val>
        </c:ser>
        <c:ser>
          <c:idx val="5"/>
          <c:order val="5"/>
          <c:tx>
            <c:strRef>
              <c:f>'18'!$A$11</c:f>
              <c:strCache>
                <c:ptCount val="1"/>
                <c:pt idx="0">
                  <c:v>Dodávka elektřiny zákazníkům připojeným do PS</c:v>
                </c:pt>
              </c:strCache>
            </c:strRef>
          </c:tx>
          <c:invertIfNegative val="0"/>
          <c:val>
            <c:numRef>
              <c:f>'18'!$B$11:$M$11</c:f>
              <c:numCache>
                <c:formatCode>#,##0.0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'18'!$A$12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'18'!$B$12:$M$12</c:f>
              <c:numCache>
                <c:formatCode>#,##0.0</c:formatCode>
                <c:ptCount val="12"/>
                <c:pt idx="0">
                  <c:v>-149.42400000000001</c:v>
                </c:pt>
                <c:pt idx="1">
                  <c:v>-131.733</c:v>
                </c:pt>
                <c:pt idx="2">
                  <c:v>-98.870999999999995</c:v>
                </c:pt>
                <c:pt idx="3">
                  <c:v>-110.489</c:v>
                </c:pt>
                <c:pt idx="4">
                  <c:v>-126.172</c:v>
                </c:pt>
                <c:pt idx="5">
                  <c:v>-81.313000000000002</c:v>
                </c:pt>
                <c:pt idx="6">
                  <c:v>-123.739</c:v>
                </c:pt>
                <c:pt idx="7">
                  <c:v>-140.40600000000001</c:v>
                </c:pt>
                <c:pt idx="8">
                  <c:v>-136.58199999999999</c:v>
                </c:pt>
                <c:pt idx="9">
                  <c:v>-117.51900000000001</c:v>
                </c:pt>
                <c:pt idx="10">
                  <c:v>-141.375</c:v>
                </c:pt>
                <c:pt idx="11">
                  <c:v>-143.702</c:v>
                </c:pt>
              </c:numCache>
            </c:numRef>
          </c:val>
        </c:ser>
        <c:ser>
          <c:idx val="7"/>
          <c:order val="7"/>
          <c:tx>
            <c:strRef>
              <c:f>'18'!$A$13</c:f>
              <c:strCache>
                <c:ptCount val="1"/>
                <c:pt idx="0">
                  <c:v>Ostatní dodávky</c:v>
                </c:pt>
              </c:strCache>
            </c:strRef>
          </c:tx>
          <c:invertIfNegative val="0"/>
          <c:val>
            <c:numRef>
              <c:f>'18'!$B$13:$M$13</c:f>
              <c:numCache>
                <c:formatCode>#,##0.0</c:formatCode>
                <c:ptCount val="12"/>
                <c:pt idx="0">
                  <c:v>-19.936</c:v>
                </c:pt>
                <c:pt idx="1">
                  <c:v>-13.911</c:v>
                </c:pt>
                <c:pt idx="2">
                  <c:v>-14.207000000000001</c:v>
                </c:pt>
                <c:pt idx="3">
                  <c:v>-12.412000000000001</c:v>
                </c:pt>
                <c:pt idx="4">
                  <c:v>-13.704000000000001</c:v>
                </c:pt>
                <c:pt idx="5">
                  <c:v>-15.731</c:v>
                </c:pt>
                <c:pt idx="6">
                  <c:v>-16.712</c:v>
                </c:pt>
                <c:pt idx="7">
                  <c:v>-23.919</c:v>
                </c:pt>
                <c:pt idx="8">
                  <c:v>-30.334</c:v>
                </c:pt>
                <c:pt idx="9">
                  <c:v>-17.276</c:v>
                </c:pt>
                <c:pt idx="10">
                  <c:v>-13.335000000000001</c:v>
                </c:pt>
                <c:pt idx="11">
                  <c:v>-21.46</c:v>
                </c:pt>
              </c:numCache>
            </c:numRef>
          </c:val>
        </c:ser>
        <c:ser>
          <c:idx val="8"/>
          <c:order val="8"/>
          <c:tx>
            <c:strRef>
              <c:f>'18'!$A$14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'18'!$B$14:$M$14</c:f>
              <c:numCache>
                <c:formatCode>#,##0.0</c:formatCode>
                <c:ptCount val="12"/>
                <c:pt idx="0">
                  <c:v>-132.47300000000001</c:v>
                </c:pt>
                <c:pt idx="1">
                  <c:v>-78.091999999999999</c:v>
                </c:pt>
                <c:pt idx="2">
                  <c:v>-82.947999999999993</c:v>
                </c:pt>
                <c:pt idx="3">
                  <c:v>-84.05</c:v>
                </c:pt>
                <c:pt idx="4">
                  <c:v>-77.323999999999998</c:v>
                </c:pt>
                <c:pt idx="5">
                  <c:v>-48.77</c:v>
                </c:pt>
                <c:pt idx="6">
                  <c:v>-57.923999999999999</c:v>
                </c:pt>
                <c:pt idx="7">
                  <c:v>-62.045000000000002</c:v>
                </c:pt>
                <c:pt idx="8">
                  <c:v>-86.35</c:v>
                </c:pt>
                <c:pt idx="9">
                  <c:v>-81.165000000000006</c:v>
                </c:pt>
                <c:pt idx="10">
                  <c:v>-69.540000000000006</c:v>
                </c:pt>
                <c:pt idx="11">
                  <c:v>-101.86799999999999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2098432"/>
        <c:axId val="62100224"/>
      </c:barChart>
      <c:catAx>
        <c:axId val="6209843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62100224"/>
        <c:crosses val="autoZero"/>
        <c:auto val="1"/>
        <c:lblAlgn val="ctr"/>
        <c:lblOffset val="100"/>
        <c:noMultiLvlLbl val="0"/>
      </c:catAx>
      <c:valAx>
        <c:axId val="62100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2098432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3219599287924164"/>
          <c:y val="1.5226234567901229E-2"/>
          <c:w val="0.26113926921001807"/>
          <c:h val="0.96594567901234563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fyzikálních</a:t>
            </a:r>
            <a:r>
              <a:rPr lang="cs-CZ" sz="1000"/>
              <a:t> </a:t>
            </a:r>
            <a:r>
              <a:rPr lang="en-US" sz="1000"/>
              <a:t>toků v rámci </a:t>
            </a:r>
            <a:r>
              <a:rPr lang="cs-CZ" sz="1000"/>
              <a:t>RDS</a:t>
            </a:r>
            <a:r>
              <a:rPr lang="en-US" sz="1000"/>
              <a:t> (</a:t>
            </a:r>
            <a:r>
              <a:rPr lang="cs-CZ" sz="1000"/>
              <a:t>T</a:t>
            </a:r>
            <a:r>
              <a:rPr lang="en-US" sz="1000"/>
              <a:t>Wh)</a:t>
            </a:r>
          </a:p>
        </c:rich>
      </c:tx>
      <c:layout>
        <c:manualLayout>
          <c:xMode val="edge"/>
          <c:yMode val="edge"/>
          <c:x val="0.2495664208806074"/>
          <c:y val="2.01459876543209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757255640959478E-2"/>
          <c:y val="0.1452074074074074"/>
          <c:w val="0.70265787779506705"/>
          <c:h val="0.770454320987654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'18'!$A$19</c:f>
              <c:strCache>
                <c:ptCount val="1"/>
                <c:pt idx="0">
                  <c:v>Dodávka elektřiny ze sítě PPS</c:v>
                </c:pt>
              </c:strCache>
            </c:strRef>
          </c:tx>
          <c:invertIfNegative val="0"/>
          <c:val>
            <c:numRef>
              <c:f>'18'!$B$19:$M$19</c:f>
              <c:numCache>
                <c:formatCode>#,##0.0</c:formatCode>
                <c:ptCount val="12"/>
                <c:pt idx="0">
                  <c:v>3689.8383779999999</c:v>
                </c:pt>
                <c:pt idx="1">
                  <c:v>3196.153491</c:v>
                </c:pt>
                <c:pt idx="2">
                  <c:v>3296.9753899999996</c:v>
                </c:pt>
                <c:pt idx="3">
                  <c:v>2961.1155159999998</c:v>
                </c:pt>
                <c:pt idx="4">
                  <c:v>2885.0096009999997</c:v>
                </c:pt>
                <c:pt idx="5">
                  <c:v>2754.6977389999997</c:v>
                </c:pt>
                <c:pt idx="6">
                  <c:v>2601.2943869999999</c:v>
                </c:pt>
                <c:pt idx="7">
                  <c:v>2939.521898</c:v>
                </c:pt>
                <c:pt idx="8">
                  <c:v>2844.5325509999998</c:v>
                </c:pt>
                <c:pt idx="9">
                  <c:v>3075.7282880000002</c:v>
                </c:pt>
                <c:pt idx="10">
                  <c:v>3263.9667420000001</c:v>
                </c:pt>
                <c:pt idx="11">
                  <c:v>3289.4147599999997</c:v>
                </c:pt>
              </c:numCache>
            </c:numRef>
          </c:val>
        </c:ser>
        <c:ser>
          <c:idx val="1"/>
          <c:order val="1"/>
          <c:tx>
            <c:strRef>
              <c:f>'18'!$A$20</c:f>
              <c:strCache>
                <c:ptCount val="1"/>
                <c:pt idx="0">
                  <c:v>Dodávka elektřiny ze sousedních regionálních PDS</c:v>
                </c:pt>
              </c:strCache>
            </c:strRef>
          </c:tx>
          <c:invertIfNegative val="0"/>
          <c:val>
            <c:numRef>
              <c:f>'18'!$B$20:$M$20</c:f>
              <c:numCache>
                <c:formatCode>#,##0.0</c:formatCode>
                <c:ptCount val="12"/>
                <c:pt idx="0">
                  <c:v>692.42222199999992</c:v>
                </c:pt>
                <c:pt idx="1">
                  <c:v>590.41301799999997</c:v>
                </c:pt>
                <c:pt idx="2">
                  <c:v>637.63198399999999</c:v>
                </c:pt>
                <c:pt idx="3">
                  <c:v>535.40164700000003</c:v>
                </c:pt>
                <c:pt idx="4">
                  <c:v>537.12395400000003</c:v>
                </c:pt>
                <c:pt idx="5">
                  <c:v>524.12968599999999</c:v>
                </c:pt>
                <c:pt idx="6">
                  <c:v>464.13022000000001</c:v>
                </c:pt>
                <c:pt idx="7">
                  <c:v>451.563335</c:v>
                </c:pt>
                <c:pt idx="8">
                  <c:v>504.17040900000001</c:v>
                </c:pt>
                <c:pt idx="9">
                  <c:v>633.42589129999999</c:v>
                </c:pt>
                <c:pt idx="10">
                  <c:v>646.47076400000003</c:v>
                </c:pt>
                <c:pt idx="11">
                  <c:v>687.23667699999987</c:v>
                </c:pt>
              </c:numCache>
            </c:numRef>
          </c:val>
        </c:ser>
        <c:ser>
          <c:idx val="2"/>
          <c:order val="2"/>
          <c:tx>
            <c:strRef>
              <c:f>'18'!$A$21</c:f>
              <c:strCache>
                <c:ptCount val="1"/>
                <c:pt idx="0">
                  <c:v>Dodávka elektřiny od výrobců</c:v>
                </c:pt>
              </c:strCache>
            </c:strRef>
          </c:tx>
          <c:invertIfNegative val="0"/>
          <c:val>
            <c:numRef>
              <c:f>'18'!$B$21:$M$21</c:f>
              <c:numCache>
                <c:formatCode>#,##0.0</c:formatCode>
                <c:ptCount val="12"/>
                <c:pt idx="0">
                  <c:v>1697.20235</c:v>
                </c:pt>
                <c:pt idx="1">
                  <c:v>1682.846783</c:v>
                </c:pt>
                <c:pt idx="2">
                  <c:v>1750.3599430000002</c:v>
                </c:pt>
                <c:pt idx="3">
                  <c:v>1525.1560930000001</c:v>
                </c:pt>
                <c:pt idx="4">
                  <c:v>1479.180479000001</c:v>
                </c:pt>
                <c:pt idx="5">
                  <c:v>1456.2778500000002</c:v>
                </c:pt>
                <c:pt idx="6">
                  <c:v>1384.9215160000001</c:v>
                </c:pt>
                <c:pt idx="7">
                  <c:v>1155.514412</c:v>
                </c:pt>
                <c:pt idx="8">
                  <c:v>1530.429842</c:v>
                </c:pt>
                <c:pt idx="9">
                  <c:v>1720.6387049999998</c:v>
                </c:pt>
                <c:pt idx="10">
                  <c:v>1814.7561149999997</c:v>
                </c:pt>
                <c:pt idx="11">
                  <c:v>1872.9588429999917</c:v>
                </c:pt>
              </c:numCache>
            </c:numRef>
          </c:val>
        </c:ser>
        <c:ser>
          <c:idx val="3"/>
          <c:order val="3"/>
          <c:tx>
            <c:strRef>
              <c:f>'18'!$A$22</c:f>
              <c:strCache>
                <c:ptCount val="1"/>
                <c:pt idx="0">
                  <c:v>Dodávka elektřiny z LDS</c:v>
                </c:pt>
              </c:strCache>
            </c:strRef>
          </c:tx>
          <c:invertIfNegative val="0"/>
          <c:val>
            <c:numRef>
              <c:f>'18'!$B$22:$M$22</c:f>
              <c:numCache>
                <c:formatCode>#,##0.0</c:formatCode>
                <c:ptCount val="12"/>
                <c:pt idx="0">
                  <c:v>308.21034600000002</c:v>
                </c:pt>
                <c:pt idx="1">
                  <c:v>274.810855</c:v>
                </c:pt>
                <c:pt idx="2">
                  <c:v>292.67529699999994</c:v>
                </c:pt>
                <c:pt idx="3">
                  <c:v>274.39048900000006</c:v>
                </c:pt>
                <c:pt idx="4">
                  <c:v>283.31731700000006</c:v>
                </c:pt>
                <c:pt idx="5">
                  <c:v>223.28151300000002</c:v>
                </c:pt>
                <c:pt idx="6">
                  <c:v>259.718817</c:v>
                </c:pt>
                <c:pt idx="7">
                  <c:v>281.10677999999996</c:v>
                </c:pt>
                <c:pt idx="8">
                  <c:v>240.06295900000001</c:v>
                </c:pt>
                <c:pt idx="9">
                  <c:v>317.74110100000001</c:v>
                </c:pt>
                <c:pt idx="10">
                  <c:v>306.08263499999998</c:v>
                </c:pt>
                <c:pt idx="11">
                  <c:v>334.15661300000005</c:v>
                </c:pt>
              </c:numCache>
            </c:numRef>
          </c:val>
        </c:ser>
        <c:ser>
          <c:idx val="4"/>
          <c:order val="4"/>
          <c:tx>
            <c:strRef>
              <c:f>'18'!$A$23</c:f>
              <c:strCache>
                <c:ptCount val="1"/>
                <c:pt idx="0">
                  <c:v>Import elektřiny (dodávka ze zahraničí)</c:v>
                </c:pt>
              </c:strCache>
            </c:strRef>
          </c:tx>
          <c:invertIfNegative val="0"/>
          <c:val>
            <c:numRef>
              <c:f>'18'!$B$23:$M$23</c:f>
              <c:numCache>
                <c:formatCode>#,##0.0</c:formatCode>
                <c:ptCount val="12"/>
                <c:pt idx="0">
                  <c:v>0.11716500000000001</c:v>
                </c:pt>
                <c:pt idx="1">
                  <c:v>6.5831000000000001E-2</c:v>
                </c:pt>
                <c:pt idx="2">
                  <c:v>9.3848000000000001E-2</c:v>
                </c:pt>
                <c:pt idx="3">
                  <c:v>9.5454999999999998E-2</c:v>
                </c:pt>
                <c:pt idx="4">
                  <c:v>5.8930999999999997E-2</c:v>
                </c:pt>
                <c:pt idx="5">
                  <c:v>6.615E-2</c:v>
                </c:pt>
                <c:pt idx="6">
                  <c:v>2.3746970000000003</c:v>
                </c:pt>
                <c:pt idx="7">
                  <c:v>0.10909899999999999</c:v>
                </c:pt>
                <c:pt idx="8">
                  <c:v>0.23243200000000003</c:v>
                </c:pt>
                <c:pt idx="9">
                  <c:v>0.18029100000000001</c:v>
                </c:pt>
                <c:pt idx="10">
                  <c:v>33.507351</c:v>
                </c:pt>
                <c:pt idx="11">
                  <c:v>52.586656000000005</c:v>
                </c:pt>
              </c:numCache>
            </c:numRef>
          </c:val>
        </c:ser>
        <c:ser>
          <c:idx val="5"/>
          <c:order val="5"/>
          <c:tx>
            <c:strRef>
              <c:f>'18'!$A$25</c:f>
              <c:strCache>
                <c:ptCount val="1"/>
                <c:pt idx="0">
                  <c:v>Dodávka elektřiny do sítě PPS</c:v>
                </c:pt>
              </c:strCache>
            </c:strRef>
          </c:tx>
          <c:invertIfNegative val="0"/>
          <c:val>
            <c:numRef>
              <c:f>'18'!$B$25:$M$25</c:f>
              <c:numCache>
                <c:formatCode>#,##0.0</c:formatCode>
                <c:ptCount val="12"/>
                <c:pt idx="0">
                  <c:v>-163.11545599999997</c:v>
                </c:pt>
                <c:pt idx="1">
                  <c:v>-150.82790399999999</c:v>
                </c:pt>
                <c:pt idx="2">
                  <c:v>-164.164027</c:v>
                </c:pt>
                <c:pt idx="3">
                  <c:v>-125.292992</c:v>
                </c:pt>
                <c:pt idx="4">
                  <c:v>-136.472782</c:v>
                </c:pt>
                <c:pt idx="5">
                  <c:v>-126.165449</c:v>
                </c:pt>
                <c:pt idx="6">
                  <c:v>-86.734695000000002</c:v>
                </c:pt>
                <c:pt idx="7">
                  <c:v>-47.005034999999999</c:v>
                </c:pt>
                <c:pt idx="8">
                  <c:v>-183.58578300000002</c:v>
                </c:pt>
                <c:pt idx="9">
                  <c:v>-159.13227599999999</c:v>
                </c:pt>
                <c:pt idx="10">
                  <c:v>-167.29027800000003</c:v>
                </c:pt>
                <c:pt idx="11">
                  <c:v>-156.108408</c:v>
                </c:pt>
              </c:numCache>
            </c:numRef>
          </c:val>
        </c:ser>
        <c:ser>
          <c:idx val="6"/>
          <c:order val="6"/>
          <c:tx>
            <c:strRef>
              <c:f>'18'!$A$26</c:f>
              <c:strCache>
                <c:ptCount val="1"/>
                <c:pt idx="0">
                  <c:v>Dodávka elektřiny sousedním regionálním PDS</c:v>
                </c:pt>
              </c:strCache>
            </c:strRef>
          </c:tx>
          <c:invertIfNegative val="0"/>
          <c:val>
            <c:numRef>
              <c:f>'18'!$B$26:$M$26</c:f>
              <c:numCache>
                <c:formatCode>#,##0.0</c:formatCode>
                <c:ptCount val="12"/>
                <c:pt idx="0">
                  <c:v>-692.42222200000003</c:v>
                </c:pt>
                <c:pt idx="1">
                  <c:v>-590.41301800000008</c:v>
                </c:pt>
                <c:pt idx="2">
                  <c:v>-637.6319840000001</c:v>
                </c:pt>
                <c:pt idx="3">
                  <c:v>-535.40164700000003</c:v>
                </c:pt>
                <c:pt idx="4">
                  <c:v>-537.12395400000003</c:v>
                </c:pt>
                <c:pt idx="5">
                  <c:v>-524.12968599999999</c:v>
                </c:pt>
                <c:pt idx="6">
                  <c:v>-464.13021999999995</c:v>
                </c:pt>
                <c:pt idx="7">
                  <c:v>-451.56333499999994</c:v>
                </c:pt>
                <c:pt idx="8">
                  <c:v>-504.17040900000006</c:v>
                </c:pt>
                <c:pt idx="9">
                  <c:v>-633.42589100000009</c:v>
                </c:pt>
                <c:pt idx="10">
                  <c:v>-646.47076399999992</c:v>
                </c:pt>
                <c:pt idx="11">
                  <c:v>-687.23667699999987</c:v>
                </c:pt>
              </c:numCache>
            </c:numRef>
          </c:val>
        </c:ser>
        <c:ser>
          <c:idx val="7"/>
          <c:order val="7"/>
          <c:tx>
            <c:strRef>
              <c:f>'18'!$A$27</c:f>
              <c:strCache>
                <c:ptCount val="1"/>
                <c:pt idx="0">
                  <c:v>Export elektřiny (dodávka do zahraničí)</c:v>
                </c:pt>
              </c:strCache>
            </c:strRef>
          </c:tx>
          <c:invertIfNegative val="0"/>
          <c:val>
            <c:numRef>
              <c:f>'18'!$B$27:$M$27</c:f>
              <c:numCache>
                <c:formatCode>#,##0.0</c:formatCode>
                <c:ptCount val="12"/>
                <c:pt idx="0">
                  <c:v>-44.240215000000006</c:v>
                </c:pt>
                <c:pt idx="1">
                  <c:v>-52.694017000000002</c:v>
                </c:pt>
                <c:pt idx="2">
                  <c:v>-57.991782000000008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-55.698356999999994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-64.201712999999998</c:v>
                </c:pt>
                <c:pt idx="9">
                  <c:v>-8.7688819999999996</c:v>
                </c:pt>
                <c:pt idx="10">
                  <c:v>-0.84907100000000002</c:v>
                </c:pt>
                <c:pt idx="11">
                  <c:v>-0.29157</c:v>
                </c:pt>
              </c:numCache>
            </c:numRef>
          </c:val>
        </c:ser>
        <c:ser>
          <c:idx val="8"/>
          <c:order val="8"/>
          <c:tx>
            <c:strRef>
              <c:f>'18'!$A$28</c:f>
              <c:strCache>
                <c:ptCount val="1"/>
                <c:pt idx="0">
                  <c:v>Dodávka elektřiny do LDS</c:v>
                </c:pt>
              </c:strCache>
            </c:strRef>
          </c:tx>
          <c:invertIfNegative val="0"/>
          <c:val>
            <c:numRef>
              <c:f>'18'!$B$28:$M$28</c:f>
              <c:numCache>
                <c:formatCode>#,##0.0</c:formatCode>
                <c:ptCount val="12"/>
                <c:pt idx="0">
                  <c:v>-575.81228899999996</c:v>
                </c:pt>
                <c:pt idx="1">
                  <c:v>-542.85956699999997</c:v>
                </c:pt>
                <c:pt idx="2">
                  <c:v>-554.67733900000007</c:v>
                </c:pt>
                <c:pt idx="3">
                  <c:v>-561.79544599999997</c:v>
                </c:pt>
                <c:pt idx="4">
                  <c:v>-592.59681600000022</c:v>
                </c:pt>
                <c:pt idx="5">
                  <c:v>-633.23745099999996</c:v>
                </c:pt>
                <c:pt idx="6">
                  <c:v>-572.45625699999994</c:v>
                </c:pt>
                <c:pt idx="7">
                  <c:v>-625.06676099999993</c:v>
                </c:pt>
                <c:pt idx="8">
                  <c:v>-658.35439200000008</c:v>
                </c:pt>
                <c:pt idx="9">
                  <c:v>-680.36116000000004</c:v>
                </c:pt>
                <c:pt idx="10">
                  <c:v>-672.50117199999988</c:v>
                </c:pt>
                <c:pt idx="11">
                  <c:v>-626.11455799999896</c:v>
                </c:pt>
              </c:numCache>
            </c:numRef>
          </c:val>
        </c:ser>
        <c:ser>
          <c:idx val="9"/>
          <c:order val="9"/>
          <c:tx>
            <c:strRef>
              <c:f>'18'!$A$29</c:f>
              <c:strCache>
                <c:ptCount val="1"/>
                <c:pt idx="0">
                  <c:v>Dodávka elektřiny výrobcům (kromě PVE)</c:v>
                </c:pt>
              </c:strCache>
            </c:strRef>
          </c:tx>
          <c:invertIfNegative val="0"/>
          <c:val>
            <c:numRef>
              <c:f>'18'!$B$29:$M$29</c:f>
              <c:numCache>
                <c:formatCode>#,##0.0</c:formatCode>
                <c:ptCount val="12"/>
                <c:pt idx="0">
                  <c:v>-215.17264000000006</c:v>
                </c:pt>
                <c:pt idx="1">
                  <c:v>-212.87440200000009</c:v>
                </c:pt>
                <c:pt idx="2">
                  <c:v>-211.77470899999997</c:v>
                </c:pt>
                <c:pt idx="3">
                  <c:v>-206.251451</c:v>
                </c:pt>
                <c:pt idx="4">
                  <c:v>-198.08306799999943</c:v>
                </c:pt>
                <c:pt idx="5">
                  <c:v>-204.23645700000003</c:v>
                </c:pt>
                <c:pt idx="6">
                  <c:v>-196.6820450000001</c:v>
                </c:pt>
                <c:pt idx="7">
                  <c:v>-202.66193999999999</c:v>
                </c:pt>
                <c:pt idx="8">
                  <c:v>-195.546055</c:v>
                </c:pt>
                <c:pt idx="9">
                  <c:v>-211.71447000000001</c:v>
                </c:pt>
                <c:pt idx="10">
                  <c:v>-217.09804699999998</c:v>
                </c:pt>
                <c:pt idx="11">
                  <c:v>-206.7757679999998</c:v>
                </c:pt>
              </c:numCache>
            </c:numRef>
          </c:val>
        </c:ser>
        <c:ser>
          <c:idx val="10"/>
          <c:order val="10"/>
          <c:tx>
            <c:strRef>
              <c:f>'18'!$A$30</c:f>
              <c:strCache>
                <c:ptCount val="1"/>
                <c:pt idx="0">
                  <c:v>Odběr elektřiny PVE v režimu čerpání </c:v>
                </c:pt>
              </c:strCache>
            </c:strRef>
          </c:tx>
          <c:invertIfNegative val="0"/>
          <c:val>
            <c:numRef>
              <c:f>'18'!$B$30:$M$30</c:f>
              <c:numCache>
                <c:formatCode>#,##0.0</c:formatCode>
                <c:ptCount val="12"/>
                <c:pt idx="0">
                  <c:v>-7.2127359999999996</c:v>
                </c:pt>
                <c:pt idx="1">
                  <c:v>-6.2126000000000001</c:v>
                </c:pt>
                <c:pt idx="2">
                  <c:v>-6.8789560000000005</c:v>
                </c:pt>
                <c:pt idx="3">
                  <c:v>-5.4416250000000002</c:v>
                </c:pt>
                <c:pt idx="4">
                  <c:v>-6.8182179999999999</c:v>
                </c:pt>
                <c:pt idx="5">
                  <c:v>-3.4248699999999999</c:v>
                </c:pt>
                <c:pt idx="6">
                  <c:v>-6.3294709999999998</c:v>
                </c:pt>
                <c:pt idx="7">
                  <c:v>-2.4797579999999999</c:v>
                </c:pt>
                <c:pt idx="8">
                  <c:v>-6.1743509999999997</c:v>
                </c:pt>
                <c:pt idx="9">
                  <c:v>-5.6264179999999993</c:v>
                </c:pt>
                <c:pt idx="10">
                  <c:v>-6.1046809999999994</c:v>
                </c:pt>
                <c:pt idx="11">
                  <c:v>-6.1458280000000007</c:v>
                </c:pt>
              </c:numCache>
            </c:numRef>
          </c:val>
        </c:ser>
        <c:ser>
          <c:idx val="11"/>
          <c:order val="11"/>
          <c:tx>
            <c:strRef>
              <c:f>'18'!$A$31</c:f>
              <c:strCache>
                <c:ptCount val="1"/>
                <c:pt idx="0">
                  <c:v>Dodávka elektřiny zákazníkům VO na hladině vvn</c:v>
                </c:pt>
              </c:strCache>
            </c:strRef>
          </c:tx>
          <c:invertIfNegative val="0"/>
          <c:val>
            <c:numRef>
              <c:f>'18'!$B$31:$M$31</c:f>
              <c:numCache>
                <c:formatCode>#,##0.0</c:formatCode>
                <c:ptCount val="12"/>
                <c:pt idx="0">
                  <c:v>-108.75737199999999</c:v>
                </c:pt>
                <c:pt idx="1">
                  <c:v>-102.106898</c:v>
                </c:pt>
                <c:pt idx="2">
                  <c:v>-115.717921</c:v>
                </c:pt>
                <c:pt idx="3">
                  <c:v>-114.956755</c:v>
                </c:pt>
                <c:pt idx="4">
                  <c:v>-118.2406329999999</c:v>
                </c:pt>
                <c:pt idx="5">
                  <c:v>-128.711296</c:v>
                </c:pt>
                <c:pt idx="6">
                  <c:v>-117.84422399999998</c:v>
                </c:pt>
                <c:pt idx="7">
                  <c:v>-120.932377</c:v>
                </c:pt>
                <c:pt idx="8">
                  <c:v>-115.0928380000001</c:v>
                </c:pt>
                <c:pt idx="9">
                  <c:v>-136.79234699999998</c:v>
                </c:pt>
                <c:pt idx="10">
                  <c:v>-132.23882999999998</c:v>
                </c:pt>
                <c:pt idx="11">
                  <c:v>-106.30954399999999</c:v>
                </c:pt>
              </c:numCache>
            </c:numRef>
          </c:val>
        </c:ser>
        <c:ser>
          <c:idx val="12"/>
          <c:order val="12"/>
          <c:tx>
            <c:strRef>
              <c:f>'18'!$A$32</c:f>
              <c:strCache>
                <c:ptCount val="1"/>
                <c:pt idx="0">
                  <c:v>Dodávka elektřiny zákazníkům VO na hladině vn</c:v>
                </c:pt>
              </c:strCache>
            </c:strRef>
          </c:tx>
          <c:invertIfNegative val="0"/>
          <c:val>
            <c:numRef>
              <c:f>'18'!$B$32:$M$32</c:f>
              <c:numCache>
                <c:formatCode>#,##0.0</c:formatCode>
                <c:ptCount val="12"/>
                <c:pt idx="0">
                  <c:v>-1764.4833930000002</c:v>
                </c:pt>
                <c:pt idx="1">
                  <c:v>-1686.2287019999999</c:v>
                </c:pt>
                <c:pt idx="2">
                  <c:v>-1765.0161950000002</c:v>
                </c:pt>
                <c:pt idx="3">
                  <c:v>-1670.3135569999999</c:v>
                </c:pt>
                <c:pt idx="4">
                  <c:v>-1700.6756300000009</c:v>
                </c:pt>
                <c:pt idx="5">
                  <c:v>-1622.6429810000002</c:v>
                </c:pt>
                <c:pt idx="6">
                  <c:v>-1553.8695419999999</c:v>
                </c:pt>
                <c:pt idx="7">
                  <c:v>-1632.915587</c:v>
                </c:pt>
                <c:pt idx="8">
                  <c:v>-1668.014584</c:v>
                </c:pt>
                <c:pt idx="9">
                  <c:v>-1709.9555400000011</c:v>
                </c:pt>
                <c:pt idx="10">
                  <c:v>-1752.6075359999998</c:v>
                </c:pt>
                <c:pt idx="11">
                  <c:v>-1604.531839</c:v>
                </c:pt>
              </c:numCache>
            </c:numRef>
          </c:val>
        </c:ser>
        <c:ser>
          <c:idx val="13"/>
          <c:order val="13"/>
          <c:tx>
            <c:strRef>
              <c:f>'18'!$A$33</c:f>
              <c:strCache>
                <c:ptCount val="1"/>
                <c:pt idx="0">
                  <c:v>Dodávka elektřiny zákazníkům MOP</c:v>
                </c:pt>
              </c:strCache>
            </c:strRef>
          </c:tx>
          <c:invertIfNegative val="0"/>
          <c:val>
            <c:numRef>
              <c:f>'18'!$B$33:$M$33</c:f>
              <c:numCache>
                <c:formatCode>#,##0.0</c:formatCode>
                <c:ptCount val="12"/>
                <c:pt idx="0">
                  <c:v>-829.10283000000004</c:v>
                </c:pt>
                <c:pt idx="1">
                  <c:v>-722.27967550000005</c:v>
                </c:pt>
                <c:pt idx="2">
                  <c:v>-738.22094549999997</c:v>
                </c:pt>
                <c:pt idx="3">
                  <c:v>-626.10197860498101</c:v>
                </c:pt>
                <c:pt idx="4">
                  <c:v>-594.67284676547695</c:v>
                </c:pt>
                <c:pt idx="5">
                  <c:v>-536.68298939085298</c:v>
                </c:pt>
                <c:pt idx="6">
                  <c:v>-536.39732348885991</c:v>
                </c:pt>
                <c:pt idx="7">
                  <c:v>-558.40332470537498</c:v>
                </c:pt>
                <c:pt idx="8">
                  <c:v>-561.20505205493203</c:v>
                </c:pt>
                <c:pt idx="9">
                  <c:v>-684.64496385923599</c:v>
                </c:pt>
                <c:pt idx="10">
                  <c:v>-749.92488856088607</c:v>
                </c:pt>
                <c:pt idx="11">
                  <c:v>-812.41150970157685</c:v>
                </c:pt>
              </c:numCache>
            </c:numRef>
          </c:val>
        </c:ser>
        <c:ser>
          <c:idx val="14"/>
          <c:order val="14"/>
          <c:tx>
            <c:strRef>
              <c:f>'18'!$A$34</c:f>
              <c:strCache>
                <c:ptCount val="1"/>
                <c:pt idx="0">
                  <c:v>Dodávka elektřiny zákazníkům MOO</c:v>
                </c:pt>
              </c:strCache>
            </c:strRef>
          </c:tx>
          <c:invertIfNegative val="0"/>
          <c:val>
            <c:numRef>
              <c:f>'18'!$B$34:$M$34</c:f>
              <c:numCache>
                <c:formatCode>#,##0.0</c:formatCode>
                <c:ptCount val="12"/>
                <c:pt idx="0">
                  <c:v>-1657.029522</c:v>
                </c:pt>
                <c:pt idx="1">
                  <c:v>-1387.0720685000001</c:v>
                </c:pt>
                <c:pt idx="2">
                  <c:v>-1431.5640165000002</c:v>
                </c:pt>
                <c:pt idx="3">
                  <c:v>-1170.0161653950202</c:v>
                </c:pt>
                <c:pt idx="4">
                  <c:v>-1036.7040642345221</c:v>
                </c:pt>
                <c:pt idx="5">
                  <c:v>-906.51477560914702</c:v>
                </c:pt>
                <c:pt idx="6">
                  <c:v>-936.24641801114103</c:v>
                </c:pt>
                <c:pt idx="7">
                  <c:v>-928.01491729462407</c:v>
                </c:pt>
                <c:pt idx="8">
                  <c:v>-938.11864594506699</c:v>
                </c:pt>
                <c:pt idx="9">
                  <c:v>-1246.9649911407639</c:v>
                </c:pt>
                <c:pt idx="10">
                  <c:v>-1421.1786794391141</c:v>
                </c:pt>
                <c:pt idx="11">
                  <c:v>-1701.7380102984259</c:v>
                </c:pt>
              </c:numCache>
            </c:numRef>
          </c:val>
        </c:ser>
        <c:ser>
          <c:idx val="15"/>
          <c:order val="15"/>
          <c:tx>
            <c:strRef>
              <c:f>'18'!$A$35</c:f>
              <c:strCache>
                <c:ptCount val="1"/>
                <c:pt idx="0">
                  <c:v>Ostatní spotřeba elektřiny PDS</c:v>
                </c:pt>
              </c:strCache>
            </c:strRef>
          </c:tx>
          <c:invertIfNegative val="0"/>
          <c:val>
            <c:numRef>
              <c:f>'18'!$B$35:$M$35</c:f>
              <c:numCache>
                <c:formatCode>#,##0.0</c:formatCode>
                <c:ptCount val="12"/>
                <c:pt idx="0">
                  <c:v>-11.253960000000001</c:v>
                </c:pt>
                <c:pt idx="1">
                  <c:v>-9.4826370000000004</c:v>
                </c:pt>
                <c:pt idx="2">
                  <c:v>-9.1521830000000008</c:v>
                </c:pt>
                <c:pt idx="3">
                  <c:v>-6.2209540000000008</c:v>
                </c:pt>
                <c:pt idx="4">
                  <c:v>-4.4024189999999992</c:v>
                </c:pt>
                <c:pt idx="5">
                  <c:v>-1.6226389999999999</c:v>
                </c:pt>
                <c:pt idx="6">
                  <c:v>-3.5584499999999997</c:v>
                </c:pt>
                <c:pt idx="7">
                  <c:v>-3.3692190000000002</c:v>
                </c:pt>
                <c:pt idx="8">
                  <c:v>-3.2765849999999999</c:v>
                </c:pt>
                <c:pt idx="9">
                  <c:v>-5.8549250000000006</c:v>
                </c:pt>
                <c:pt idx="10">
                  <c:v>-8.4856400000000001</c:v>
                </c:pt>
                <c:pt idx="11">
                  <c:v>-10.352352999999999</c:v>
                </c:pt>
              </c:numCache>
            </c:numRef>
          </c:val>
        </c:ser>
        <c:ser>
          <c:idx val="16"/>
          <c:order val="16"/>
          <c:tx>
            <c:strRef>
              <c:f>'18'!$A$36</c:f>
              <c:strCache>
                <c:ptCount val="1"/>
                <c:pt idx="0">
                  <c:v>Celkové ztráty v sítích</c:v>
                </c:pt>
              </c:strCache>
            </c:strRef>
          </c:tx>
          <c:invertIfNegative val="0"/>
          <c:val>
            <c:numRef>
              <c:f>'18'!$B$36:$M$36</c:f>
              <c:numCache>
                <c:formatCode>#,##0.0</c:formatCode>
                <c:ptCount val="12"/>
                <c:pt idx="0">
                  <c:v>-319.18782599999997</c:v>
                </c:pt>
                <c:pt idx="1">
                  <c:v>-281.23848899999996</c:v>
                </c:pt>
                <c:pt idx="2">
                  <c:v>-284.94640399999997</c:v>
                </c:pt>
                <c:pt idx="3">
                  <c:v>-254.342825</c:v>
                </c:pt>
                <c:pt idx="4">
                  <c:v>-232.12682000000001</c:v>
                </c:pt>
                <c:pt idx="5">
                  <c:v>-215.385987</c:v>
                </c:pt>
                <c:pt idx="6">
                  <c:v>-214.87363199999999</c:v>
                </c:pt>
                <c:pt idx="7">
                  <c:v>-220.94704300000001</c:v>
                </c:pt>
                <c:pt idx="8">
                  <c:v>-221.68778499999999</c:v>
                </c:pt>
                <c:pt idx="9">
                  <c:v>-264.47241200000002</c:v>
                </c:pt>
                <c:pt idx="10">
                  <c:v>-290.03402</c:v>
                </c:pt>
                <c:pt idx="11">
                  <c:v>-318.33748400000007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1802368"/>
        <c:axId val="61803904"/>
      </c:barChart>
      <c:catAx>
        <c:axId val="61802368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61803904"/>
        <c:crosses val="autoZero"/>
        <c:auto val="1"/>
        <c:lblAlgn val="ctr"/>
        <c:lblOffset val="100"/>
        <c:noMultiLvlLbl val="0"/>
      </c:catAx>
      <c:valAx>
        <c:axId val="6180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802368"/>
        <c:crosses val="autoZero"/>
        <c:crossBetween val="between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777173955539565"/>
          <c:y val="0"/>
          <c:w val="0.27090836584850925"/>
          <c:h val="0.992160493827160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'3.6'!$A$7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'3.6'!$B$7:$K$7</c:f>
              <c:numCache>
                <c:formatCode>#,##0.0</c:formatCode>
                <c:ptCount val="10"/>
                <c:pt idx="0">
                  <c:v>7917.7415090000013</c:v>
                </c:pt>
                <c:pt idx="1">
                  <c:v>8470.3880879999997</c:v>
                </c:pt>
                <c:pt idx="2">
                  <c:v>8390.0746027599998</c:v>
                </c:pt>
                <c:pt idx="3">
                  <c:v>8478.2450033599998</c:v>
                </c:pt>
                <c:pt idx="4">
                  <c:v>8050.5446979999997</c:v>
                </c:pt>
                <c:pt idx="5">
                  <c:v>8100.5941914499999</c:v>
                </c:pt>
                <c:pt idx="6">
                  <c:v>8172</c:v>
                </c:pt>
                <c:pt idx="7">
                  <c:v>7733.6518859999951</c:v>
                </c:pt>
                <c:pt idx="8">
                  <c:v>7799.6960982280152</c:v>
                </c:pt>
                <c:pt idx="9">
                  <c:v>8027.331462632178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911424"/>
        <c:axId val="237917312"/>
      </c:barChart>
      <c:catAx>
        <c:axId val="2379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7917312"/>
        <c:crosses val="autoZero"/>
        <c:auto val="1"/>
        <c:lblAlgn val="ctr"/>
        <c:lblOffset val="100"/>
        <c:noMultiLvlLbl val="0"/>
      </c:catAx>
      <c:valAx>
        <c:axId val="23791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7911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'3.6'!$A$8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'3.6'!$B$8:$K$8</c:f>
              <c:numCache>
                <c:formatCode>#,##0.0</c:formatCode>
                <c:ptCount val="10"/>
                <c:pt idx="0">
                  <c:v>14645.768471000001</c:v>
                </c:pt>
                <c:pt idx="1">
                  <c:v>14702.942040000002</c:v>
                </c:pt>
                <c:pt idx="2">
                  <c:v>14687.159254239999</c:v>
                </c:pt>
                <c:pt idx="3">
                  <c:v>15027.527759339999</c:v>
                </c:pt>
                <c:pt idx="4">
                  <c:v>14200.292177999998</c:v>
                </c:pt>
                <c:pt idx="5">
                  <c:v>14580.653367999997</c:v>
                </c:pt>
                <c:pt idx="6">
                  <c:v>14716</c:v>
                </c:pt>
                <c:pt idx="7">
                  <c:v>14124.609541999998</c:v>
                </c:pt>
                <c:pt idx="8">
                  <c:v>14381.897262471988</c:v>
                </c:pt>
                <c:pt idx="9">
                  <c:v>14819.115177367823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494784"/>
        <c:axId val="251496320"/>
      </c:barChart>
      <c:catAx>
        <c:axId val="2514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1496320"/>
        <c:crosses val="autoZero"/>
        <c:auto val="1"/>
        <c:lblAlgn val="ctr"/>
        <c:lblOffset val="100"/>
        <c:noMultiLvlLbl val="0"/>
      </c:catAx>
      <c:valAx>
        <c:axId val="25149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1494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'3.6'!$A$11</c:f>
              <c:strCache>
                <c:ptCount val="1"/>
              </c:strCache>
            </c:strRef>
          </c:tx>
          <c:invertIfNegative val="0"/>
          <c:cat>
            <c:numRef>
              <c:f>'3.6'!$B$10</c:f>
              <c:numCache>
                <c:formatCode>General</c:formatCode>
                <c:ptCount val="1"/>
              </c:numCache>
            </c:numRef>
          </c:cat>
          <c:val>
            <c:numRef>
              <c:f>'3.6'!$B$11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'3.6'!$A$12</c:f>
              <c:strCache>
                <c:ptCount val="1"/>
              </c:strCache>
            </c:strRef>
          </c:tx>
          <c:invertIfNegative val="0"/>
          <c:cat>
            <c:numRef>
              <c:f>'3.6'!$B$10</c:f>
              <c:numCache>
                <c:formatCode>General</c:formatCode>
                <c:ptCount val="1"/>
              </c:numCache>
            </c:numRef>
          </c:cat>
          <c:val>
            <c:numRef>
              <c:f>'3.6'!$B$12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'3.6'!$A$13</c:f>
              <c:strCache>
                <c:ptCount val="1"/>
              </c:strCache>
            </c:strRef>
          </c:tx>
          <c:invertIfNegative val="0"/>
          <c:cat>
            <c:numRef>
              <c:f>'3.6'!$B$10</c:f>
              <c:numCache>
                <c:formatCode>General</c:formatCode>
                <c:ptCount val="1"/>
              </c:numCache>
            </c:numRef>
          </c:cat>
          <c:val>
            <c:numRef>
              <c:f>'3.6'!$B$13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'3.6'!$A$14</c:f>
              <c:strCache>
                <c:ptCount val="1"/>
              </c:strCache>
            </c:strRef>
          </c:tx>
          <c:invertIfNegative val="0"/>
          <c:cat>
            <c:numRef>
              <c:f>'3.6'!$B$10</c:f>
              <c:numCache>
                <c:formatCode>General</c:formatCode>
                <c:ptCount val="1"/>
              </c:numCache>
            </c:numRef>
          </c:cat>
          <c:val>
            <c:numRef>
              <c:f>'3.6'!$B$14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214656"/>
        <c:axId val="252216448"/>
      </c:barChart>
      <c:catAx>
        <c:axId val="252214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216448"/>
        <c:crosses val="autoZero"/>
        <c:auto val="1"/>
        <c:lblAlgn val="ctr"/>
        <c:lblOffset val="100"/>
        <c:noMultiLvlLbl val="0"/>
      </c:catAx>
      <c:valAx>
        <c:axId val="252216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221465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Spotřeba elektřiny</a:t>
            </a:r>
            <a:r>
              <a:rPr lang="cs-CZ" sz="1000"/>
              <a:t> netto</a:t>
            </a:r>
            <a:r>
              <a:rPr lang="en-US" sz="1000"/>
              <a:t> v krajích ČR (GWh)</a:t>
            </a:r>
          </a:p>
        </c:rich>
      </c:tx>
      <c:layout>
        <c:manualLayout>
          <c:xMode val="edge"/>
          <c:yMode val="edge"/>
          <c:x val="0.2125463494781985"/>
          <c:y val="4.474271354340800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1540584054212153E-2"/>
          <c:y val="0.11864957330600386"/>
          <c:w val="0.92056986959470299"/>
          <c:h val="0.5264787026445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'4.1,4.2'!$B$23</c:f>
              <c:strCache>
                <c:ptCount val="1"/>
                <c:pt idx="0">
                  <c:v>VO z vvn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'4.1,4.2'!$B$25:$B$38</c:f>
              <c:numCache>
                <c:formatCode>#,##0.0</c:formatCode>
                <c:ptCount val="14"/>
                <c:pt idx="0">
                  <c:v>194509.89750353698</c:v>
                </c:pt>
                <c:pt idx="1">
                  <c:v>520968.67916451505</c:v>
                </c:pt>
                <c:pt idx="2">
                  <c:v>103619.052</c:v>
                </c:pt>
                <c:pt idx="3">
                  <c:v>453695.38100000005</c:v>
                </c:pt>
                <c:pt idx="4">
                  <c:v>75976.388000000006</c:v>
                </c:pt>
                <c:pt idx="5">
                  <c:v>1567157.4379999998</c:v>
                </c:pt>
                <c:pt idx="6">
                  <c:v>350569.43147540494</c:v>
                </c:pt>
                <c:pt idx="7">
                  <c:v>237561.74699999997</c:v>
                </c:pt>
                <c:pt idx="8">
                  <c:v>217566.25499999995</c:v>
                </c:pt>
                <c:pt idx="9">
                  <c:v>104335.742</c:v>
                </c:pt>
                <c:pt idx="10">
                  <c:v>908159.94</c:v>
                </c:pt>
                <c:pt idx="11">
                  <c:v>2327544.2770000002</c:v>
                </c:pt>
                <c:pt idx="12">
                  <c:v>101132.22450580802</c:v>
                </c:pt>
                <c:pt idx="13">
                  <c:v>453597.79935073497</c:v>
                </c:pt>
              </c:numCache>
            </c:numRef>
          </c:val>
        </c:ser>
        <c:ser>
          <c:idx val="1"/>
          <c:order val="1"/>
          <c:tx>
            <c:strRef>
              <c:f>'4.1,4.2'!$C$23</c:f>
              <c:strCache>
                <c:ptCount val="1"/>
                <c:pt idx="0">
                  <c:v>VO z vn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'4.1,4.2'!$C$25:$C$38</c:f>
              <c:numCache>
                <c:formatCode>#,##0.0</c:formatCode>
                <c:ptCount val="14"/>
                <c:pt idx="0">
                  <c:v>1118679.9449992732</c:v>
                </c:pt>
                <c:pt idx="1">
                  <c:v>2597083.1775227669</c:v>
                </c:pt>
                <c:pt idx="2">
                  <c:v>525218.97699999984</c:v>
                </c:pt>
                <c:pt idx="3">
                  <c:v>1367260.5919999999</c:v>
                </c:pt>
                <c:pt idx="4">
                  <c:v>1309155.6570000004</c:v>
                </c:pt>
                <c:pt idx="5">
                  <c:v>2582812.8289999999</c:v>
                </c:pt>
                <c:pt idx="6">
                  <c:v>1537411.8895948092</c:v>
                </c:pt>
                <c:pt idx="7">
                  <c:v>1017288.9920000001</c:v>
                </c:pt>
                <c:pt idx="8">
                  <c:v>1505857.152</c:v>
                </c:pt>
                <c:pt idx="9">
                  <c:v>3245571.1490000002</c:v>
                </c:pt>
                <c:pt idx="10">
                  <c:v>2748302.923</c:v>
                </c:pt>
                <c:pt idx="11">
                  <c:v>1567849.871</c:v>
                </c:pt>
                <c:pt idx="12">
                  <c:v>1450227.353649186</c:v>
                </c:pt>
                <c:pt idx="13">
                  <c:v>1034695.258233967</c:v>
                </c:pt>
              </c:numCache>
            </c:numRef>
          </c:val>
        </c:ser>
        <c:ser>
          <c:idx val="2"/>
          <c:order val="2"/>
          <c:tx>
            <c:strRef>
              <c:f>'4.1,4.2'!$D$23</c:f>
              <c:strCache>
                <c:ptCount val="1"/>
                <c:pt idx="0">
                  <c:v>MOP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'4.1,4.2'!$D$25:$D$38</c:f>
              <c:numCache>
                <c:formatCode>#,##0.0</c:formatCode>
                <c:ptCount val="14"/>
                <c:pt idx="0">
                  <c:v>706450.51817559195</c:v>
                </c:pt>
                <c:pt idx="1">
                  <c:v>709864.46374775795</c:v>
                </c:pt>
                <c:pt idx="2">
                  <c:v>267838.41899999999</c:v>
                </c:pt>
                <c:pt idx="3">
                  <c:v>503422.76699999993</c:v>
                </c:pt>
                <c:pt idx="4">
                  <c:v>363313.29</c:v>
                </c:pt>
                <c:pt idx="5">
                  <c:v>707463.00399999996</c:v>
                </c:pt>
                <c:pt idx="6">
                  <c:v>385757.77122275799</c:v>
                </c:pt>
                <c:pt idx="7">
                  <c:v>409766.31700000004</c:v>
                </c:pt>
                <c:pt idx="8">
                  <c:v>479182.65999999992</c:v>
                </c:pt>
                <c:pt idx="9">
                  <c:v>1142440</c:v>
                </c:pt>
                <c:pt idx="10">
                  <c:v>986169.53999999992</c:v>
                </c:pt>
                <c:pt idx="11">
                  <c:v>579928.19700000016</c:v>
                </c:pt>
                <c:pt idx="12">
                  <c:v>366596.75543329696</c:v>
                </c:pt>
                <c:pt idx="13">
                  <c:v>419137.76005277201</c:v>
                </c:pt>
              </c:numCache>
            </c:numRef>
          </c:val>
        </c:ser>
        <c:ser>
          <c:idx val="3"/>
          <c:order val="3"/>
          <c:tx>
            <c:strRef>
              <c:f>'4.1,4.2'!$E$23</c:f>
              <c:strCache>
                <c:ptCount val="1"/>
                <c:pt idx="0">
                  <c:v>MOO</c:v>
                </c:pt>
              </c:strCache>
            </c:strRef>
          </c:tx>
          <c:invertIfNegative val="0"/>
          <c:cat>
            <c:strRef>
              <c:f>'4.1,4.2'!$A$25:$A$38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'4.1,4.2'!$E$25:$E$38</c:f>
              <c:numCache>
                <c:formatCode>#,##0.0</c:formatCode>
                <c:ptCount val="14"/>
                <c:pt idx="0">
                  <c:v>1219833.7334855739</c:v>
                </c:pt>
                <c:pt idx="1">
                  <c:v>1279918.817584008</c:v>
                </c:pt>
                <c:pt idx="2">
                  <c:v>355719.02399999998</c:v>
                </c:pt>
                <c:pt idx="3">
                  <c:v>923205.85699999996</c:v>
                </c:pt>
                <c:pt idx="4">
                  <c:v>715351.00400000007</c:v>
                </c:pt>
                <c:pt idx="5">
                  <c:v>1321291.743</c:v>
                </c:pt>
                <c:pt idx="6">
                  <c:v>790964.58602196409</c:v>
                </c:pt>
                <c:pt idx="7">
                  <c:v>704649.59200000006</c:v>
                </c:pt>
                <c:pt idx="8">
                  <c:v>839009.28300000005</c:v>
                </c:pt>
                <c:pt idx="9">
                  <c:v>1437164.3130000001</c:v>
                </c:pt>
                <c:pt idx="10">
                  <c:v>2604128.1380000003</c:v>
                </c:pt>
                <c:pt idx="11">
                  <c:v>1005565.169</c:v>
                </c:pt>
                <c:pt idx="12">
                  <c:v>723961.48477299698</c:v>
                </c:pt>
                <c:pt idx="13">
                  <c:v>898352.43250328407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603840"/>
        <c:axId val="253605376"/>
      </c:barChart>
      <c:catAx>
        <c:axId val="253603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3605376"/>
        <c:crosses val="autoZero"/>
        <c:auto val="1"/>
        <c:lblAlgn val="ctr"/>
        <c:lblOffset val="100"/>
        <c:noMultiLvlLbl val="0"/>
      </c:catAx>
      <c:valAx>
        <c:axId val="253605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3603840"/>
        <c:crosses val="autoZero"/>
        <c:crossBetween val="between"/>
        <c:dispUnits>
          <c:builtInUnit val="thousands"/>
        </c:dispUnits>
      </c:valAx>
    </c:plotArea>
    <c:legend>
      <c:legendPos val="b"/>
      <c:layout>
        <c:manualLayout>
          <c:xMode val="edge"/>
          <c:yMode val="edge"/>
          <c:x val="4.0229188858024048E-3"/>
          <c:y val="0.91107332837523003"/>
          <c:w val="0.9884171905567507"/>
          <c:h val="7.5503857561747587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</a:t>
            </a:r>
            <a:r>
              <a:rPr lang="cs-CZ" sz="1000" baseline="0"/>
              <a:t> jednotlivých sektorů národního hospodářství na celkové spotřebě elektřiny v ČR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927700577390216E-2"/>
          <c:y val="0.24209982582827749"/>
          <c:w val="0.51995159049486872"/>
          <c:h val="0.61107711787524643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8.2379882491548193E-2"/>
                  <c:y val="6.60919615001313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022135178924589E-2"/>
                  <c:y val="9.546616661130091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1.5255533794731147E-2"/>
                  <c:y val="0.1174968204446780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'4.3'!$B$3:$I$3</c:f>
              <c:strCache>
                <c:ptCount val="8"/>
                <c:pt idx="0">
                  <c:v>Průmysl</c:v>
                </c:pt>
                <c:pt idx="1">
                  <c:v>Energetika</c:v>
                </c:pt>
                <c:pt idx="2">
                  <c:v>Doprava</c:v>
                </c:pt>
                <c:pt idx="3">
                  <c:v>Stavebnictví</c:v>
                </c:pt>
                <c:pt idx="4">
                  <c:v>Zemědělství a lesnictví</c:v>
                </c:pt>
                <c:pt idx="5">
                  <c:v>Domácnosti</c:v>
                </c:pt>
                <c:pt idx="6">
                  <c:v>Obchod, služby, školství, zdravotnictví</c:v>
                </c:pt>
                <c:pt idx="7">
                  <c:v>Ostatní</c:v>
                </c:pt>
              </c:strCache>
            </c:strRef>
          </c:cat>
          <c:val>
            <c:numRef>
              <c:f>'4.3'!$B$4:$I$4</c:f>
              <c:numCache>
                <c:formatCode>#,##0.0</c:formatCode>
                <c:ptCount val="8"/>
                <c:pt idx="0">
                  <c:v>17576827.393185109</c:v>
                </c:pt>
                <c:pt idx="1">
                  <c:v>3766580.8231929946</c:v>
                </c:pt>
                <c:pt idx="2">
                  <c:v>1760468.0830305631</c:v>
                </c:pt>
                <c:pt idx="3">
                  <c:v>301244.45741753001</c:v>
                </c:pt>
                <c:pt idx="4">
                  <c:v>743002.199469471</c:v>
                </c:pt>
                <c:pt idx="5">
                  <c:v>14822023.886367828</c:v>
                </c:pt>
                <c:pt idx="6">
                  <c:v>13169811.489900373</c:v>
                </c:pt>
                <c:pt idx="7">
                  <c:v>5555583.7724361476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0.63743730978713486"/>
          <c:y val="0.26026550933135545"/>
          <c:w val="0.36256277592095376"/>
          <c:h val="0.6994767286040285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 krajích ČR podle sektorů národního hospodářství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339433836471937E-2"/>
          <c:y val="0.14640605169467286"/>
          <c:w val="0.92705449405022411"/>
          <c:h val="0.575031153924100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'4.3'!$B$3</c:f>
              <c:strCache>
                <c:ptCount val="1"/>
                <c:pt idx="0">
                  <c:v>Průmysl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'4.3'!$B$5:$B$18</c:f>
              <c:numCache>
                <c:formatCode>#,##0.0</c:formatCode>
                <c:ptCount val="14"/>
                <c:pt idx="0">
                  <c:v>599024.25579816999</c:v>
                </c:pt>
                <c:pt idx="1">
                  <c:v>485748.21174047707</c:v>
                </c:pt>
                <c:pt idx="2">
                  <c:v>431063.64899999998</c:v>
                </c:pt>
                <c:pt idx="3">
                  <c:v>1191399.2690000001</c:v>
                </c:pt>
                <c:pt idx="4">
                  <c:v>983257.44799999986</c:v>
                </c:pt>
                <c:pt idx="5">
                  <c:v>3675156.1850000005</c:v>
                </c:pt>
                <c:pt idx="6">
                  <c:v>1182728.7092953452</c:v>
                </c:pt>
                <c:pt idx="7">
                  <c:v>877948.70699999994</c:v>
                </c:pt>
                <c:pt idx="8">
                  <c:v>1161360.906</c:v>
                </c:pt>
                <c:pt idx="9">
                  <c:v>369978</c:v>
                </c:pt>
                <c:pt idx="10">
                  <c:v>2722620.2510000006</c:v>
                </c:pt>
                <c:pt idx="11">
                  <c:v>2538191.8450000002</c:v>
                </c:pt>
                <c:pt idx="12">
                  <c:v>675993.3325412639</c:v>
                </c:pt>
                <c:pt idx="13">
                  <c:v>682356.62380985217</c:v>
                </c:pt>
              </c:numCache>
            </c:numRef>
          </c:val>
        </c:ser>
        <c:ser>
          <c:idx val="1"/>
          <c:order val="1"/>
          <c:tx>
            <c:strRef>
              <c:f>'4.3'!$C$3</c:f>
              <c:strCache>
                <c:ptCount val="1"/>
                <c:pt idx="0">
                  <c:v>Energetika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'4.3'!$C$5:$C$18</c:f>
              <c:numCache>
                <c:formatCode>#,##0.0</c:formatCode>
                <c:ptCount val="14"/>
                <c:pt idx="0">
                  <c:v>28483.312798514002</c:v>
                </c:pt>
                <c:pt idx="1">
                  <c:v>104420.20540176799</c:v>
                </c:pt>
                <c:pt idx="2">
                  <c:v>266491.42499999999</c:v>
                </c:pt>
                <c:pt idx="3">
                  <c:v>183083.29299999998</c:v>
                </c:pt>
                <c:pt idx="4">
                  <c:v>109013.95</c:v>
                </c:pt>
                <c:pt idx="5">
                  <c:v>938019.66200000001</c:v>
                </c:pt>
                <c:pt idx="6">
                  <c:v>58679.386733325009</c:v>
                </c:pt>
                <c:pt idx="7">
                  <c:v>77180.334000000003</c:v>
                </c:pt>
                <c:pt idx="8">
                  <c:v>14216.853000000003</c:v>
                </c:pt>
                <c:pt idx="9">
                  <c:v>155109.397</c:v>
                </c:pt>
                <c:pt idx="10">
                  <c:v>324869.17800000007</c:v>
                </c:pt>
                <c:pt idx="11">
                  <c:v>1046977.063</c:v>
                </c:pt>
                <c:pt idx="12">
                  <c:v>57721.40690878599</c:v>
                </c:pt>
                <c:pt idx="13">
                  <c:v>402315.35635060101</c:v>
                </c:pt>
              </c:numCache>
            </c:numRef>
          </c:val>
        </c:ser>
        <c:ser>
          <c:idx val="2"/>
          <c:order val="2"/>
          <c:tx>
            <c:strRef>
              <c:f>'4.3'!$D$3</c:f>
              <c:strCache>
                <c:ptCount val="1"/>
                <c:pt idx="0">
                  <c:v>Doprava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'4.3'!$D$5:$D$18</c:f>
              <c:numCache>
                <c:formatCode>#,##0.0</c:formatCode>
                <c:ptCount val="14"/>
                <c:pt idx="0">
                  <c:v>16168.119727109999</c:v>
                </c:pt>
                <c:pt idx="1">
                  <c:v>27710.424133345998</c:v>
                </c:pt>
                <c:pt idx="2">
                  <c:v>12878.924999999999</c:v>
                </c:pt>
                <c:pt idx="3">
                  <c:v>238205.63300000003</c:v>
                </c:pt>
                <c:pt idx="4">
                  <c:v>16689.721999999998</c:v>
                </c:pt>
                <c:pt idx="5">
                  <c:v>355456.49900000001</c:v>
                </c:pt>
                <c:pt idx="6">
                  <c:v>32351.822947874</c:v>
                </c:pt>
                <c:pt idx="7">
                  <c:v>27920.16</c:v>
                </c:pt>
                <c:pt idx="8">
                  <c:v>133675.788</c:v>
                </c:pt>
                <c:pt idx="9">
                  <c:v>373907</c:v>
                </c:pt>
                <c:pt idx="10">
                  <c:v>318543.14800000004</c:v>
                </c:pt>
                <c:pt idx="11">
                  <c:v>187230.32200000001</c:v>
                </c:pt>
                <c:pt idx="12">
                  <c:v>12246.302407051</c:v>
                </c:pt>
                <c:pt idx="13">
                  <c:v>7484.2168151819997</c:v>
                </c:pt>
              </c:numCache>
            </c:numRef>
          </c:val>
        </c:ser>
        <c:ser>
          <c:idx val="3"/>
          <c:order val="3"/>
          <c:tx>
            <c:strRef>
              <c:f>'4.3'!$E$3</c:f>
              <c:strCache>
                <c:ptCount val="1"/>
                <c:pt idx="0">
                  <c:v>Stavebnictví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'4.3'!$E$5:$E$18</c:f>
              <c:numCache>
                <c:formatCode>#,##0.0</c:formatCode>
                <c:ptCount val="14"/>
                <c:pt idx="0">
                  <c:v>8823.1696150149983</c:v>
                </c:pt>
                <c:pt idx="1">
                  <c:v>37651.837496831999</c:v>
                </c:pt>
                <c:pt idx="2">
                  <c:v>11456.224</c:v>
                </c:pt>
                <c:pt idx="3">
                  <c:v>5088.9949999999999</c:v>
                </c:pt>
                <c:pt idx="4">
                  <c:v>9869.5959999999977</c:v>
                </c:pt>
                <c:pt idx="5">
                  <c:v>27852.626999999997</c:v>
                </c:pt>
                <c:pt idx="6">
                  <c:v>11352.677334128</c:v>
                </c:pt>
                <c:pt idx="7">
                  <c:v>13353.382000000001</c:v>
                </c:pt>
                <c:pt idx="8">
                  <c:v>9334.9580000000005</c:v>
                </c:pt>
                <c:pt idx="9">
                  <c:v>80697</c:v>
                </c:pt>
                <c:pt idx="10">
                  <c:v>42873.544000000002</c:v>
                </c:pt>
                <c:pt idx="11">
                  <c:v>26090.409</c:v>
                </c:pt>
                <c:pt idx="12">
                  <c:v>5520.9702185939996</c:v>
                </c:pt>
                <c:pt idx="13">
                  <c:v>11279.067752961</c:v>
                </c:pt>
              </c:numCache>
            </c:numRef>
          </c:val>
        </c:ser>
        <c:ser>
          <c:idx val="4"/>
          <c:order val="4"/>
          <c:tx>
            <c:strRef>
              <c:f>'4.3'!$F$3</c:f>
              <c:strCache>
                <c:ptCount val="1"/>
                <c:pt idx="0">
                  <c:v>Zemědělství a lesnictví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'4.3'!$F$5:$F$18</c:f>
              <c:numCache>
                <c:formatCode>#,##0.0</c:formatCode>
                <c:ptCount val="14"/>
                <c:pt idx="0">
                  <c:v>78626.551890524002</c:v>
                </c:pt>
                <c:pt idx="1">
                  <c:v>105101.09972276101</c:v>
                </c:pt>
                <c:pt idx="2">
                  <c:v>7332.1820000000007</c:v>
                </c:pt>
                <c:pt idx="3">
                  <c:v>53467.204000000005</c:v>
                </c:pt>
                <c:pt idx="4">
                  <c:v>15304.374000000002</c:v>
                </c:pt>
                <c:pt idx="5">
                  <c:v>30368.975999999999</c:v>
                </c:pt>
                <c:pt idx="6">
                  <c:v>64851.842305796992</c:v>
                </c:pt>
                <c:pt idx="7">
                  <c:v>51292.739999999991</c:v>
                </c:pt>
                <c:pt idx="8">
                  <c:v>52511.756000000008</c:v>
                </c:pt>
                <c:pt idx="9">
                  <c:v>4728</c:v>
                </c:pt>
                <c:pt idx="10">
                  <c:v>107703.40599999999</c:v>
                </c:pt>
                <c:pt idx="11">
                  <c:v>27751.208999999999</c:v>
                </c:pt>
                <c:pt idx="12">
                  <c:v>99767.345610773002</c:v>
                </c:pt>
                <c:pt idx="13">
                  <c:v>44195.512939615997</c:v>
                </c:pt>
              </c:numCache>
            </c:numRef>
          </c:val>
        </c:ser>
        <c:ser>
          <c:idx val="5"/>
          <c:order val="5"/>
          <c:tx>
            <c:strRef>
              <c:f>'4.3'!$G$3</c:f>
              <c:strCache>
                <c:ptCount val="1"/>
                <c:pt idx="0">
                  <c:v>Domácnosti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'4.3'!$G$5:$G$18</c:f>
              <c:numCache>
                <c:formatCode>#,##0.0</c:formatCode>
                <c:ptCount val="14"/>
                <c:pt idx="0">
                  <c:v>1219833.7334855739</c:v>
                </c:pt>
                <c:pt idx="1">
                  <c:v>1279930.057584008</c:v>
                </c:pt>
                <c:pt idx="2">
                  <c:v>355778.72699999996</c:v>
                </c:pt>
                <c:pt idx="3">
                  <c:v>923274.2969999999</c:v>
                </c:pt>
                <c:pt idx="4">
                  <c:v>715351.00400000007</c:v>
                </c:pt>
                <c:pt idx="5">
                  <c:v>1321291.743</c:v>
                </c:pt>
                <c:pt idx="6">
                  <c:v>790964.58602196409</c:v>
                </c:pt>
                <c:pt idx="7">
                  <c:v>704649.74900000007</c:v>
                </c:pt>
                <c:pt idx="8">
                  <c:v>839009.28300000005</c:v>
                </c:pt>
                <c:pt idx="9">
                  <c:v>1439809.469</c:v>
                </c:pt>
                <c:pt idx="10">
                  <c:v>2604203.7100000004</c:v>
                </c:pt>
                <c:pt idx="11">
                  <c:v>1005566.794</c:v>
                </c:pt>
                <c:pt idx="12">
                  <c:v>724003.10077299702</c:v>
                </c:pt>
                <c:pt idx="13">
                  <c:v>898357.63250328403</c:v>
                </c:pt>
              </c:numCache>
            </c:numRef>
          </c:val>
        </c:ser>
        <c:ser>
          <c:idx val="6"/>
          <c:order val="6"/>
          <c:tx>
            <c:strRef>
              <c:f>'4.3'!$H$3</c:f>
              <c:strCache>
                <c:ptCount val="1"/>
                <c:pt idx="0">
                  <c:v>Obchod, služby, školství, zdravotnictví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'4.3'!$H$5:$H$18</c:f>
              <c:numCache>
                <c:formatCode>#,##0.0</c:formatCode>
                <c:ptCount val="14"/>
                <c:pt idx="0">
                  <c:v>289938.87441922998</c:v>
                </c:pt>
                <c:pt idx="1">
                  <c:v>537132.23896828399</c:v>
                </c:pt>
                <c:pt idx="2">
                  <c:v>438256.16300000006</c:v>
                </c:pt>
                <c:pt idx="3">
                  <c:v>808765.92100000009</c:v>
                </c:pt>
                <c:pt idx="4">
                  <c:v>645259.4580000001</c:v>
                </c:pt>
                <c:pt idx="5">
                  <c:v>1640654.1999999997</c:v>
                </c:pt>
                <c:pt idx="6">
                  <c:v>757442.22322312312</c:v>
                </c:pt>
                <c:pt idx="7">
                  <c:v>647611.52299999993</c:v>
                </c:pt>
                <c:pt idx="8">
                  <c:v>837341.91800000006</c:v>
                </c:pt>
                <c:pt idx="9">
                  <c:v>3356326.7790000001</c:v>
                </c:pt>
                <c:pt idx="10">
                  <c:v>1762396.9000000001</c:v>
                </c:pt>
                <c:pt idx="11">
                  <c:v>933624.9800000001</c:v>
                </c:pt>
                <c:pt idx="12">
                  <c:v>231495.429168159</c:v>
                </c:pt>
                <c:pt idx="13">
                  <c:v>283564.88212157501</c:v>
                </c:pt>
              </c:numCache>
            </c:numRef>
          </c:val>
        </c:ser>
        <c:ser>
          <c:idx val="7"/>
          <c:order val="7"/>
          <c:tx>
            <c:strRef>
              <c:f>'4.3'!$I$3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'4.3'!$A$5:$A$18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'4.3'!$I$5:$I$18</c:f>
              <c:numCache>
                <c:formatCode>#,##0.0</c:formatCode>
                <c:ptCount val="14"/>
                <c:pt idx="0">
                  <c:v>857104.67138050694</c:v>
                </c:pt>
                <c:pt idx="1">
                  <c:v>2636816.8951057424</c:v>
                </c:pt>
                <c:pt idx="2">
                  <c:v>1876.9569999999999</c:v>
                </c:pt>
                <c:pt idx="3">
                  <c:v>717.32000000000016</c:v>
                </c:pt>
                <c:pt idx="4">
                  <c:v>0</c:v>
                </c:pt>
                <c:pt idx="5">
                  <c:v>7766.5050000000001</c:v>
                </c:pt>
                <c:pt idx="6">
                  <c:v>180653.90632898602</c:v>
                </c:pt>
                <c:pt idx="7">
                  <c:v>3749.2080000000005</c:v>
                </c:pt>
                <c:pt idx="8">
                  <c:v>343.74999999999994</c:v>
                </c:pt>
                <c:pt idx="9">
                  <c:v>158626</c:v>
                </c:pt>
                <c:pt idx="10">
                  <c:v>3297.5910000000008</c:v>
                </c:pt>
                <c:pt idx="11">
                  <c:v>7301.3189999999995</c:v>
                </c:pt>
                <c:pt idx="12">
                  <c:v>899467.913497495</c:v>
                </c:pt>
                <c:pt idx="13">
                  <c:v>797861.73612341704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381632"/>
        <c:axId val="253383424"/>
      </c:barChart>
      <c:catAx>
        <c:axId val="253381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3383424"/>
        <c:crosses val="autoZero"/>
        <c:auto val="1"/>
        <c:lblAlgn val="ctr"/>
        <c:lblOffset val="100"/>
        <c:noMultiLvlLbl val="0"/>
      </c:catAx>
      <c:valAx>
        <c:axId val="253383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3381632"/>
        <c:crosses val="autoZero"/>
        <c:crossBetween val="between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21727483452113"/>
          <c:y val="3.8108032214958697E-2"/>
          <c:w val="0.58211164753582201"/>
          <c:h val="0.8356293028942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'4.4'!$B$5</c:f>
              <c:numCache>
                <c:formatCode>#,##0.0</c:formatCode>
                <c:ptCount val="1"/>
                <c:pt idx="0">
                  <c:v>248.88117700000001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'4.4'!$B$6</c:f>
              <c:numCache>
                <c:formatCode>#,##0.0</c:formatCode>
                <c:ptCount val="1"/>
                <c:pt idx="0">
                  <c:v>12149.527490000002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'4.4'!$B$8</c:f>
              <c:numCache>
                <c:formatCode>#,##0.0</c:formatCode>
                <c:ptCount val="1"/>
                <c:pt idx="0">
                  <c:v>36.261104000000003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'4.4'!$B$9</c:f>
              <c:numCache>
                <c:formatCode>#,##0.0</c:formatCode>
                <c:ptCount val="1"/>
                <c:pt idx="0">
                  <c:v>1.3479999999999998E-3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'4.4'!$B$10</c:f>
              <c:numCache>
                <c:formatCode>#,##0.0</c:formatCode>
                <c:ptCount val="1"/>
                <c:pt idx="0">
                  <c:v>249.97950100000006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'4.4'!$B$11</c:f>
              <c:numCache>
                <c:formatCode>#,##0.0</c:formatCode>
                <c:ptCount val="1"/>
                <c:pt idx="0">
                  <c:v>253.38668000000095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'4.4'!$B$12</c:f>
              <c:numCache>
                <c:formatCode>#,##0.0</c:formatCode>
                <c:ptCount val="1"/>
                <c:pt idx="0">
                  <c:v>182.190969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'4.4'!$B$13</c:f>
              <c:numCache>
                <c:formatCode>#,##0.0</c:formatCode>
                <c:ptCount val="1"/>
                <c:pt idx="0">
                  <c:v>197.13951300000002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'4.4'!$B$19</c:f>
              <c:numCache>
                <c:formatCode>#,##0.0</c:formatCode>
                <c:ptCount val="1"/>
                <c:pt idx="0">
                  <c:v>0.93823699999999999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'4.4'!$B$2</c:f>
              <c:strCache>
                <c:ptCount val="1"/>
                <c:pt idx="0">
                  <c:v>Jihočeský (JHČ)</c:v>
                </c:pt>
              </c:strCache>
            </c:strRef>
          </c:cat>
          <c:val>
            <c:numRef>
              <c:f>'4.4'!$B$22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640448"/>
        <c:axId val="251646336"/>
      </c:barChart>
      <c:catAx>
        <c:axId val="2516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1646336"/>
        <c:crosses val="autoZero"/>
        <c:auto val="1"/>
        <c:lblAlgn val="ctr"/>
        <c:lblOffset val="100"/>
        <c:noMultiLvlLbl val="0"/>
      </c:catAx>
      <c:valAx>
        <c:axId val="2516463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1640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6873815789473684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'4.4'!$C$5</c:f>
              <c:numCache>
                <c:formatCode>#,##0.0</c:formatCode>
                <c:ptCount val="1"/>
                <c:pt idx="0">
                  <c:v>70.389070000000004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'4.4'!$C$8</c:f>
              <c:numCache>
                <c:formatCode>#,##0.0</c:formatCode>
                <c:ptCount val="1"/>
                <c:pt idx="0">
                  <c:v>383.3415169999999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'4.4'!$C$10</c:f>
              <c:numCache>
                <c:formatCode>#,##0.0</c:formatCode>
                <c:ptCount val="1"/>
                <c:pt idx="0">
                  <c:v>247.76341400000001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'4.4'!$C$11</c:f>
              <c:numCache>
                <c:formatCode>#,##0.0</c:formatCode>
                <c:ptCount val="1"/>
                <c:pt idx="0">
                  <c:v>498.95275500000179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'4.4'!$C$12</c:f>
              <c:numCache>
                <c:formatCode>#,##0.0</c:formatCode>
                <c:ptCount val="1"/>
                <c:pt idx="0">
                  <c:v>255.51247600000002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'4.4'!$C$13</c:f>
              <c:numCache>
                <c:formatCode>#,##0.0</c:formatCode>
                <c:ptCount val="1"/>
                <c:pt idx="0">
                  <c:v>65.216144999999983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'4.4'!$C$15</c:f>
              <c:numCache>
                <c:formatCode>#,##0.0</c:formatCode>
                <c:ptCount val="1"/>
                <c:pt idx="0">
                  <c:v>11.985516000000001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'4.4'!$C$16</c:f>
              <c:numCache>
                <c:formatCode>#,##0.0</c:formatCode>
                <c:ptCount val="1"/>
                <c:pt idx="0">
                  <c:v>34.258139999999997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'4.4'!$C$17</c:f>
              <c:numCache>
                <c:formatCode>#,##0.0</c:formatCode>
                <c:ptCount val="1"/>
                <c:pt idx="0">
                  <c:v>26.974250000000005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'4.4'!$C$19</c:f>
              <c:numCache>
                <c:formatCode>#,##0.0</c:formatCode>
                <c:ptCount val="1"/>
                <c:pt idx="0">
                  <c:v>1.6231850000000003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'4.4'!$C$20</c:f>
              <c:numCache>
                <c:formatCode>#,##0.0</c:formatCode>
                <c:ptCount val="1"/>
                <c:pt idx="0">
                  <c:v>0.9378200000000001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'4.4'!$C$21</c:f>
              <c:numCache>
                <c:formatCode>#,##0.0</c:formatCode>
                <c:ptCount val="1"/>
                <c:pt idx="0">
                  <c:v>0.77049999999999996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'4.4'!$C$2</c:f>
              <c:strCache>
                <c:ptCount val="1"/>
                <c:pt idx="0">
                  <c:v>Jihomoravský (JHM)</c:v>
                </c:pt>
              </c:strCache>
            </c:strRef>
          </c:cat>
          <c:val>
            <c:numRef>
              <c:f>'4.4'!$C$22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774464"/>
        <c:axId val="251776000"/>
      </c:barChart>
      <c:catAx>
        <c:axId val="2517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1776000"/>
        <c:crosses val="autoZero"/>
        <c:auto val="1"/>
        <c:lblAlgn val="ctr"/>
        <c:lblOffset val="100"/>
        <c:noMultiLvlLbl val="0"/>
      </c:catAx>
      <c:valAx>
        <c:axId val="251776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1774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68573501966645101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'4.4'!$D$5</c:f>
              <c:numCache>
                <c:formatCode>#,##0.0</c:formatCode>
                <c:ptCount val="1"/>
                <c:pt idx="0">
                  <c:v>2991.0336840000004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'4.4'!$D$8</c:f>
              <c:numCache>
                <c:formatCode>#,##0.0</c:formatCode>
                <c:ptCount val="1"/>
                <c:pt idx="0">
                  <c:v>48.250155000000028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'4.4'!$D$9</c:f>
              <c:numCache>
                <c:formatCode>#,##0.0</c:formatCode>
                <c:ptCount val="1"/>
                <c:pt idx="0">
                  <c:v>2044.7161200000007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'4.4'!$D$10</c:f>
              <c:numCache>
                <c:formatCode>#,##0.0</c:formatCode>
                <c:ptCount val="1"/>
                <c:pt idx="0">
                  <c:v>40.173369999999998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'4.4'!$D$11</c:f>
              <c:numCache>
                <c:formatCode>#,##0.0</c:formatCode>
                <c:ptCount val="1"/>
                <c:pt idx="0">
                  <c:v>12.325751999999991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'4.4'!$D$12</c:f>
              <c:numCache>
                <c:formatCode>#,##0.0</c:formatCode>
                <c:ptCount val="1"/>
                <c:pt idx="0">
                  <c:v>4.6360120000000009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'4.4'!$D$13</c:f>
              <c:numCache>
                <c:formatCode>#,##0.0</c:formatCode>
                <c:ptCount val="1"/>
                <c:pt idx="0">
                  <c:v>25.024033999999965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'4.4'!$D$15</c:f>
              <c:numCache>
                <c:formatCode>#,##0.0</c:formatCode>
                <c:ptCount val="1"/>
                <c:pt idx="0">
                  <c:v>89.135876999999994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'4.4'!$D$19</c:f>
              <c:numCache>
                <c:formatCode>#,##0.0</c:formatCode>
                <c:ptCount val="1"/>
                <c:pt idx="0">
                  <c:v>0.488983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'4.4'!$D$2</c:f>
              <c:strCache>
                <c:ptCount val="1"/>
                <c:pt idx="0">
                  <c:v>Karlovarský (KVK)</c:v>
                </c:pt>
              </c:strCache>
            </c:strRef>
          </c:cat>
          <c:val>
            <c:numRef>
              <c:f>'4.4'!$D$22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148992"/>
        <c:axId val="254150528"/>
      </c:barChart>
      <c:catAx>
        <c:axId val="2541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150528"/>
        <c:crosses val="autoZero"/>
        <c:auto val="1"/>
        <c:lblAlgn val="ctr"/>
        <c:lblOffset val="100"/>
        <c:noMultiLvlLbl val="0"/>
      </c:catAx>
      <c:valAx>
        <c:axId val="254150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148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Výroba elektřiny brutto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5479569892473123E-2"/>
          <c:y val="0.14319156913896403"/>
          <c:w val="0.8976924731182796"/>
          <c:h val="0.58143997957702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val>
            <c:numRef>
              <c:f>'3.1'!$B$5:$M$5</c:f>
              <c:numCache>
                <c:formatCode>#,##0.0</c:formatCode>
                <c:ptCount val="12"/>
                <c:pt idx="0">
                  <c:v>2313.8798400000001</c:v>
                </c:pt>
                <c:pt idx="1">
                  <c:v>2280.2564500000003</c:v>
                </c:pt>
                <c:pt idx="2">
                  <c:v>2732.82134</c:v>
                </c:pt>
                <c:pt idx="3">
                  <c:v>2551.9118100000001</c:v>
                </c:pt>
                <c:pt idx="4">
                  <c:v>2532.0022300000001</c:v>
                </c:pt>
                <c:pt idx="5">
                  <c:v>1910.9808700000001</c:v>
                </c:pt>
                <c:pt idx="6">
                  <c:v>1843.4948700000002</c:v>
                </c:pt>
                <c:pt idx="7">
                  <c:v>1584.4255900000001</c:v>
                </c:pt>
                <c:pt idx="8">
                  <c:v>928.65197999999998</c:v>
                </c:pt>
                <c:pt idx="9">
                  <c:v>1492.6890600000002</c:v>
                </c:pt>
                <c:pt idx="10">
                  <c:v>1850.4504999999999</c:v>
                </c:pt>
                <c:pt idx="11">
                  <c:v>2082.6576100000002</c:v>
                </c:pt>
              </c:numCache>
            </c:numRef>
          </c:val>
        </c:ser>
        <c:ser>
          <c:idx val="1"/>
          <c:order val="1"/>
          <c:tx>
            <c:strRef>
              <c:f>'3.1'!$A$6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val>
            <c:numRef>
              <c:f>'3.1'!$B$6:$M$6</c:f>
              <c:numCache>
                <c:formatCode>#,##0.0</c:formatCode>
                <c:ptCount val="12"/>
                <c:pt idx="0">
                  <c:v>4451.4991779999982</c:v>
                </c:pt>
                <c:pt idx="1">
                  <c:v>3939.0027120000013</c:v>
                </c:pt>
                <c:pt idx="2">
                  <c:v>4218.1605909999989</c:v>
                </c:pt>
                <c:pt idx="3">
                  <c:v>3491.9112929999997</c:v>
                </c:pt>
                <c:pt idx="4">
                  <c:v>3341.0483930000009</c:v>
                </c:pt>
                <c:pt idx="5">
                  <c:v>3305.219277000002</c:v>
                </c:pt>
                <c:pt idx="6">
                  <c:v>3303.3315170000005</c:v>
                </c:pt>
                <c:pt idx="7">
                  <c:v>3223.1597169999995</c:v>
                </c:pt>
                <c:pt idx="8">
                  <c:v>3641.2821479999998</c:v>
                </c:pt>
                <c:pt idx="9">
                  <c:v>4119.1937690000004</c:v>
                </c:pt>
                <c:pt idx="10">
                  <c:v>4321.9789130000026</c:v>
                </c:pt>
                <c:pt idx="11">
                  <c:v>4348.2829720000009</c:v>
                </c:pt>
              </c:numCache>
            </c:numRef>
          </c:val>
        </c:ser>
        <c:ser>
          <c:idx val="2"/>
          <c:order val="2"/>
          <c:tx>
            <c:strRef>
              <c:f>'3.1'!$A$7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val>
            <c:numRef>
              <c:f>'3.1'!$B$7:$M$7</c:f>
              <c:numCache>
                <c:formatCode>#,##0.0</c:formatCode>
                <c:ptCount val="12"/>
                <c:pt idx="0">
                  <c:v>373.43432999999993</c:v>
                </c:pt>
                <c:pt idx="1">
                  <c:v>262.54715000000004</c:v>
                </c:pt>
                <c:pt idx="2">
                  <c:v>224.72643000000002</c:v>
                </c:pt>
                <c:pt idx="3">
                  <c:v>181.43439999999998</c:v>
                </c:pt>
                <c:pt idx="4">
                  <c:v>189.94718000000003</c:v>
                </c:pt>
                <c:pt idx="5">
                  <c:v>211.74763000000002</c:v>
                </c:pt>
                <c:pt idx="6">
                  <c:v>177.12125</c:v>
                </c:pt>
                <c:pt idx="7">
                  <c:v>364.47535999999997</c:v>
                </c:pt>
                <c:pt idx="8">
                  <c:v>523.21306000000004</c:v>
                </c:pt>
                <c:pt idx="9">
                  <c:v>546.07052799999997</c:v>
                </c:pt>
                <c:pt idx="10">
                  <c:v>451.62715000000003</c:v>
                </c:pt>
                <c:pt idx="11">
                  <c:v>542.89920999999993</c:v>
                </c:pt>
              </c:numCache>
            </c:numRef>
          </c:val>
        </c:ser>
        <c:ser>
          <c:idx val="3"/>
          <c:order val="3"/>
          <c:tx>
            <c:strRef>
              <c:f>'3.1'!$A$8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val>
            <c:numRef>
              <c:f>'3.1'!$B$8:$M$8</c:f>
              <c:numCache>
                <c:formatCode>#,##0.0</c:formatCode>
                <c:ptCount val="12"/>
                <c:pt idx="0">
                  <c:v>324.79133499999978</c:v>
                </c:pt>
                <c:pt idx="1">
                  <c:v>307.66306599999996</c:v>
                </c:pt>
                <c:pt idx="2">
                  <c:v>325.25534299999975</c:v>
                </c:pt>
                <c:pt idx="3">
                  <c:v>301.77140099999957</c:v>
                </c:pt>
                <c:pt idx="4">
                  <c:v>290.49047100000024</c:v>
                </c:pt>
                <c:pt idx="5">
                  <c:v>267.2595299999997</c:v>
                </c:pt>
                <c:pt idx="6">
                  <c:v>272.86505700000015</c:v>
                </c:pt>
                <c:pt idx="7">
                  <c:v>277.27099599999963</c:v>
                </c:pt>
                <c:pt idx="8">
                  <c:v>276.73573800000003</c:v>
                </c:pt>
                <c:pt idx="9">
                  <c:v>317.18328399999962</c:v>
                </c:pt>
                <c:pt idx="10">
                  <c:v>324.35788099999945</c:v>
                </c:pt>
                <c:pt idx="11">
                  <c:v>328.25341300000008</c:v>
                </c:pt>
              </c:numCache>
            </c:numRef>
          </c:val>
        </c:ser>
        <c:ser>
          <c:idx val="4"/>
          <c:order val="4"/>
          <c:tx>
            <c:strRef>
              <c:f>'3.1'!$A$9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val>
            <c:numRef>
              <c:f>'3.1'!$B$9:$M$9</c:f>
              <c:numCache>
                <c:formatCode>#,##0.0</c:formatCode>
                <c:ptCount val="12"/>
                <c:pt idx="0">
                  <c:v>129.81371000000001</c:v>
                </c:pt>
                <c:pt idx="1">
                  <c:v>212.06307000000004</c:v>
                </c:pt>
                <c:pt idx="2">
                  <c:v>252.58502399999969</c:v>
                </c:pt>
                <c:pt idx="3">
                  <c:v>186.8406099999998</c:v>
                </c:pt>
                <c:pt idx="4">
                  <c:v>130.58345700000007</c:v>
                </c:pt>
                <c:pt idx="5">
                  <c:v>188.85046800000006</c:v>
                </c:pt>
                <c:pt idx="6">
                  <c:v>191.53843300000011</c:v>
                </c:pt>
                <c:pt idx="7">
                  <c:v>145.09928299999999</c:v>
                </c:pt>
                <c:pt idx="8">
                  <c:v>103.18343700000003</c:v>
                </c:pt>
                <c:pt idx="9">
                  <c:v>162.68212100000002</c:v>
                </c:pt>
                <c:pt idx="10">
                  <c:v>154.62705699999987</c:v>
                </c:pt>
                <c:pt idx="11">
                  <c:v>142.62157600000003</c:v>
                </c:pt>
              </c:numCache>
            </c:numRef>
          </c:val>
        </c:ser>
        <c:ser>
          <c:idx val="5"/>
          <c:order val="5"/>
          <c:tx>
            <c:strRef>
              <c:f>'3.1'!$A$10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val>
            <c:numRef>
              <c:f>'3.1'!$B$10:$M$10</c:f>
              <c:numCache>
                <c:formatCode>#,##0.0</c:formatCode>
                <c:ptCount val="12"/>
                <c:pt idx="0">
                  <c:v>119.36107000000001</c:v>
                </c:pt>
                <c:pt idx="1">
                  <c:v>106.94638</c:v>
                </c:pt>
                <c:pt idx="2">
                  <c:v>80.258489999999995</c:v>
                </c:pt>
                <c:pt idx="3">
                  <c:v>88.265190000000004</c:v>
                </c:pt>
                <c:pt idx="4">
                  <c:v>102.87188999999999</c:v>
                </c:pt>
                <c:pt idx="5">
                  <c:v>65.351160000000007</c:v>
                </c:pt>
                <c:pt idx="6">
                  <c:v>97.515919999999994</c:v>
                </c:pt>
                <c:pt idx="7">
                  <c:v>111.01172</c:v>
                </c:pt>
                <c:pt idx="8">
                  <c:v>109.55786000000002</c:v>
                </c:pt>
                <c:pt idx="9">
                  <c:v>93.343469999999996</c:v>
                </c:pt>
                <c:pt idx="10">
                  <c:v>113.22398000000001</c:v>
                </c:pt>
                <c:pt idx="11">
                  <c:v>113.84039999999999</c:v>
                </c:pt>
              </c:numCache>
            </c:numRef>
          </c:val>
        </c:ser>
        <c:ser>
          <c:idx val="6"/>
          <c:order val="6"/>
          <c:tx>
            <c:strRef>
              <c:f>'3.1'!$A$11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val>
            <c:numRef>
              <c:f>'3.1'!$B$11:$M$11</c:f>
              <c:numCache>
                <c:formatCode>#,##0.0</c:formatCode>
                <c:ptCount val="12"/>
                <c:pt idx="0">
                  <c:v>50.656143</c:v>
                </c:pt>
                <c:pt idx="1">
                  <c:v>67.511667999999986</c:v>
                </c:pt>
                <c:pt idx="2">
                  <c:v>42.619549000000013</c:v>
                </c:pt>
                <c:pt idx="3">
                  <c:v>37.848323000000001</c:v>
                </c:pt>
                <c:pt idx="4">
                  <c:v>44.00976</c:v>
                </c:pt>
                <c:pt idx="5">
                  <c:v>20.565895000000001</c:v>
                </c:pt>
                <c:pt idx="6">
                  <c:v>30.826979999999995</c:v>
                </c:pt>
                <c:pt idx="7">
                  <c:v>25.670122999999993</c:v>
                </c:pt>
                <c:pt idx="8">
                  <c:v>25.149383000000011</c:v>
                </c:pt>
                <c:pt idx="9">
                  <c:v>41.015841000000002</c:v>
                </c:pt>
                <c:pt idx="10">
                  <c:v>50.026008000000012</c:v>
                </c:pt>
                <c:pt idx="11">
                  <c:v>61.057507999999999</c:v>
                </c:pt>
              </c:numCache>
            </c:numRef>
          </c:val>
        </c:ser>
        <c:ser>
          <c:idx val="7"/>
          <c:order val="7"/>
          <c:tx>
            <c:strRef>
              <c:f>'3.1'!$A$12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'3.1'!$B$12:$M$12</c:f>
              <c:numCache>
                <c:formatCode>#,##0.0</c:formatCode>
                <c:ptCount val="12"/>
                <c:pt idx="0">
                  <c:v>52.142774999999467</c:v>
                </c:pt>
                <c:pt idx="1">
                  <c:v>91.5529140000003</c:v>
                </c:pt>
                <c:pt idx="2">
                  <c:v>155.69981799999931</c:v>
                </c:pt>
                <c:pt idx="3">
                  <c:v>233.64486000000011</c:v>
                </c:pt>
                <c:pt idx="4">
                  <c:v>290.01108700000219</c:v>
                </c:pt>
                <c:pt idx="5">
                  <c:v>285.26821499999824</c:v>
                </c:pt>
                <c:pt idx="6">
                  <c:v>285.8338700000005</c:v>
                </c:pt>
                <c:pt idx="7">
                  <c:v>283.84324199999617</c:v>
                </c:pt>
                <c:pt idx="8">
                  <c:v>242.64104699999962</c:v>
                </c:pt>
                <c:pt idx="9">
                  <c:v>94.080832000000143</c:v>
                </c:pt>
                <c:pt idx="10">
                  <c:v>70.881232999999909</c:v>
                </c:pt>
                <c:pt idx="11">
                  <c:v>45.854644000000171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238155648"/>
        <c:axId val="238157184"/>
      </c:barChart>
      <c:catAx>
        <c:axId val="238155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38157184"/>
        <c:crossesAt val="-4000"/>
        <c:auto val="1"/>
        <c:lblAlgn val="ctr"/>
        <c:lblOffset val="100"/>
        <c:noMultiLvlLbl val="0"/>
      </c:catAx>
      <c:valAx>
        <c:axId val="238157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3815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679680436605135E-2"/>
          <c:y val="0.8552492640547591"/>
          <c:w val="0.92879982904015912"/>
          <c:h val="0.14475073594524088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3543307086614173" l="0.31496062992125984" r="0.31496062992125984" t="0.3543307086614173" header="0.31496062992125984" footer="0.31496062992125984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63755882213786852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'4.4'!$E$5</c:f>
              <c:numCache>
                <c:formatCode>#,##0.0</c:formatCode>
                <c:ptCount val="1"/>
                <c:pt idx="0">
                  <c:v>444.73206400000004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'4.4'!$E$7</c:f>
              <c:numCache>
                <c:formatCode>#,##0.0</c:formatCode>
                <c:ptCount val="1"/>
                <c:pt idx="0">
                  <c:v>13.08745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'4.4'!$E$8</c:f>
              <c:numCache>
                <c:formatCode>#,##0.0</c:formatCode>
                <c:ptCount val="1"/>
                <c:pt idx="0">
                  <c:v>89.047069999999991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'4.4'!$E$10</c:f>
              <c:numCache>
                <c:formatCode>#,##0.0</c:formatCode>
                <c:ptCount val="1"/>
                <c:pt idx="0">
                  <c:v>229.32105999999996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'4.4'!$E$11</c:f>
              <c:numCache>
                <c:formatCode>#,##0.0</c:formatCode>
                <c:ptCount val="1"/>
                <c:pt idx="0">
                  <c:v>91.282331000000681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'4.4'!$E$12</c:f>
              <c:numCache>
                <c:formatCode>#,##0.0</c:formatCode>
                <c:ptCount val="1"/>
                <c:pt idx="0">
                  <c:v>220.58015000000003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'4.4'!$E$13</c:f>
              <c:numCache>
                <c:formatCode>#,##0.0</c:formatCode>
                <c:ptCount val="1"/>
                <c:pt idx="0">
                  <c:v>78.976314000000116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'4.4'!$E$15</c:f>
              <c:numCache>
                <c:formatCode>#,##0.0</c:formatCode>
                <c:ptCount val="1"/>
                <c:pt idx="0">
                  <c:v>14.091059000000003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'4.4'!$E$19</c:f>
              <c:numCache>
                <c:formatCode>#,##0.0</c:formatCode>
                <c:ptCount val="1"/>
                <c:pt idx="0">
                  <c:v>1.8721950000000007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'4.4'!$E$20</c:f>
              <c:numCache>
                <c:formatCode>#,##0.0</c:formatCode>
                <c:ptCount val="1"/>
                <c:pt idx="0">
                  <c:v>2.461E-2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'4.4'!$E$2</c:f>
              <c:strCache>
                <c:ptCount val="1"/>
                <c:pt idx="0">
                  <c:v>Královehradecký (HKK)</c:v>
                </c:pt>
              </c:strCache>
            </c:strRef>
          </c:cat>
          <c:val>
            <c:numRef>
              <c:f>'4.4'!$E$22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33600"/>
        <c:axId val="254243584"/>
      </c:barChart>
      <c:catAx>
        <c:axId val="2542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243584"/>
        <c:crosses val="autoZero"/>
        <c:auto val="1"/>
        <c:lblAlgn val="ctr"/>
        <c:lblOffset val="100"/>
        <c:noMultiLvlLbl val="0"/>
      </c:catAx>
      <c:valAx>
        <c:axId val="254243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2336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68573501966645101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'4.4'!$F$5</c:f>
              <c:numCache>
                <c:formatCode>#,##0.0</c:formatCode>
                <c:ptCount val="1"/>
                <c:pt idx="0">
                  <c:v>1.038375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'4.4'!$F$8</c:f>
              <c:numCache>
                <c:formatCode>#,##0.0</c:formatCode>
                <c:ptCount val="1"/>
                <c:pt idx="0">
                  <c:v>93.214461999999969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'4.4'!$F$10</c:f>
              <c:numCache>
                <c:formatCode>#,##0.0</c:formatCode>
                <c:ptCount val="1"/>
                <c:pt idx="0">
                  <c:v>30.026321999999983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'4.4'!$F$11</c:f>
              <c:numCache>
                <c:formatCode>#,##0.0</c:formatCode>
                <c:ptCount val="1"/>
                <c:pt idx="0">
                  <c:v>102.83344500000027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'4.4'!$F$12</c:f>
              <c:numCache>
                <c:formatCode>#,##0.0</c:formatCode>
                <c:ptCount val="1"/>
                <c:pt idx="0">
                  <c:v>0.176369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'4.4'!$F$13</c:f>
              <c:numCache>
                <c:formatCode>#,##0.0</c:formatCode>
                <c:ptCount val="1"/>
                <c:pt idx="0">
                  <c:v>64.129449000000008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'4.4'!$F$15</c:f>
              <c:numCache>
                <c:formatCode>#,##0.0</c:formatCode>
                <c:ptCount val="1"/>
                <c:pt idx="0">
                  <c:v>44.381625000000007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'4.4'!$F$16</c:f>
              <c:numCache>
                <c:formatCode>#,##0.0</c:formatCode>
                <c:ptCount val="1"/>
                <c:pt idx="0">
                  <c:v>15.96312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'4.4'!$F$17</c:f>
              <c:numCache>
                <c:formatCode>#,##0.0</c:formatCode>
                <c:ptCount val="1"/>
                <c:pt idx="0">
                  <c:v>10.642080000000002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'4.4'!$F$19</c:f>
              <c:numCache>
                <c:formatCode>#,##0.0</c:formatCode>
                <c:ptCount val="1"/>
                <c:pt idx="0">
                  <c:v>0.45820500000000003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'4.4'!$F$2</c:f>
              <c:strCache>
                <c:ptCount val="1"/>
                <c:pt idx="0">
                  <c:v>Liberecký (LBK)</c:v>
                </c:pt>
              </c:strCache>
            </c:strRef>
          </c:cat>
          <c:val>
            <c:numRef>
              <c:f>'4.4'!$F$22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94880"/>
        <c:axId val="253996416"/>
      </c:barChart>
      <c:catAx>
        <c:axId val="25399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3996416"/>
        <c:crosses val="autoZero"/>
        <c:auto val="1"/>
        <c:lblAlgn val="ctr"/>
        <c:lblOffset val="100"/>
        <c:noMultiLvlLbl val="0"/>
      </c:catAx>
      <c:valAx>
        <c:axId val="253996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3994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62851801834494003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'4.4'!$G$5</c:f>
              <c:numCache>
                <c:formatCode>#,##0.0</c:formatCode>
                <c:ptCount val="1"/>
                <c:pt idx="0">
                  <c:v>100.98437099999998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'4.4'!$G$7</c:f>
              <c:numCache>
                <c:formatCode>#,##0.0</c:formatCode>
                <c:ptCount val="1"/>
                <c:pt idx="0">
                  <c:v>4928.1894970000003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'4.4'!$G$8</c:f>
              <c:numCache>
                <c:formatCode>#,##0.0</c:formatCode>
                <c:ptCount val="1"/>
                <c:pt idx="0">
                  <c:v>95.731151000000096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'4.4'!$G$9</c:f>
              <c:numCache>
                <c:formatCode>#,##0.0</c:formatCode>
                <c:ptCount val="1"/>
                <c:pt idx="0">
                  <c:v>876.23427199999958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'4.4'!$G$10</c:f>
              <c:numCache>
                <c:formatCode>#,##0.0</c:formatCode>
                <c:ptCount val="1"/>
                <c:pt idx="0">
                  <c:v>156.20528500000009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'4.4'!$G$11</c:f>
              <c:numCache>
                <c:formatCode>#,##0.0</c:formatCode>
                <c:ptCount val="1"/>
                <c:pt idx="0">
                  <c:v>58.950622999999304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'4.4'!$G$12</c:f>
              <c:numCache>
                <c:formatCode>#,##0.0</c:formatCode>
                <c:ptCount val="1"/>
                <c:pt idx="0">
                  <c:v>421.02353000000005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'4.4'!$G$13</c:f>
              <c:numCache>
                <c:formatCode>#,##0.0</c:formatCode>
                <c:ptCount val="1"/>
                <c:pt idx="0">
                  <c:v>46.244349999999997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'4.4'!$G$15</c:f>
              <c:numCache>
                <c:formatCode>#,##0.0</c:formatCode>
                <c:ptCount val="1"/>
                <c:pt idx="0">
                  <c:v>47.343906000000011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'4.4'!$G$17</c:f>
              <c:numCache>
                <c:formatCode>#,##0.0</c:formatCode>
                <c:ptCount val="1"/>
                <c:pt idx="0">
                  <c:v>2.1724579999999998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'4.4'!$G$18</c:f>
              <c:numCache>
                <c:formatCode>#,##0.0</c:formatCode>
                <c:ptCount val="1"/>
                <c:pt idx="0">
                  <c:v>24.93263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'4.4'!$G$19</c:f>
              <c:numCache>
                <c:formatCode>#,##0.0</c:formatCode>
                <c:ptCount val="1"/>
                <c:pt idx="0">
                  <c:v>1.4361160000000006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'4.4'!$G$2</c:f>
              <c:strCache>
                <c:ptCount val="1"/>
                <c:pt idx="0">
                  <c:v>Moravskoslezský (MSK)</c:v>
                </c:pt>
              </c:strCache>
            </c:strRef>
          </c:cat>
          <c:val>
            <c:numRef>
              <c:f>'4.4'!$G$22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595840"/>
        <c:axId val="254597376"/>
      </c:barChart>
      <c:catAx>
        <c:axId val="254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597376"/>
        <c:crosses val="autoZero"/>
        <c:auto val="1"/>
        <c:lblAlgn val="ctr"/>
        <c:lblOffset val="100"/>
        <c:noMultiLvlLbl val="0"/>
      </c:catAx>
      <c:valAx>
        <c:axId val="25459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595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77729632884005839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'4.4'!$H$5</c:f>
              <c:numCache>
                <c:formatCode>#,##0.0</c:formatCode>
                <c:ptCount val="1"/>
                <c:pt idx="0">
                  <c:v>167.384443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'4.4'!$H$7</c:f>
              <c:numCache>
                <c:formatCode>#,##0.0</c:formatCode>
                <c:ptCount val="1"/>
                <c:pt idx="0">
                  <c:v>185.16377400000002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'4.4'!$H$8</c:f>
              <c:numCache>
                <c:formatCode>#,##0.0</c:formatCode>
                <c:ptCount val="1"/>
                <c:pt idx="0">
                  <c:v>35.549091999999973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'4.4'!$H$10</c:f>
              <c:numCache>
                <c:formatCode>#,##0.0</c:formatCode>
                <c:ptCount val="1"/>
                <c:pt idx="0">
                  <c:v>217.35553599999992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'4.4'!$H$11</c:f>
              <c:numCache>
                <c:formatCode>#,##0.0</c:formatCode>
                <c:ptCount val="1"/>
                <c:pt idx="0">
                  <c:v>115.54116299999956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'4.4'!$H$12</c:f>
              <c:numCache>
                <c:formatCode>#,##0.0</c:formatCode>
                <c:ptCount val="1"/>
                <c:pt idx="0">
                  <c:v>1.1738680000000001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'4.4'!$H$13</c:f>
              <c:numCache>
                <c:formatCode>#,##0.0</c:formatCode>
                <c:ptCount val="1"/>
                <c:pt idx="0">
                  <c:v>31.874221000000023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'4.4'!$H$14</c:f>
              <c:numCache>
                <c:formatCode>#,##0.0</c:formatCode>
                <c:ptCount val="1"/>
                <c:pt idx="0">
                  <c:v>716.31349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'4.4'!$H$15</c:f>
              <c:numCache>
                <c:formatCode>#,##0.0</c:formatCode>
                <c:ptCount val="1"/>
                <c:pt idx="0">
                  <c:v>73.898314999999997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'4.4'!$H$18</c:f>
              <c:numCache>
                <c:formatCode>#,##0.0</c:formatCode>
                <c:ptCount val="1"/>
                <c:pt idx="0">
                  <c:v>16.204939999999997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'4.4'!$H$19</c:f>
              <c:numCache>
                <c:formatCode>#,##0.0</c:formatCode>
                <c:ptCount val="1"/>
                <c:pt idx="0">
                  <c:v>1.5104100000000005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'4.4'!$H$2</c:f>
              <c:strCache>
                <c:ptCount val="1"/>
                <c:pt idx="0">
                  <c:v>Olomoucký (OLK)</c:v>
                </c:pt>
              </c:strCache>
            </c:strRef>
          </c:cat>
          <c:val>
            <c:numRef>
              <c:f>'4.4'!$H$22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147968"/>
        <c:axId val="254289024"/>
      </c:barChart>
      <c:catAx>
        <c:axId val="254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289024"/>
        <c:crosses val="autoZero"/>
        <c:auto val="1"/>
        <c:lblAlgn val="ctr"/>
        <c:lblOffset val="100"/>
        <c:noMultiLvlLbl val="0"/>
      </c:catAx>
      <c:valAx>
        <c:axId val="254289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14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68573501966645101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'4.4'!$J$5</c:f>
              <c:numCache>
                <c:formatCode>#,##0.0</c:formatCode>
                <c:ptCount val="1"/>
                <c:pt idx="0">
                  <c:v>525.71748000000002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'4.4'!$J$8</c:f>
              <c:numCache>
                <c:formatCode>#,##0.0</c:formatCode>
                <c:ptCount val="1"/>
                <c:pt idx="0">
                  <c:v>32.028158000000026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'4.4'!$J$10</c:f>
              <c:numCache>
                <c:formatCode>#,##0.0</c:formatCode>
                <c:ptCount val="1"/>
                <c:pt idx="0">
                  <c:v>205.01978799999986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'4.4'!$J$11</c:f>
              <c:numCache>
                <c:formatCode>#,##0.0</c:formatCode>
                <c:ptCount val="1"/>
                <c:pt idx="0">
                  <c:v>208.02939999999916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'4.4'!$J$12</c:f>
              <c:numCache>
                <c:formatCode>#,##0.0</c:formatCode>
                <c:ptCount val="1"/>
                <c:pt idx="0">
                  <c:v>206.84210100000001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'4.4'!$J$13</c:f>
              <c:numCache>
                <c:formatCode>#,##0.0</c:formatCode>
                <c:ptCount val="1"/>
                <c:pt idx="0">
                  <c:v>85.271027999999973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'4.4'!$J$15</c:f>
              <c:numCache>
                <c:formatCode>#,##0.0</c:formatCode>
                <c:ptCount val="1"/>
                <c:pt idx="0">
                  <c:v>1.0209279999999998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'4.4'!$J$16</c:f>
              <c:numCache>
                <c:formatCode>#,##0.0</c:formatCode>
                <c:ptCount val="1"/>
                <c:pt idx="0">
                  <c:v>9.8944746000000006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'4.4'!$J$17</c:f>
              <c:numCache>
                <c:formatCode>#,##0.0</c:formatCode>
                <c:ptCount val="1"/>
                <c:pt idx="0">
                  <c:v>11.4319164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'4.4'!$J$19</c:f>
              <c:numCache>
                <c:formatCode>#,##0.0</c:formatCode>
                <c:ptCount val="1"/>
                <c:pt idx="0">
                  <c:v>0.81708300000000011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'4.4'!$J$2</c:f>
              <c:strCache>
                <c:ptCount val="1"/>
                <c:pt idx="0">
                  <c:v>Plzeňský (PLK)</c:v>
                </c:pt>
              </c:strCache>
            </c:strRef>
          </c:cat>
          <c:val>
            <c:numRef>
              <c:f>'4.4'!$J$22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72096"/>
        <c:axId val="254382080"/>
      </c:barChart>
      <c:catAx>
        <c:axId val="254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382080"/>
        <c:crosses val="autoZero"/>
        <c:auto val="1"/>
        <c:lblAlgn val="ctr"/>
        <c:lblOffset val="100"/>
        <c:noMultiLvlLbl val="0"/>
      </c:catAx>
      <c:valAx>
        <c:axId val="25438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372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68573501966645101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'4.4'!$K$8</c:f>
              <c:numCache>
                <c:formatCode>#,##0.0</c:formatCode>
                <c:ptCount val="1"/>
                <c:pt idx="0">
                  <c:v>25.230904000000027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'4.4'!$K$10</c:f>
              <c:numCache>
                <c:formatCode>#,##0.0</c:formatCode>
                <c:ptCount val="1"/>
                <c:pt idx="0">
                  <c:v>47.512017000000007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'4.4'!$K$11</c:f>
              <c:numCache>
                <c:formatCode>#,##0.0</c:formatCode>
                <c:ptCount val="1"/>
                <c:pt idx="0">
                  <c:v>20.746017000000002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'4.4'!$K$13</c:f>
              <c:numCache>
                <c:formatCode>#,##0.0</c:formatCode>
                <c:ptCount val="1"/>
                <c:pt idx="0">
                  <c:v>43.173131000000005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'4.4'!$K$15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'4.4'!$K$16</c:f>
              <c:numCache>
                <c:formatCode>#,##0.0</c:formatCode>
                <c:ptCount val="1"/>
                <c:pt idx="0">
                  <c:v>38.445439200000003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'4.4'!$K$17</c:f>
              <c:numCache>
                <c:formatCode>#,##0.0</c:formatCode>
                <c:ptCount val="1"/>
                <c:pt idx="0">
                  <c:v>25.630292800000003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'4.4'!$K$19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'4.4'!$K$2</c:f>
              <c:strCache>
                <c:ptCount val="1"/>
                <c:pt idx="0">
                  <c:v>Praha (PHA)</c:v>
                </c:pt>
              </c:strCache>
            </c:strRef>
          </c:cat>
          <c:val>
            <c:numRef>
              <c:f>'4.4'!$K$22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522496"/>
        <c:axId val="254524032"/>
      </c:barChart>
      <c:catAx>
        <c:axId val="2545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524032"/>
        <c:crosses val="autoZero"/>
        <c:auto val="1"/>
        <c:lblAlgn val="ctr"/>
        <c:lblOffset val="100"/>
        <c:noMultiLvlLbl val="0"/>
      </c:catAx>
      <c:valAx>
        <c:axId val="254524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522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6356023391812865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'4.4'!$L$5</c:f>
              <c:numCache>
                <c:formatCode>#,##0.0</c:formatCode>
                <c:ptCount val="1"/>
                <c:pt idx="0">
                  <c:v>6661.8413220000002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'4.4'!$L$8</c:f>
              <c:numCache>
                <c:formatCode>#,##0.0</c:formatCode>
                <c:ptCount val="1"/>
                <c:pt idx="0">
                  <c:v>460.11612300000002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'4.4'!$L$9</c:f>
              <c:numCache>
                <c:formatCode>#,##0.0</c:formatCode>
                <c:ptCount val="1"/>
                <c:pt idx="0">
                  <c:v>44.410124000000003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'4.4'!$L$10</c:f>
              <c:numCache>
                <c:formatCode>#,##0.0</c:formatCode>
                <c:ptCount val="1"/>
                <c:pt idx="0">
                  <c:v>302.75929300000024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'4.4'!$L$11</c:f>
              <c:numCache>
                <c:formatCode>#,##0.0</c:formatCode>
                <c:ptCount val="1"/>
                <c:pt idx="0">
                  <c:v>250.57882299999915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'4.4'!$L$12</c:f>
              <c:numCache>
                <c:formatCode>#,##0.0</c:formatCode>
                <c:ptCount val="1"/>
                <c:pt idx="0">
                  <c:v>266.69946699999997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'4.4'!$L$13</c:f>
              <c:numCache>
                <c:formatCode>#,##0.0</c:formatCode>
                <c:ptCount val="1"/>
                <c:pt idx="0">
                  <c:v>921.07783800000016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'4.4'!$L$14</c:f>
              <c:numCache>
                <c:formatCode>#,##0.0</c:formatCode>
                <c:ptCount val="1"/>
                <c:pt idx="0">
                  <c:v>49.727059999999994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'4.4'!$L$15</c:f>
              <c:numCache>
                <c:formatCode>#,##0.0</c:formatCode>
                <c:ptCount val="1"/>
                <c:pt idx="0">
                  <c:v>8.7869709999999976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'4.4'!$L$19</c:f>
              <c:numCache>
                <c:formatCode>#,##0.0</c:formatCode>
                <c:ptCount val="1"/>
                <c:pt idx="0">
                  <c:v>21.841699999999999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'4.4'!$L$20</c:f>
              <c:numCache>
                <c:formatCode>#,##0.0</c:formatCode>
                <c:ptCount val="1"/>
                <c:pt idx="0">
                  <c:v>3.5404519999999997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'4.4'!$L$2</c:f>
              <c:strCache>
                <c:ptCount val="1"/>
                <c:pt idx="0">
                  <c:v>Středočeský (STČ)</c:v>
                </c:pt>
              </c:strCache>
            </c:strRef>
          </c:cat>
          <c:val>
            <c:numRef>
              <c:f>'4.4'!$L$22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057920"/>
        <c:axId val="255059456"/>
      </c:barChart>
      <c:catAx>
        <c:axId val="2550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5059456"/>
        <c:crosses val="autoZero"/>
        <c:auto val="1"/>
        <c:lblAlgn val="ctr"/>
        <c:lblOffset val="100"/>
        <c:noMultiLvlLbl val="0"/>
      </c:catAx>
      <c:valAx>
        <c:axId val="255059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505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6356023391812865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'4.4'!$M$5</c:f>
              <c:numCache>
                <c:formatCode>#,##0.0</c:formatCode>
                <c:ptCount val="1"/>
                <c:pt idx="0">
                  <c:v>21333.743043000013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'4.4'!$M$8</c:f>
              <c:numCache>
                <c:formatCode>#,##0.0</c:formatCode>
                <c:ptCount val="1"/>
                <c:pt idx="0">
                  <c:v>1948.843069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'4.4'!$M$9</c:f>
              <c:numCache>
                <c:formatCode>#,##0.0</c:formatCode>
                <c:ptCount val="1"/>
                <c:pt idx="0">
                  <c:v>59.224710000000009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'4.4'!$M$10</c:f>
              <c:numCache>
                <c:formatCode>#,##0.0</c:formatCode>
                <c:ptCount val="1"/>
                <c:pt idx="0">
                  <c:v>88.659675000000021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'4.4'!$M$11</c:f>
              <c:numCache>
                <c:formatCode>#,##0.0</c:formatCode>
                <c:ptCount val="1"/>
                <c:pt idx="0">
                  <c:v>159.24123000000088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'4.4'!$M$12</c:f>
              <c:numCache>
                <c:formatCode>#,##0.0</c:formatCode>
                <c:ptCount val="1"/>
                <c:pt idx="0">
                  <c:v>453.88519699999989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'4.4'!$M$13</c:f>
              <c:numCache>
                <c:formatCode>#,##0.0</c:formatCode>
                <c:ptCount val="1"/>
                <c:pt idx="0">
                  <c:v>316.07454299999995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'4.4'!$M$15</c:f>
              <c:numCache>
                <c:formatCode>#,##0.0</c:formatCode>
                <c:ptCount val="1"/>
                <c:pt idx="0">
                  <c:v>174.03757899999999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'4.4'!$M$17</c:f>
              <c:numCache>
                <c:formatCode>#,##0.0</c:formatCode>
                <c:ptCount val="1"/>
                <c:pt idx="0">
                  <c:v>0.64456999999999998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'4.4'!$M$19</c:f>
              <c:numCache>
                <c:formatCode>#,##0.0</c:formatCode>
                <c:ptCount val="1"/>
                <c:pt idx="0">
                  <c:v>6.1296370000000007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'4.4'!$M$2</c:f>
              <c:strCache>
                <c:ptCount val="1"/>
                <c:pt idx="0">
                  <c:v>Ústecký (ULK)</c:v>
                </c:pt>
              </c:strCache>
            </c:strRef>
          </c:cat>
          <c:val>
            <c:numRef>
              <c:f>'4.4'!$M$22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95072"/>
        <c:axId val="255074688"/>
      </c:barChart>
      <c:catAx>
        <c:axId val="2549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5074688"/>
        <c:crosses val="autoZero"/>
        <c:auto val="1"/>
        <c:lblAlgn val="ctr"/>
        <c:lblOffset val="100"/>
        <c:noMultiLvlLbl val="0"/>
      </c:catAx>
      <c:valAx>
        <c:axId val="25507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995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6356023391812865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'4.4'!$N$5</c:f>
              <c:numCache>
                <c:formatCode>#,##0.0</c:formatCode>
                <c:ptCount val="1"/>
                <c:pt idx="0">
                  <c:v>19.392906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'4.4'!$N$6</c:f>
              <c:numCache>
                <c:formatCode>#,##0.0</c:formatCode>
                <c:ptCount val="1"/>
                <c:pt idx="0">
                  <c:v>11954.694660000001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'4.4'!$N$8</c:f>
              <c:numCache>
                <c:formatCode>#,##0.0</c:formatCode>
                <c:ptCount val="1"/>
                <c:pt idx="0">
                  <c:v>45.691867999999999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'4.4'!$N$10</c:f>
              <c:numCache>
                <c:formatCode>#,##0.0</c:formatCode>
                <c:ptCount val="1"/>
                <c:pt idx="0">
                  <c:v>421.5082130000003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'4.4'!$N$11</c:f>
              <c:numCache>
                <c:formatCode>#,##0.0</c:formatCode>
                <c:ptCount val="1"/>
                <c:pt idx="0">
                  <c:v>91.972669000000309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'4.4'!$N$12</c:f>
              <c:numCache>
                <c:formatCode>#,##0.0</c:formatCode>
                <c:ptCount val="1"/>
                <c:pt idx="0">
                  <c:v>44.118937000000003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'4.4'!$N$13</c:f>
              <c:numCache>
                <c:formatCode>#,##0.0</c:formatCode>
                <c:ptCount val="1"/>
                <c:pt idx="0">
                  <c:v>51.528774999999996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'4.4'!$N$14</c:f>
              <c:numCache>
                <c:formatCode>#,##0.0</c:formatCode>
                <c:ptCount val="1"/>
                <c:pt idx="0">
                  <c:v>435.50698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'4.4'!$N$15</c:f>
              <c:numCache>
                <c:formatCode>#,##0.0</c:formatCode>
                <c:ptCount val="1"/>
                <c:pt idx="0">
                  <c:v>18.929378000000003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'4.4'!$N$17</c:f>
              <c:numCache>
                <c:formatCode>#,##0.0</c:formatCode>
                <c:ptCount val="1"/>
                <c:pt idx="0">
                  <c:v>6.316999999999999E-2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'4.4'!$N$18</c:f>
              <c:numCache>
                <c:formatCode>#,##0.0</c:formatCode>
                <c:ptCount val="1"/>
                <c:pt idx="0">
                  <c:v>0.72448400000000013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'4.4'!$N$19</c:f>
              <c:numCache>
                <c:formatCode>#,##0.0</c:formatCode>
                <c:ptCount val="1"/>
                <c:pt idx="0">
                  <c:v>1.7879099999999997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'4.4'!$N$20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'4.4'!$N$2</c:f>
              <c:strCache>
                <c:ptCount val="1"/>
                <c:pt idx="0">
                  <c:v>Vysočina (VYS)</c:v>
                </c:pt>
              </c:strCache>
            </c:strRef>
          </c:cat>
          <c:val>
            <c:numRef>
              <c:f>'4.4'!$N$22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748160"/>
        <c:axId val="254749696"/>
      </c:barChart>
      <c:catAx>
        <c:axId val="2547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254749696"/>
        <c:crosses val="autoZero"/>
        <c:auto val="1"/>
        <c:lblAlgn val="ctr"/>
        <c:lblOffset val="100"/>
        <c:noMultiLvlLbl val="0"/>
      </c:catAx>
      <c:valAx>
        <c:axId val="254749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4748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69942673596393"/>
          <c:y val="0"/>
          <c:w val="0.75530043758957532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'4.4'!$O$5</c:f>
              <c:numCache>
                <c:formatCode>#,##0.0</c:formatCode>
                <c:ptCount val="1"/>
                <c:pt idx="0">
                  <c:v>273.84291999999999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'4.4'!$O$7</c:f>
              <c:numCache>
                <c:formatCode>#,##0.0</c:formatCode>
                <c:ptCount val="1"/>
                <c:pt idx="0">
                  <c:v>43.44661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'4.4'!$O$8</c:f>
              <c:numCache>
                <c:formatCode>#,##0.0</c:formatCode>
                <c:ptCount val="1"/>
                <c:pt idx="0">
                  <c:v>66.469408999999999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'4.4'!$O$9</c:f>
              <c:numCache>
                <c:formatCode>#,##0.0</c:formatCode>
                <c:ptCount val="1"/>
                <c:pt idx="0">
                  <c:v>11.589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'4.4'!$O$10</c:f>
              <c:numCache>
                <c:formatCode>#,##0.0</c:formatCode>
                <c:ptCount val="1"/>
                <c:pt idx="0">
                  <c:v>70.116724999999988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'4.4'!$O$11</c:f>
              <c:numCache>
                <c:formatCode>#,##0.0</c:formatCode>
                <c:ptCount val="1"/>
                <c:pt idx="0">
                  <c:v>173.82118200000039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'4.4'!$O$12</c:f>
              <c:numCache>
                <c:formatCode>#,##0.0</c:formatCode>
                <c:ptCount val="1"/>
                <c:pt idx="0">
                  <c:v>9.7407269999999997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'4.4'!$O$13</c:f>
              <c:numCache>
                <c:formatCode>#,##0.0</c:formatCode>
                <c:ptCount val="1"/>
                <c:pt idx="0">
                  <c:v>25.283978999999995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'4.4'!$O$15</c:f>
              <c:numCache>
                <c:formatCode>#,##0.0</c:formatCode>
                <c:ptCount val="1"/>
                <c:pt idx="0">
                  <c:v>0.24783000000000002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'4.4'!$O$17</c:f>
              <c:numCache>
                <c:formatCode>#,##0.0</c:formatCode>
                <c:ptCount val="1"/>
                <c:pt idx="0">
                  <c:v>0.70099999999999996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'4.4'!$O$18</c:f>
              <c:numCache>
                <c:formatCode>#,##0.0</c:formatCode>
                <c:ptCount val="1"/>
                <c:pt idx="0">
                  <c:v>4.1589999999999998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'4.4'!$O$19</c:f>
              <c:numCache>
                <c:formatCode>#,##0.0</c:formatCode>
                <c:ptCount val="1"/>
                <c:pt idx="0">
                  <c:v>0.76345799999999997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'4.4'!$O$20</c:f>
              <c:numCache>
                <c:formatCode>#,##0.0</c:formatCode>
                <c:ptCount val="1"/>
                <c:pt idx="0">
                  <c:v>20.478999999999999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'4.4'!$O$2</c:f>
              <c:strCache>
                <c:ptCount val="1"/>
                <c:pt idx="0">
                  <c:v>Zlínský (ZLK)</c:v>
                </c:pt>
              </c:strCache>
            </c:strRef>
          </c:cat>
          <c:val>
            <c:numRef>
              <c:f>'4.4'!$O$22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18560"/>
        <c:axId val="55220096"/>
      </c:barChart>
      <c:catAx>
        <c:axId val="552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55220096"/>
        <c:crosses val="autoZero"/>
        <c:auto val="1"/>
        <c:lblAlgn val="ctr"/>
        <c:lblOffset val="100"/>
        <c:noMultiLvlLbl val="0"/>
      </c:catAx>
      <c:valAx>
        <c:axId val="55220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2185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Bilance elektřiny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853763440860221E-2"/>
          <c:y val="0.14531021045682174"/>
          <c:w val="0.90114623655913983"/>
          <c:h val="0.58470927330402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'3.1'!$A$4</c:f>
              <c:strCache>
                <c:ptCount val="1"/>
                <c:pt idx="0">
                  <c:v>Výroba elektřiny brutto</c:v>
                </c:pt>
              </c:strCache>
            </c:strRef>
          </c:tx>
          <c:invertIfNegative val="0"/>
          <c:val>
            <c:numRef>
              <c:f>'3.1'!$B$4:$M$4</c:f>
              <c:numCache>
                <c:formatCode>#,##0.0</c:formatCode>
                <c:ptCount val="12"/>
                <c:pt idx="0">
                  <c:v>7815.5783809999975</c:v>
                </c:pt>
                <c:pt idx="1">
                  <c:v>7267.543410000003</c:v>
                </c:pt>
                <c:pt idx="2">
                  <c:v>8032.1265849999972</c:v>
                </c:pt>
                <c:pt idx="3">
                  <c:v>7073.6278870000006</c:v>
                </c:pt>
                <c:pt idx="4">
                  <c:v>6920.9644680000038</c:v>
                </c:pt>
                <c:pt idx="5">
                  <c:v>6255.2430449999993</c:v>
                </c:pt>
                <c:pt idx="6">
                  <c:v>6202.5278970000008</c:v>
                </c:pt>
                <c:pt idx="7">
                  <c:v>6014.9560309999952</c:v>
                </c:pt>
                <c:pt idx="8">
                  <c:v>5850.4146529999998</c:v>
                </c:pt>
                <c:pt idx="9">
                  <c:v>6866.2589050000006</c:v>
                </c:pt>
                <c:pt idx="10">
                  <c:v>7337.1727220000012</c:v>
                </c:pt>
                <c:pt idx="11">
                  <c:v>7665.4673330000014</c:v>
                </c:pt>
              </c:numCache>
            </c:numRef>
          </c:val>
        </c:ser>
        <c:ser>
          <c:idx val="1"/>
          <c:order val="1"/>
          <c:tx>
            <c:strRef>
              <c:f>'3.2'!$A$45</c:f>
              <c:strCache>
                <c:ptCount val="1"/>
                <c:pt idx="0">
                  <c:v>Tuzemská netto spotřeba (TNS)</c:v>
                </c:pt>
              </c:strCache>
            </c:strRef>
          </c:tx>
          <c:invertIfNegative val="0"/>
          <c:val>
            <c:numRef>
              <c:f>'3.2'!$B$45:$M$45</c:f>
              <c:numCache>
                <c:formatCode>#,##0.0</c:formatCode>
                <c:ptCount val="12"/>
                <c:pt idx="0">
                  <c:v>-5821.3705910000108</c:v>
                </c:pt>
                <c:pt idx="1">
                  <c:v>-5237.6551319999935</c:v>
                </c:pt>
                <c:pt idx="2">
                  <c:v>-5433.1255920000049</c:v>
                </c:pt>
                <c:pt idx="3">
                  <c:v>-4873.7664569999979</c:v>
                </c:pt>
                <c:pt idx="4">
                  <c:v>-4812.8932619999969</c:v>
                </c:pt>
                <c:pt idx="5">
                  <c:v>-4534.4090649999962</c:v>
                </c:pt>
                <c:pt idx="6">
                  <c:v>-4393.3483069999984</c:v>
                </c:pt>
                <c:pt idx="7">
                  <c:v>-4592.7020509999966</c:v>
                </c:pt>
                <c:pt idx="8">
                  <c:v>-4689.5616729999983</c:v>
                </c:pt>
                <c:pt idx="9">
                  <c:v>-5239.9566289999957</c:v>
                </c:pt>
                <c:pt idx="10">
                  <c:v>-5553.4320019999996</c:v>
                </c:pt>
                <c:pt idx="11">
                  <c:v>-5699.1734189999979</c:v>
                </c:pt>
              </c:numCache>
            </c:numRef>
          </c:val>
        </c:ser>
        <c:ser>
          <c:idx val="2"/>
          <c:order val="2"/>
          <c:tx>
            <c:strRef>
              <c:f>'3.2'!$A$27</c:f>
              <c:strCache>
                <c:ptCount val="1"/>
                <c:pt idx="0">
                  <c:v>Tech. vl. spotřeba el. na výrobu elektřiny</c:v>
                </c:pt>
              </c:strCache>
            </c:strRef>
          </c:tx>
          <c:invertIfNegative val="0"/>
          <c:val>
            <c:numRef>
              <c:f>'3.2'!$B$27:$M$27</c:f>
              <c:numCache>
                <c:formatCode>#,##0.0</c:formatCode>
                <c:ptCount val="12"/>
                <c:pt idx="0">
                  <c:v>-542.60645099999965</c:v>
                </c:pt>
                <c:pt idx="1">
                  <c:v>-503.06774999999982</c:v>
                </c:pt>
                <c:pt idx="2">
                  <c:v>-539.98332400000004</c:v>
                </c:pt>
                <c:pt idx="3">
                  <c:v>-476.09975700000001</c:v>
                </c:pt>
                <c:pt idx="4">
                  <c:v>-488.33019100000013</c:v>
                </c:pt>
                <c:pt idx="5">
                  <c:v>-460.61883700000021</c:v>
                </c:pt>
                <c:pt idx="6">
                  <c:v>-468.41812299999987</c:v>
                </c:pt>
                <c:pt idx="7">
                  <c:v>-441.37180899999993</c:v>
                </c:pt>
                <c:pt idx="8">
                  <c:v>-446.95601099999993</c:v>
                </c:pt>
                <c:pt idx="9">
                  <c:v>-496.39614499999999</c:v>
                </c:pt>
                <c:pt idx="10">
                  <c:v>-501.17321900000019</c:v>
                </c:pt>
                <c:pt idx="11">
                  <c:v>-521.55924499999992</c:v>
                </c:pt>
              </c:numCache>
            </c:numRef>
          </c:val>
        </c:ser>
        <c:ser>
          <c:idx val="3"/>
          <c:order val="3"/>
          <c:tx>
            <c:strRef>
              <c:f>'3.2'!$A$32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val>
            <c:numRef>
              <c:f>'3.2'!$B$32:$M$32</c:f>
              <c:numCache>
                <c:formatCode>#,##0.0</c:formatCode>
                <c:ptCount val="12"/>
                <c:pt idx="0">
                  <c:v>-451.66082599999999</c:v>
                </c:pt>
                <c:pt idx="1">
                  <c:v>-359.33048899999994</c:v>
                </c:pt>
                <c:pt idx="2">
                  <c:v>-367.89440399999995</c:v>
                </c:pt>
                <c:pt idx="3">
                  <c:v>-338.39282500000002</c:v>
                </c:pt>
                <c:pt idx="4">
                  <c:v>-309.45082000000002</c:v>
                </c:pt>
                <c:pt idx="5">
                  <c:v>-264.15598699999998</c:v>
                </c:pt>
                <c:pt idx="6">
                  <c:v>-272.79763199999996</c:v>
                </c:pt>
                <c:pt idx="7">
                  <c:v>-282.99204300000002</c:v>
                </c:pt>
                <c:pt idx="8">
                  <c:v>-308.03778499999999</c:v>
                </c:pt>
                <c:pt idx="9">
                  <c:v>-345.63741200000004</c:v>
                </c:pt>
                <c:pt idx="10">
                  <c:v>-359.57402000000002</c:v>
                </c:pt>
                <c:pt idx="11">
                  <c:v>-420.20548400000007</c:v>
                </c:pt>
              </c:numCache>
            </c:numRef>
          </c:val>
        </c:ser>
        <c:ser>
          <c:idx val="4"/>
          <c:order val="4"/>
          <c:tx>
            <c:strRef>
              <c:f>'3.2'!$A$43</c:f>
              <c:strCache>
                <c:ptCount val="1"/>
                <c:pt idx="0">
                  <c:v>Spotřeba na přečerpávání PVE</c:v>
                </c:pt>
              </c:strCache>
            </c:strRef>
          </c:tx>
          <c:invertIfNegative val="0"/>
          <c:val>
            <c:numRef>
              <c:f>'3.2'!$B$43:$M$43</c:f>
              <c:numCache>
                <c:formatCode>#,##0.0</c:formatCode>
                <c:ptCount val="12"/>
                <c:pt idx="0">
                  <c:v>-156.63673600000001</c:v>
                </c:pt>
                <c:pt idx="1">
                  <c:v>-137.94560000000001</c:v>
                </c:pt>
                <c:pt idx="2">
                  <c:v>-105.749956</c:v>
                </c:pt>
                <c:pt idx="3">
                  <c:v>-115.93062500000001</c:v>
                </c:pt>
                <c:pt idx="4">
                  <c:v>-132.990218</c:v>
                </c:pt>
                <c:pt idx="5">
                  <c:v>-84.737870000000001</c:v>
                </c:pt>
                <c:pt idx="6">
                  <c:v>-130.06847100000002</c:v>
                </c:pt>
                <c:pt idx="7">
                  <c:v>-142.88575800000001</c:v>
                </c:pt>
                <c:pt idx="8">
                  <c:v>-142.756351</c:v>
                </c:pt>
                <c:pt idx="9">
                  <c:v>-123.14541800000001</c:v>
                </c:pt>
                <c:pt idx="10">
                  <c:v>-147.479681</c:v>
                </c:pt>
                <c:pt idx="11">
                  <c:v>-149.84782799999999</c:v>
                </c:pt>
              </c:numCache>
            </c:numRef>
          </c:val>
        </c:ser>
        <c:ser>
          <c:idx val="5"/>
          <c:order val="5"/>
          <c:tx>
            <c:strRef>
              <c:f>'3.2'!$A$4</c:f>
              <c:strCache>
                <c:ptCount val="1"/>
                <c:pt idx="0">
                  <c:v>Saldo *)</c:v>
                </c:pt>
              </c:strCache>
            </c:strRef>
          </c:tx>
          <c:invertIfNegative val="0"/>
          <c:val>
            <c:numRef>
              <c:f>'3.2'!$B$4:$M$4</c:f>
              <c:numCache>
                <c:formatCode>#,##0.0</c:formatCode>
                <c:ptCount val="12"/>
                <c:pt idx="0">
                  <c:v>-850.80474000000004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-958.49723000000029</c:v>
                </c:pt>
                <c:pt idx="7">
                  <c:v>-586.96965599999976</c:v>
                </c:pt>
                <c:pt idx="8">
                  <c:v>-312.18637999999999</c:v>
                </c:pt>
                <c:pt idx="9">
                  <c:v>-683.20782899999983</c:v>
                </c:pt>
                <c:pt idx="10">
                  <c:v>-784.43326499999978</c:v>
                </c:pt>
                <c:pt idx="11">
                  <c:v>-883.77577099999951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100"/>
        <c:axId val="250983552"/>
        <c:axId val="250985088"/>
      </c:barChart>
      <c:catAx>
        <c:axId val="250983552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50985088"/>
        <c:crosses val="autoZero"/>
        <c:auto val="1"/>
        <c:lblAlgn val="ctr"/>
        <c:lblOffset val="100"/>
        <c:noMultiLvlLbl val="0"/>
      </c:catAx>
      <c:valAx>
        <c:axId val="25098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0983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873004699811581E-2"/>
          <c:y val="0.84866721414424429"/>
          <c:w val="0.9441269953001884"/>
          <c:h val="0.15133278585575577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341666666666665"/>
          <c:y val="0"/>
          <c:w val="0.56887669396491602"/>
          <c:h val="0.8787571344636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'4.4'!$A$5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'4.4'!$I$5</c:f>
              <c:numCache>
                <c:formatCode>#,##0.0</c:formatCode>
                <c:ptCount val="1"/>
                <c:pt idx="0">
                  <c:v>3389.1021679999994</c:v>
                </c:pt>
              </c:numCache>
            </c:numRef>
          </c:val>
        </c:ser>
        <c:ser>
          <c:idx val="1"/>
          <c:order val="1"/>
          <c:tx>
            <c:strRef>
              <c:f>'4.4'!$A$6</c:f>
              <c:strCache>
                <c:ptCount val="1"/>
                <c:pt idx="0">
                  <c:v>Jaderné palivo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'4.4'!$A$7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'4.4'!$I$7</c:f>
              <c:numCache>
                <c:formatCode>#,##0.0</c:formatCode>
                <c:ptCount val="1"/>
                <c:pt idx="0">
                  <c:v>549.96330899999998</c:v>
                </c:pt>
              </c:numCache>
            </c:numRef>
          </c:val>
        </c:ser>
        <c:ser>
          <c:idx val="3"/>
          <c:order val="3"/>
          <c:tx>
            <c:strRef>
              <c:f>'4.4'!$A$8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'4.4'!$I$8</c:f>
              <c:numCache>
                <c:formatCode>#,##0.0</c:formatCode>
                <c:ptCount val="1"/>
                <c:pt idx="0">
                  <c:v>62.418763999999975</c:v>
                </c:pt>
              </c:numCache>
            </c:numRef>
          </c:val>
        </c:ser>
        <c:ser>
          <c:idx val="4"/>
          <c:order val="4"/>
          <c:tx>
            <c:strRef>
              <c:f>'4.4'!$A$9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'4.4'!$I$9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tx>
            <c:strRef>
              <c:f>'4.4'!$A$10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'4.4'!$I$10</c:f>
              <c:numCache>
                <c:formatCode>#,##0.0</c:formatCode>
                <c:ptCount val="1"/>
                <c:pt idx="0">
                  <c:v>294.1453439999998</c:v>
                </c:pt>
              </c:numCache>
            </c:numRef>
          </c:val>
        </c:ser>
        <c:ser>
          <c:idx val="6"/>
          <c:order val="6"/>
          <c:tx>
            <c:strRef>
              <c:f>'4.4'!$A$11</c:f>
              <c:strCache>
                <c:ptCount val="1"/>
                <c:pt idx="0">
                  <c:v>Fotovoltaické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'4.4'!$I$11</c:f>
              <c:numCache>
                <c:formatCode>#,##0.0</c:formatCode>
                <c:ptCount val="1"/>
                <c:pt idx="0">
                  <c:v>93.792467000000102</c:v>
                </c:pt>
              </c:numCache>
            </c:numRef>
          </c:val>
        </c:ser>
        <c:ser>
          <c:idx val="7"/>
          <c:order val="7"/>
          <c:tx>
            <c:strRef>
              <c:f>'4.4'!$A$12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'4.4'!$I$12</c:f>
              <c:numCache>
                <c:formatCode>#,##0.0</c:formatCode>
                <c:ptCount val="1"/>
                <c:pt idx="0">
                  <c:v>0.863317</c:v>
                </c:pt>
              </c:numCache>
            </c:numRef>
          </c:val>
        </c:ser>
        <c:ser>
          <c:idx val="8"/>
          <c:order val="8"/>
          <c:tx>
            <c:strRef>
              <c:f>'4.4'!$A$13</c:f>
              <c:strCache>
                <c:ptCount val="1"/>
                <c:pt idx="0">
                  <c:v>Vodní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'4.4'!$I$13</c:f>
              <c:numCache>
                <c:formatCode>#,##0.0</c:formatCode>
                <c:ptCount val="1"/>
                <c:pt idx="0">
                  <c:v>49.474925999999911</c:v>
                </c:pt>
              </c:numCache>
            </c:numRef>
          </c:val>
        </c:ser>
        <c:ser>
          <c:idx val="9"/>
          <c:order val="9"/>
          <c:tx>
            <c:strRef>
              <c:f>'4.4'!$A$14</c:f>
              <c:strCache>
                <c:ptCount val="1"/>
                <c:pt idx="0">
                  <c:v>Přečerpávací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'4.4'!$I$14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'4.4'!$A$15</c:f>
              <c:strCache>
                <c:ptCount val="1"/>
                <c:pt idx="0">
                  <c:v>Větrné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'4.4'!$I$15</c:f>
              <c:numCache>
                <c:formatCode>#,##0.0</c:formatCode>
                <c:ptCount val="1"/>
                <c:pt idx="0">
                  <c:v>13.098197000000003</c:v>
                </c:pt>
              </c:numCache>
            </c:numRef>
          </c:val>
        </c:ser>
        <c:ser>
          <c:idx val="11"/>
          <c:order val="11"/>
          <c:tx>
            <c:strRef>
              <c:f>'4.4'!$A$16</c:f>
              <c:strCache>
                <c:ptCount val="1"/>
                <c:pt idx="0">
                  <c:v>BRKO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'4.4'!$I$16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'4.4'!$A$17</c:f>
              <c:strCache>
                <c:ptCount val="1"/>
                <c:pt idx="0">
                  <c:v>Ostatní pevná paliva (mimo BRKO)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'4.4'!$I$17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'4.4'!$A$18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'4.4'!$I$18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'4.4'!$A$19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'4.4'!$I$19</c:f>
              <c:numCache>
                <c:formatCode>#,##0.0</c:formatCode>
                <c:ptCount val="1"/>
                <c:pt idx="0">
                  <c:v>4.6564249999999996</c:v>
                </c:pt>
              </c:numCache>
            </c:numRef>
          </c:val>
        </c:ser>
        <c:ser>
          <c:idx val="15"/>
          <c:order val="15"/>
          <c:tx>
            <c:strRef>
              <c:f>'4.4'!$A$20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'4.4'!$I$20</c:f>
              <c:numCache>
                <c:formatCode>#,##0.0</c:formatCode>
                <c:ptCount val="1"/>
                <c:pt idx="0">
                  <c:v>3.2010000000000007E-3</c:v>
                </c:pt>
              </c:numCache>
            </c:numRef>
          </c:val>
        </c:ser>
        <c:ser>
          <c:idx val="16"/>
          <c:order val="16"/>
          <c:tx>
            <c:strRef>
              <c:f>'4.4'!$A$21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'4.4'!$I$21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'4.4'!$A$22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'4.4'!$I$2</c:f>
              <c:strCache>
                <c:ptCount val="1"/>
                <c:pt idx="0">
                  <c:v>Pardubický (PAK)</c:v>
                </c:pt>
              </c:strCache>
            </c:strRef>
          </c:cat>
          <c:val>
            <c:numRef>
              <c:f>'4.4'!$I$22</c:f>
              <c:numCache>
                <c:formatCode>#,##0.0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39264"/>
        <c:axId val="55349248"/>
      </c:barChart>
      <c:catAx>
        <c:axId val="553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cs-CZ"/>
          </a:p>
        </c:txPr>
        <c:crossAx val="55349248"/>
        <c:crosses val="autoZero"/>
        <c:auto val="1"/>
        <c:lblAlgn val="ctr"/>
        <c:lblOffset val="100"/>
        <c:noMultiLvlLbl val="0"/>
      </c:catAx>
      <c:valAx>
        <c:axId val="5534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339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'3.4'!$A$25</c:f>
              <c:strCache>
                <c:ptCount val="1"/>
              </c:strCache>
            </c:strRef>
          </c:tx>
          <c:invertIfNegative val="0"/>
          <c:val>
            <c:numRef>
              <c:f>'3.4'!$B$25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'3.4'!$A$26</c:f>
              <c:strCache>
                <c:ptCount val="1"/>
              </c:strCache>
            </c:strRef>
          </c:tx>
          <c:invertIfNegative val="0"/>
          <c:val>
            <c:numRef>
              <c:f>'3.4'!$B$26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'3.4'!$A$27</c:f>
              <c:strCache>
                <c:ptCount val="1"/>
              </c:strCache>
            </c:strRef>
          </c:tx>
          <c:invertIfNegative val="0"/>
          <c:val>
            <c:numRef>
              <c:f>'3.4'!$B$27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'3.4'!$A$28</c:f>
              <c:strCache>
                <c:ptCount val="1"/>
              </c:strCache>
            </c:strRef>
          </c:tx>
          <c:invertIfNegative val="0"/>
          <c:val>
            <c:numRef>
              <c:f>'3.4'!$B$28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'3.4'!$A$29</c:f>
              <c:strCache>
                <c:ptCount val="1"/>
              </c:strCache>
            </c:strRef>
          </c:tx>
          <c:invertIfNegative val="0"/>
          <c:val>
            <c:numRef>
              <c:f>'3.4'!$B$29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'3.4'!$A$30</c:f>
              <c:strCache>
                <c:ptCount val="1"/>
              </c:strCache>
            </c:strRef>
          </c:tx>
          <c:invertIfNegative val="0"/>
          <c:val>
            <c:numRef>
              <c:f>'3.4'!$B$30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'3.4'!$A$31</c:f>
              <c:strCache>
                <c:ptCount val="1"/>
              </c:strCache>
            </c:strRef>
          </c:tx>
          <c:invertIfNegative val="0"/>
          <c:val>
            <c:numRef>
              <c:f>'3.4'!$B$31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'3.4'!$A$32</c:f>
              <c:strCache>
                <c:ptCount val="1"/>
              </c:strCache>
            </c:strRef>
          </c:tx>
          <c:invertIfNegative val="0"/>
          <c:val>
            <c:numRef>
              <c:f>'3.4'!$B$32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'3.4'!$A$33</c:f>
              <c:strCache>
                <c:ptCount val="1"/>
              </c:strCache>
            </c:strRef>
          </c:tx>
          <c:invertIfNegative val="0"/>
          <c:val>
            <c:numRef>
              <c:f>'3.4'!$B$33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'3.4'!$A$34</c:f>
              <c:strCache>
                <c:ptCount val="1"/>
              </c:strCache>
            </c:strRef>
          </c:tx>
          <c:invertIfNegative val="0"/>
          <c:val>
            <c:numRef>
              <c:f>'3.4'!$B$34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'3.4'!$A$35</c:f>
              <c:strCache>
                <c:ptCount val="1"/>
              </c:strCache>
            </c:strRef>
          </c:tx>
          <c:invertIfNegative val="0"/>
          <c:val>
            <c:numRef>
              <c:f>'3.4'!$B$35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'3.4'!$A$36</c:f>
              <c:strCache>
                <c:ptCount val="1"/>
              </c:strCache>
            </c:strRef>
          </c:tx>
          <c:invertIfNegative val="0"/>
          <c:val>
            <c:numRef>
              <c:f>'3.4'!$B$36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'3.4'!$A$37</c:f>
              <c:strCache>
                <c:ptCount val="1"/>
              </c:strCache>
            </c:strRef>
          </c:tx>
          <c:invertIfNegative val="0"/>
          <c:val>
            <c:numRef>
              <c:f>'3.4'!$B$37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'3.4'!$A$38</c:f>
              <c:strCache>
                <c:ptCount val="1"/>
              </c:strCache>
            </c:strRef>
          </c:tx>
          <c:invertIfNegative val="0"/>
          <c:val>
            <c:numRef>
              <c:f>'3.4'!$B$38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'3.4'!$A$39</c:f>
              <c:strCache>
                <c:ptCount val="1"/>
              </c:strCache>
            </c:strRef>
          </c:tx>
          <c:invertIfNegative val="0"/>
          <c:val>
            <c:numRef>
              <c:f>'3.4'!$B$39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'3.4'!$A$40</c:f>
              <c:strCache>
                <c:ptCount val="1"/>
              </c:strCache>
            </c:strRef>
          </c:tx>
          <c:invertIfNegative val="0"/>
          <c:val>
            <c:numRef>
              <c:f>'3.4'!$B$40</c:f>
              <c:numCache>
                <c:formatCode>General</c:formatCode>
                <c:ptCount val="1"/>
              </c:numCache>
            </c:numRef>
          </c:val>
        </c:ser>
        <c:ser>
          <c:idx val="16"/>
          <c:order val="16"/>
          <c:tx>
            <c:strRef>
              <c:f>'3.4'!$A$41</c:f>
              <c:strCache>
                <c:ptCount val="1"/>
              </c:strCache>
            </c:strRef>
          </c:tx>
          <c:invertIfNegative val="0"/>
          <c:val>
            <c:numRef>
              <c:f>'3.4'!$B$41</c:f>
              <c:numCache>
                <c:formatCode>General</c:formatCode>
                <c:ptCount val="1"/>
              </c:numCache>
            </c:numRef>
          </c:val>
        </c:ser>
        <c:ser>
          <c:idx val="17"/>
          <c:order val="17"/>
          <c:tx>
            <c:strRef>
              <c:f>'3.4'!$A$42</c:f>
              <c:strCache>
                <c:ptCount val="1"/>
              </c:strCache>
            </c:strRef>
          </c:tx>
          <c:invertIfNegative val="0"/>
          <c:val>
            <c:numRef>
              <c:f>'3.4'!$B$42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407744"/>
        <c:axId val="55409280"/>
      </c:barChart>
      <c:catAx>
        <c:axId val="554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55409280"/>
        <c:crosses val="autoZero"/>
        <c:auto val="1"/>
        <c:lblAlgn val="ctr"/>
        <c:lblOffset val="100"/>
        <c:noMultiLvlLbl val="0"/>
      </c:catAx>
      <c:valAx>
        <c:axId val="55409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4077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Spotřeba elektřiny netto v</a:t>
            </a:r>
            <a:r>
              <a:rPr lang="cs-CZ" sz="1000" baseline="0"/>
              <a:t> soustavách RDS </a:t>
            </a:r>
            <a:r>
              <a:rPr lang="cs-CZ" sz="1000"/>
              <a:t>celkem (TWh)</a:t>
            </a:r>
          </a:p>
        </c:rich>
      </c:tx>
      <c:layout>
        <c:manualLayout>
          <c:xMode val="edge"/>
          <c:yMode val="edge"/>
          <c:x val="0.20560975609756096"/>
          <c:y val="1.48698884758364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24612167381517E-2"/>
          <c:y val="0.13412147844125716"/>
          <c:w val="0.9247798903185882"/>
          <c:h val="0.650425821418215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'4.5'!$A$9</c:f>
              <c:strCache>
                <c:ptCount val="1"/>
                <c:pt idx="0">
                  <c:v>ČEZ Distribuce, a.s.</c:v>
                </c:pt>
              </c:strCache>
            </c:strRef>
          </c:tx>
          <c:invertIfNegative val="0"/>
          <c:val>
            <c:numRef>
              <c:f>'4.5'!$B$9:$M$9</c:f>
              <c:numCache>
                <c:formatCode>#,##0.0</c:formatCode>
                <c:ptCount val="12"/>
                <c:pt idx="0">
                  <c:v>3341555.1910000001</c:v>
                </c:pt>
                <c:pt idx="1">
                  <c:v>3012686.9090000005</c:v>
                </c:pt>
                <c:pt idx="2">
                  <c:v>3106119.05</c:v>
                </c:pt>
                <c:pt idx="3">
                  <c:v>2821401.2450000001</c:v>
                </c:pt>
                <c:pt idx="4">
                  <c:v>2729103.5809999998</c:v>
                </c:pt>
                <c:pt idx="5">
                  <c:v>2579659.6460000002</c:v>
                </c:pt>
                <c:pt idx="6">
                  <c:v>2514710.2230000002</c:v>
                </c:pt>
                <c:pt idx="7">
                  <c:v>2623672.5149999997</c:v>
                </c:pt>
                <c:pt idx="8">
                  <c:v>2690482.93</c:v>
                </c:pt>
                <c:pt idx="9">
                  <c:v>3046717.574</c:v>
                </c:pt>
                <c:pt idx="10">
                  <c:v>3215671.1750000003</c:v>
                </c:pt>
                <c:pt idx="11">
                  <c:v>3268215.9029999999</c:v>
                </c:pt>
              </c:numCache>
            </c:numRef>
          </c:val>
        </c:ser>
        <c:ser>
          <c:idx val="1"/>
          <c:order val="1"/>
          <c:tx>
            <c:strRef>
              <c:f>'4.5'!$A$14</c:f>
              <c:strCache>
                <c:ptCount val="1"/>
                <c:pt idx="0">
                  <c:v>E.ON Distribuce, a.s.</c:v>
                </c:pt>
              </c:strCache>
            </c:strRef>
          </c:tx>
          <c:invertIfNegative val="0"/>
          <c:val>
            <c:numRef>
              <c:f>'4.5'!$B$14:$M$14</c:f>
              <c:numCache>
                <c:formatCode>#,##0.0</c:formatCode>
                <c:ptCount val="12"/>
                <c:pt idx="0">
                  <c:v>1258276.949</c:v>
                </c:pt>
                <c:pt idx="1">
                  <c:v>1130677.399</c:v>
                </c:pt>
                <c:pt idx="2">
                  <c:v>1177773.6170000001</c:v>
                </c:pt>
                <c:pt idx="3">
                  <c:v>1049539.23</c:v>
                </c:pt>
                <c:pt idx="4">
                  <c:v>1049062.642</c:v>
                </c:pt>
                <c:pt idx="5">
                  <c:v>1003117.703</c:v>
                </c:pt>
                <c:pt idx="6">
                  <c:v>957546.21700000204</c:v>
                </c:pt>
                <c:pt idx="7">
                  <c:v>987489.79899999907</c:v>
                </c:pt>
                <c:pt idx="8">
                  <c:v>993355.88799999899</c:v>
                </c:pt>
                <c:pt idx="9">
                  <c:v>1118877.5649999999</c:v>
                </c:pt>
                <c:pt idx="10">
                  <c:v>1187801.571</c:v>
                </c:pt>
                <c:pt idx="11">
                  <c:v>1214889.0650000011</c:v>
                </c:pt>
              </c:numCache>
            </c:numRef>
          </c:val>
        </c:ser>
        <c:ser>
          <c:idx val="2"/>
          <c:order val="2"/>
          <c:tx>
            <c:strRef>
              <c:f>'4.5'!$A$19</c:f>
              <c:strCache>
                <c:ptCount val="1"/>
                <c:pt idx="0">
                  <c:v>PREdistribuce, a.s.</c:v>
                </c:pt>
              </c:strCache>
            </c:strRef>
          </c:tx>
          <c:invertIfNegative val="0"/>
          <c:val>
            <c:numRef>
              <c:f>'4.5'!$B$19:$M$19</c:f>
              <c:numCache>
                <c:formatCode>#,##0.0</c:formatCode>
                <c:ptCount val="12"/>
                <c:pt idx="0">
                  <c:v>561495.69499999995</c:v>
                </c:pt>
                <c:pt idx="1">
                  <c:v>508006.57000000007</c:v>
                </c:pt>
                <c:pt idx="2">
                  <c:v>531830.29599999997</c:v>
                </c:pt>
                <c:pt idx="3">
                  <c:v>475159.23</c:v>
                </c:pt>
                <c:pt idx="4">
                  <c:v>464475.39499999996</c:v>
                </c:pt>
                <c:pt idx="5">
                  <c:v>447074.43400000001</c:v>
                </c:pt>
                <c:pt idx="6">
                  <c:v>441442.87899999996</c:v>
                </c:pt>
                <c:pt idx="7">
                  <c:v>444369.37099999998</c:v>
                </c:pt>
                <c:pt idx="8">
                  <c:v>451754.76400000002</c:v>
                </c:pt>
                <c:pt idx="9">
                  <c:v>503618.70000000007</c:v>
                </c:pt>
                <c:pt idx="10">
                  <c:v>534679.01899999997</c:v>
                </c:pt>
                <c:pt idx="11">
                  <c:v>565604.85100000002</c:v>
                </c:pt>
              </c:numCache>
            </c:numRef>
          </c:val>
        </c:ser>
        <c:ser>
          <c:idx val="3"/>
          <c:order val="3"/>
          <c:tx>
            <c:strRef>
              <c:f>'4.5'!$A$24</c:f>
              <c:strCache>
                <c:ptCount val="1"/>
                <c:pt idx="0">
                  <c:v>LDS Sever, spol. s r.o.</c:v>
                </c:pt>
              </c:strCache>
            </c:strRef>
          </c:tx>
          <c:invertIfNegative val="0"/>
          <c:val>
            <c:numRef>
              <c:f>'4.5'!$B$24:$M$24</c:f>
              <c:numCache>
                <c:formatCode>#,##0.0</c:formatCode>
                <c:ptCount val="12"/>
                <c:pt idx="0">
                  <c:v>5258.9059999999999</c:v>
                </c:pt>
                <c:pt idx="1">
                  <c:v>5843.9819999999991</c:v>
                </c:pt>
                <c:pt idx="2">
                  <c:v>5629.0889999999999</c:v>
                </c:pt>
                <c:pt idx="3">
                  <c:v>5223.9390000000003</c:v>
                </c:pt>
                <c:pt idx="4">
                  <c:v>5596.3869999999997</c:v>
                </c:pt>
                <c:pt idx="5">
                  <c:v>5069.42</c:v>
                </c:pt>
                <c:pt idx="6">
                  <c:v>3590.0239999999999</c:v>
                </c:pt>
                <c:pt idx="7">
                  <c:v>4891.6920000000009</c:v>
                </c:pt>
                <c:pt idx="8">
                  <c:v>5302.9209999999994</c:v>
                </c:pt>
                <c:pt idx="9">
                  <c:v>5632.8669999999993</c:v>
                </c:pt>
                <c:pt idx="10">
                  <c:v>5630.7019999999993</c:v>
                </c:pt>
                <c:pt idx="11">
                  <c:v>4671.9380000000001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43584"/>
        <c:axId val="55045120"/>
      </c:barChart>
      <c:catAx>
        <c:axId val="5504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045120"/>
        <c:crosses val="autoZero"/>
        <c:auto val="1"/>
        <c:lblAlgn val="ctr"/>
        <c:lblOffset val="100"/>
        <c:noMultiLvlLbl val="0"/>
      </c:catAx>
      <c:valAx>
        <c:axId val="5504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043584"/>
        <c:crosses val="autoZero"/>
        <c:crossBetween val="between"/>
        <c:dispUnits>
          <c:builtInUnit val="millions"/>
        </c:dispUnits>
      </c:valAx>
    </c:plotArea>
    <c:legend>
      <c:legendPos val="b"/>
      <c:layout>
        <c:manualLayout>
          <c:xMode val="edge"/>
          <c:yMode val="edge"/>
          <c:x val="0"/>
          <c:y val="0.8942264213082316"/>
          <c:w val="0.99214092140921406"/>
          <c:h val="0.1057735786917682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ČEZ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1504812312104991"/>
          <c:y val="0.31459043214052873"/>
          <c:w val="0.33677572514660664"/>
          <c:h val="0.68084299054985342"/>
        </c:manualLayout>
      </c:layout>
      <c:doughnutChart>
        <c:varyColors val="1"/>
        <c:ser>
          <c:idx val="0"/>
          <c:order val="0"/>
          <c:cat>
            <c:strRef>
              <c:f>'4.5'!$A$10:$A$13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'4.5'!$N$10:$N$13</c:f>
              <c:numCache>
                <c:formatCode>#,##0.0</c:formatCode>
                <c:ptCount val="4"/>
                <c:pt idx="0">
                  <c:v>6418165.9000000013</c:v>
                </c:pt>
                <c:pt idx="1">
                  <c:v>14286648.502</c:v>
                </c:pt>
                <c:pt idx="2">
                  <c:v>4797790.4139999999</c:v>
                </c:pt>
                <c:pt idx="3">
                  <c:v>9447391.126000002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PREd</a:t>
            </a:r>
            <a:r>
              <a:rPr lang="en-US" sz="1000"/>
              <a:t>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91038189112188"/>
          <c:y val="0.31470391411444765"/>
          <c:w val="0.33566362539837369"/>
          <c:h val="0.68072938172464037"/>
        </c:manualLayout>
      </c:layout>
      <c:doughnutChart>
        <c:varyColors val="1"/>
        <c:ser>
          <c:idx val="0"/>
          <c:order val="0"/>
          <c:cat>
            <c:strRef>
              <c:f>'4.5'!$A$20:$A$23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'4.5'!$N$20:$N$23</c:f>
              <c:numCache>
                <c:formatCode>#,##0.0</c:formatCode>
                <c:ptCount val="4"/>
                <c:pt idx="0">
                  <c:v>104335.742</c:v>
                </c:pt>
                <c:pt idx="1">
                  <c:v>3245571.1490000002</c:v>
                </c:pt>
                <c:pt idx="2">
                  <c:v>1142440</c:v>
                </c:pt>
                <c:pt idx="3">
                  <c:v>1437164.3130000001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E.ON</a:t>
            </a:r>
            <a:r>
              <a:rPr lang="en-US" sz="1000"/>
              <a:t> Distribuce, a.s.</a:t>
            </a:r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886441815490456"/>
          <c:y val="0.32660774085004951"/>
          <c:w val="0.33057519216333708"/>
          <c:h val="0.66882568184033253"/>
        </c:manualLayout>
      </c:layout>
      <c:doughnutChart>
        <c:varyColors val="1"/>
        <c:ser>
          <c:idx val="0"/>
          <c:order val="0"/>
          <c:cat>
            <c:strRef>
              <c:f>'4.5'!$A$15:$A$18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'4.5'!$N$15:$N$18</c:f>
              <c:numCache>
                <c:formatCode>#,##0.0</c:formatCode>
                <c:ptCount val="4"/>
                <c:pt idx="0">
                  <c:v>1093892.6100000001</c:v>
                </c:pt>
                <c:pt idx="1">
                  <c:v>6013893.4079999998</c:v>
                </c:pt>
                <c:pt idx="2">
                  <c:v>2086061.8886321771</c:v>
                </c:pt>
                <c:pt idx="3">
                  <c:v>3934559.7383678225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spotřeby celkem - </a:t>
            </a:r>
            <a:r>
              <a:rPr lang="cs-CZ" sz="1000"/>
              <a:t>LDS</a:t>
            </a:r>
            <a:r>
              <a:rPr lang="cs-CZ" sz="1000" baseline="0"/>
              <a:t> Sever, spol. s r.o.</a:t>
            </a:r>
            <a:endParaRPr lang="en-US" sz="1000"/>
          </a:p>
        </c:rich>
      </c:tx>
      <c:layout>
        <c:manualLayout>
          <c:xMode val="edge"/>
          <c:yMode val="edge"/>
          <c:x val="0.1298323326022603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292471780577179"/>
          <c:y val="0.30257340973951752"/>
          <c:w val="0.34245412516866175"/>
          <c:h val="0.6928600086297606"/>
        </c:manualLayout>
      </c:layout>
      <c:doughnutChart>
        <c:varyColors val="1"/>
        <c:ser>
          <c:idx val="0"/>
          <c:order val="0"/>
          <c:cat>
            <c:strRef>
              <c:f>'4.5'!$A$25:$A$28</c:f>
              <c:strCache>
                <c:ptCount val="4"/>
                <c:pt idx="0">
                  <c:v>VO z vvn</c:v>
                </c:pt>
                <c:pt idx="1">
                  <c:v>VO z vn</c:v>
                </c:pt>
                <c:pt idx="2">
                  <c:v>MOP</c:v>
                </c:pt>
                <c:pt idx="3">
                  <c:v>MOO</c:v>
                </c:pt>
              </c:strCache>
            </c:strRef>
          </c:cat>
          <c:val>
            <c:numRef>
              <c:f>'4.5'!$N$25:$N$28</c:f>
              <c:numCache>
                <c:formatCode>#,##0.0</c:formatCode>
                <c:ptCount val="4"/>
                <c:pt idx="0">
                  <c:v>0</c:v>
                </c:pt>
                <c:pt idx="1">
                  <c:v>61302.707000000009</c:v>
                </c:pt>
                <c:pt idx="2">
                  <c:v>1039.1600000000001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'4.5'!$A$31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'4.5'!$A$32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'4.5'!$A$33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'4.5'!$A$34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05408"/>
        <c:axId val="55106944"/>
      </c:barChart>
      <c:catAx>
        <c:axId val="5510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06944"/>
        <c:crosses val="autoZero"/>
        <c:auto val="1"/>
        <c:lblAlgn val="ctr"/>
        <c:lblOffset val="100"/>
        <c:noMultiLvlLbl val="0"/>
      </c:catAx>
      <c:valAx>
        <c:axId val="5510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10540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'4.5'!$A$31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'4.5'!$A$32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'4.5'!$A$33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'4.5'!$A$34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41888"/>
        <c:axId val="55143424"/>
      </c:barChart>
      <c:catAx>
        <c:axId val="55141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43424"/>
        <c:crosses val="autoZero"/>
        <c:auto val="1"/>
        <c:lblAlgn val="ctr"/>
        <c:lblOffset val="100"/>
        <c:noMultiLvlLbl val="0"/>
      </c:catAx>
      <c:valAx>
        <c:axId val="55143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1418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'4.5'!$A$31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'4.5'!$A$32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'4.5'!$A$33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'4.5'!$A$34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170176"/>
        <c:axId val="55171712"/>
      </c:barChart>
      <c:catAx>
        <c:axId val="5517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171712"/>
        <c:crosses val="autoZero"/>
        <c:auto val="1"/>
        <c:lblAlgn val="ctr"/>
        <c:lblOffset val="100"/>
        <c:noMultiLvlLbl val="0"/>
      </c:catAx>
      <c:valAx>
        <c:axId val="55171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1701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bilance elektřiny</a:t>
            </a:r>
            <a:r>
              <a:rPr lang="cs-CZ" sz="1000" baseline="0"/>
              <a:t> (GWh)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164547159044591"/>
          <c:y val="0.13335420029018111"/>
          <c:w val="0.82917787560120648"/>
          <c:h val="0.54232438336512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'3.3'!$A$40</c:f>
              <c:strCache>
                <c:ptCount val="1"/>
                <c:pt idx="0">
                  <c:v>Výroba elektřiny netto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'3.3'!$B$40:$K$40</c:f>
              <c:numCache>
                <c:formatCode>#,##0</c:formatCode>
                <c:ptCount val="10"/>
                <c:pt idx="0">
                  <c:v>81413</c:v>
                </c:pt>
                <c:pt idx="1">
                  <c:v>77085</c:v>
                </c:pt>
                <c:pt idx="2">
                  <c:v>75990</c:v>
                </c:pt>
                <c:pt idx="3">
                  <c:v>79465</c:v>
                </c:pt>
                <c:pt idx="4">
                  <c:v>81028</c:v>
                </c:pt>
                <c:pt idx="5">
                  <c:v>81088</c:v>
                </c:pt>
                <c:pt idx="6">
                  <c:v>80858</c:v>
                </c:pt>
                <c:pt idx="7">
                  <c:v>79885.942645999996</c:v>
                </c:pt>
                <c:pt idx="8">
                  <c:v>77881.438870000027</c:v>
                </c:pt>
                <c:pt idx="9">
                  <c:v>77415.300455000004</c:v>
                </c:pt>
              </c:numCache>
            </c:numRef>
          </c:val>
        </c:ser>
        <c:ser>
          <c:idx val="4"/>
          <c:order val="1"/>
          <c:tx>
            <c:strRef>
              <c:f>'3.3'!$A$41</c:f>
              <c:strCache>
                <c:ptCount val="1"/>
              </c:strCache>
            </c:strRef>
          </c:tx>
          <c:spPr>
            <a:solidFill>
              <a:srgbClr val="89A54E"/>
            </a:solidFill>
          </c:spPr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'3.3'!$B$41:$K$41</c:f>
              <c:numCache>
                <c:formatCode>#,##0</c:formatCode>
                <c:ptCount val="10"/>
                <c:pt idx="0">
                  <c:v>6786</c:v>
                </c:pt>
                <c:pt idx="1">
                  <c:v>6433</c:v>
                </c:pt>
                <c:pt idx="2">
                  <c:v>6260</c:v>
                </c:pt>
                <c:pt idx="3">
                  <c:v>6446</c:v>
                </c:pt>
                <c:pt idx="4">
                  <c:v>6533</c:v>
                </c:pt>
                <c:pt idx="5">
                  <c:v>6485</c:v>
                </c:pt>
                <c:pt idx="6">
                  <c:v>6207</c:v>
                </c:pt>
                <c:pt idx="7">
                  <c:v>6117.4887990000016</c:v>
                </c:pt>
                <c:pt idx="8">
                  <c:v>6006.8903820000005</c:v>
                </c:pt>
                <c:pt idx="9">
                  <c:v>5886.5808620000007</c:v>
                </c:pt>
              </c:numCache>
            </c:numRef>
          </c:val>
        </c:ser>
        <c:ser>
          <c:idx val="1"/>
          <c:order val="2"/>
          <c:tx>
            <c:strRef>
              <c:f>'3.3'!$A$42</c:f>
              <c:strCache>
                <c:ptCount val="1"/>
                <c:pt idx="0">
                  <c:v>Tuzemská netto spotřeba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'3.3'!$B$42:$K$42</c:f>
              <c:numCache>
                <c:formatCode>#,##0</c:formatCode>
                <c:ptCount val="10"/>
                <c:pt idx="0">
                  <c:v>-59753</c:v>
                </c:pt>
                <c:pt idx="1">
                  <c:v>-60478</c:v>
                </c:pt>
                <c:pt idx="2">
                  <c:v>-57112</c:v>
                </c:pt>
                <c:pt idx="3">
                  <c:v>-59255</c:v>
                </c:pt>
                <c:pt idx="4">
                  <c:v>-58634</c:v>
                </c:pt>
                <c:pt idx="5">
                  <c:v>-58799</c:v>
                </c:pt>
                <c:pt idx="6">
                  <c:v>-58656</c:v>
                </c:pt>
                <c:pt idx="7">
                  <c:v>-58295.304573999994</c:v>
                </c:pt>
                <c:pt idx="8">
                  <c:v>-59280.284112699999</c:v>
                </c:pt>
                <c:pt idx="9">
                  <c:v>-60881.394179999981</c:v>
                </c:pt>
              </c:numCache>
            </c:numRef>
          </c:val>
        </c:ser>
        <c:ser>
          <c:idx val="2"/>
          <c:order val="3"/>
          <c:tx>
            <c:strRef>
              <c:f>'3.3'!$A$43</c:f>
              <c:strCache>
                <c:ptCount val="1"/>
                <c:pt idx="0">
                  <c:v>Tech. vl. spotřeba na výrobu elektřiny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'3.3'!$B$43:$K$43</c:f>
              <c:numCache>
                <c:formatCode>#,##0</c:formatCode>
                <c:ptCount val="10"/>
                <c:pt idx="0">
                  <c:v>-6786</c:v>
                </c:pt>
                <c:pt idx="1">
                  <c:v>-6433</c:v>
                </c:pt>
                <c:pt idx="2">
                  <c:v>-6260</c:v>
                </c:pt>
                <c:pt idx="3">
                  <c:v>-6446</c:v>
                </c:pt>
                <c:pt idx="4">
                  <c:v>-6533</c:v>
                </c:pt>
                <c:pt idx="5">
                  <c:v>-6485</c:v>
                </c:pt>
                <c:pt idx="6">
                  <c:v>-6207</c:v>
                </c:pt>
                <c:pt idx="7">
                  <c:v>-6117.4887990000016</c:v>
                </c:pt>
                <c:pt idx="8">
                  <c:v>-6006.8903820000005</c:v>
                </c:pt>
                <c:pt idx="9">
                  <c:v>-5886.5808620000007</c:v>
                </c:pt>
              </c:numCache>
            </c:numRef>
          </c:val>
        </c:ser>
        <c:ser>
          <c:idx val="3"/>
          <c:order val="4"/>
          <c:tx>
            <c:strRef>
              <c:f>'3.3'!$A$44</c:f>
              <c:strCache>
                <c:ptCount val="1"/>
                <c:pt idx="0">
                  <c:v>Celkové ztráty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'3.3'!$B$44:$K$44</c:f>
              <c:numCache>
                <c:formatCode>#,##0</c:formatCode>
                <c:ptCount val="10"/>
                <c:pt idx="0">
                  <c:v>-4915</c:v>
                </c:pt>
                <c:pt idx="1">
                  <c:v>-4662</c:v>
                </c:pt>
                <c:pt idx="2">
                  <c:v>-4487</c:v>
                </c:pt>
                <c:pt idx="3">
                  <c:v>-4467</c:v>
                </c:pt>
                <c:pt idx="4">
                  <c:v>-4405</c:v>
                </c:pt>
                <c:pt idx="5">
                  <c:v>-4187</c:v>
                </c:pt>
                <c:pt idx="6">
                  <c:v>-4098</c:v>
                </c:pt>
                <c:pt idx="7">
                  <c:v>-3846.6498234999949</c:v>
                </c:pt>
                <c:pt idx="8">
                  <c:v>-4066.9859489999931</c:v>
                </c:pt>
                <c:pt idx="9">
                  <c:v>-4080.129727</c:v>
                </c:pt>
              </c:numCache>
            </c:numRef>
          </c:val>
        </c:ser>
        <c:ser>
          <c:idx val="5"/>
          <c:order val="5"/>
          <c:tx>
            <c:strRef>
              <c:f>'3.3'!$A$45</c:f>
              <c:strCache>
                <c:ptCount val="1"/>
                <c:pt idx="0">
                  <c:v>Spotřeba na přečerpání PVE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'3.3'!$B$45:$K$45</c:f>
              <c:numCache>
                <c:formatCode>#,##0</c:formatCode>
                <c:ptCount val="10"/>
                <c:pt idx="0">
                  <c:v>-592</c:v>
                </c:pt>
                <c:pt idx="1">
                  <c:v>-477</c:v>
                </c:pt>
                <c:pt idx="2">
                  <c:v>-747</c:v>
                </c:pt>
                <c:pt idx="3">
                  <c:v>-795</c:v>
                </c:pt>
                <c:pt idx="4">
                  <c:v>-944</c:v>
                </c:pt>
                <c:pt idx="5">
                  <c:v>-982</c:v>
                </c:pt>
                <c:pt idx="6">
                  <c:v>-1217</c:v>
                </c:pt>
                <c:pt idx="7">
                  <c:v>-1362.6526799999999</c:v>
                </c:pt>
                <c:pt idx="8">
                  <c:v>-1660.0937690000001</c:v>
                </c:pt>
                <c:pt idx="9">
                  <c:v>-1570.1745120000003</c:v>
                </c:pt>
              </c:numCache>
            </c:numRef>
          </c:val>
        </c:ser>
        <c:ser>
          <c:idx val="6"/>
          <c:order val="6"/>
          <c:tx>
            <c:strRef>
              <c:f>'3.3'!$A$46</c:f>
              <c:strCache>
                <c:ptCount val="1"/>
                <c:pt idx="0">
                  <c:v>Saldo</c:v>
                </c:pt>
              </c:strCache>
            </c:strRef>
          </c:tx>
          <c:invertIfNegative val="0"/>
          <c:cat>
            <c:numRef>
              <c:f>'3.3'!$B$39:$K$39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'3.3'!$B$46:$K$46</c:f>
              <c:numCache>
                <c:formatCode>#,##0</c:formatCode>
                <c:ptCount val="10"/>
                <c:pt idx="0">
                  <c:v>-16153</c:v>
                </c:pt>
                <c:pt idx="1">
                  <c:v>-11469</c:v>
                </c:pt>
                <c:pt idx="2">
                  <c:v>-13644</c:v>
                </c:pt>
                <c:pt idx="3">
                  <c:v>-14948</c:v>
                </c:pt>
                <c:pt idx="4">
                  <c:v>-17044</c:v>
                </c:pt>
                <c:pt idx="5">
                  <c:v>-17120</c:v>
                </c:pt>
                <c:pt idx="6">
                  <c:v>-16887</c:v>
                </c:pt>
                <c:pt idx="7">
                  <c:v>-16300.064603000001</c:v>
                </c:pt>
                <c:pt idx="8">
                  <c:v>-12515.503262000002</c:v>
                </c:pt>
                <c:pt idx="9">
                  <c:v>-10974.436110999995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081088"/>
        <c:axId val="251082624"/>
      </c:barChart>
      <c:catAx>
        <c:axId val="25108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251082624"/>
        <c:crosses val="autoZero"/>
        <c:auto val="1"/>
        <c:lblAlgn val="ctr"/>
        <c:lblOffset val="100"/>
        <c:noMultiLvlLbl val="0"/>
      </c:catAx>
      <c:valAx>
        <c:axId val="2510826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1081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77576522978483253"/>
          <c:w val="1"/>
          <c:h val="0.2242347702151674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'4.5'!$A$31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'4.5'!$A$32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'4.5'!$A$33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'4.5'!$A$34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66816"/>
        <c:axId val="56068352"/>
      </c:barChart>
      <c:catAx>
        <c:axId val="5606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068352"/>
        <c:crosses val="autoZero"/>
        <c:auto val="1"/>
        <c:lblAlgn val="ctr"/>
        <c:lblOffset val="100"/>
        <c:noMultiLvlLbl val="0"/>
      </c:catAx>
      <c:valAx>
        <c:axId val="5606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06681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'4.5'!$A$31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'4.5'!$A$32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'4.5'!$A$33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'4.5'!$B$33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'4.5'!$A$34</c:f>
              <c:strCache>
                <c:ptCount val="1"/>
              </c:strCache>
            </c:strRef>
          </c:tx>
          <c:invertIfNegative val="0"/>
          <c:cat>
            <c:numRef>
              <c:f>'4.5'!$B$30</c:f>
              <c:numCache>
                <c:formatCode>General</c:formatCode>
                <c:ptCount val="1"/>
              </c:numCache>
            </c:numRef>
          </c:cat>
          <c:val>
            <c:numRef>
              <c:f>'4.5'!$B$34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115968"/>
        <c:axId val="56117504"/>
      </c:barChart>
      <c:catAx>
        <c:axId val="5611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17504"/>
        <c:crosses val="autoZero"/>
        <c:auto val="1"/>
        <c:lblAlgn val="ctr"/>
        <c:lblOffset val="100"/>
        <c:noMultiLvlLbl val="0"/>
      </c:catAx>
      <c:valAx>
        <c:axId val="56117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11596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'15'!$B$5:$K$5</c:f>
              <c:numCache>
                <c:formatCode>#,##0.0</c:formatCode>
                <c:ptCount val="10"/>
                <c:pt idx="0">
                  <c:v>3760</c:v>
                </c:pt>
                <c:pt idx="1">
                  <c:v>3760</c:v>
                </c:pt>
                <c:pt idx="2">
                  <c:v>3830</c:v>
                </c:pt>
                <c:pt idx="3">
                  <c:v>3900</c:v>
                </c:pt>
                <c:pt idx="4">
                  <c:v>3970</c:v>
                </c:pt>
                <c:pt idx="5">
                  <c:v>4040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'15'!$A$6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'15'!$B$6:$K$6</c:f>
              <c:numCache>
                <c:formatCode>#,##0.0</c:formatCode>
                <c:ptCount val="10"/>
                <c:pt idx="0">
                  <c:v>10648.1</c:v>
                </c:pt>
                <c:pt idx="1">
                  <c:v>10685.2</c:v>
                </c:pt>
                <c:pt idx="2">
                  <c:v>10720.1</c:v>
                </c:pt>
                <c:pt idx="3">
                  <c:v>10769</c:v>
                </c:pt>
                <c:pt idx="4">
                  <c:v>10787.49</c:v>
                </c:pt>
                <c:pt idx="5">
                  <c:v>10644.087000004709</c:v>
                </c:pt>
                <c:pt idx="6">
                  <c:v>10819.5</c:v>
                </c:pt>
                <c:pt idx="7">
                  <c:v>10741.852000000003</c:v>
                </c:pt>
                <c:pt idx="8">
                  <c:v>10737.852000000003</c:v>
                </c:pt>
                <c:pt idx="9">
                  <c:v>10849.975000000002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72192"/>
        <c:axId val="55673984"/>
      </c:barChart>
      <c:catAx>
        <c:axId val="556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673984"/>
        <c:crosses val="autoZero"/>
        <c:auto val="1"/>
        <c:lblAlgn val="ctr"/>
        <c:lblOffset val="100"/>
        <c:noMultiLvlLbl val="0"/>
      </c:catAx>
      <c:valAx>
        <c:axId val="5567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672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JE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21464351851851848"/>
          <c:w val="0.86552579955752484"/>
          <c:h val="0.520233796296296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26172.1</c:v>
                </c:pt>
                <c:pt idx="1">
                  <c:v>26551</c:v>
                </c:pt>
                <c:pt idx="2">
                  <c:v>27207.8</c:v>
                </c:pt>
                <c:pt idx="3">
                  <c:v>27988.2</c:v>
                </c:pt>
                <c:pt idx="4">
                  <c:v>28282.612000000005</c:v>
                </c:pt>
                <c:pt idx="5">
                  <c:v>30324.178</c:v>
                </c:pt>
                <c:pt idx="6">
                  <c:v>30745.3</c:v>
                </c:pt>
                <c:pt idx="7">
                  <c:v>30324.873359999998</c:v>
                </c:pt>
                <c:pt idx="8">
                  <c:v>26840.84765</c:v>
                </c:pt>
                <c:pt idx="9">
                  <c:v>24104.222150000001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62816"/>
        <c:axId val="56564352"/>
      </c:barChart>
      <c:catAx>
        <c:axId val="5656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6564352"/>
        <c:crosses val="autoZero"/>
        <c:auto val="1"/>
        <c:lblAlgn val="ctr"/>
        <c:lblOffset val="100"/>
        <c:noMultiLvlLbl val="0"/>
      </c:catAx>
      <c:valAx>
        <c:axId val="56564352"/>
        <c:scaling>
          <c:orientation val="minMax"/>
          <c:max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6562816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41501344347161201"/>
          <c:y val="0.87597569444444445"/>
          <c:w val="0.16997311305677595"/>
          <c:h val="0.12402430555555556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28922788303449"/>
          <c:y val="0.11353616988593383"/>
          <c:w val="0.86552579955752484"/>
          <c:h val="0.76298473905735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'5'!$A$21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('5'!$B$21:$F$21,'5'!$A$35:$E$35)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1992.5497399999992</c:v>
                </c:pt>
                <c:pt idx="8">
                  <c:v>2078.8107699999991</c:v>
                </c:pt>
                <c:pt idx="9">
                  <c:v>2051.2915150000017</c:v>
                </c:pt>
              </c:numCache>
            </c:numRef>
          </c:val>
        </c:ser>
        <c:ser>
          <c:idx val="1"/>
          <c:order val="1"/>
          <c:tx>
            <c:strRef>
              <c:f>'5'!$A$22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('5'!$B$22:$F$22,'5'!$A$36:$E$36)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6.5015700000000001</c:v>
                </c:pt>
                <c:pt idx="8">
                  <c:v>9.6688799999999997</c:v>
                </c:pt>
                <c:pt idx="9">
                  <c:v>10.779804999999998</c:v>
                </c:pt>
              </c:numCache>
            </c:numRef>
          </c:val>
        </c:ser>
        <c:ser>
          <c:idx val="2"/>
          <c:order val="2"/>
          <c:tx>
            <c:strRef>
              <c:f>'5'!$A$23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('5'!$B$23:$F$23,'5'!$A$37:$E$37)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4889.8065399999978</c:v>
                </c:pt>
                <c:pt idx="8">
                  <c:v>5165.638719999999</c:v>
                </c:pt>
                <c:pt idx="9">
                  <c:v>5719.850639999996</c:v>
                </c:pt>
              </c:numCache>
            </c:numRef>
          </c:val>
        </c:ser>
        <c:ser>
          <c:idx val="3"/>
          <c:order val="3"/>
          <c:tx>
            <c:strRef>
              <c:f>'5'!$A$24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('5'!$B$24:$F$24,'5'!$A$38:$E$38)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35832.172599999969</c:v>
                </c:pt>
                <c:pt idx="8">
                  <c:v>35944.483260000052</c:v>
                </c:pt>
                <c:pt idx="9">
                  <c:v>36228.083022999956</c:v>
                </c:pt>
              </c:numCache>
            </c:numRef>
          </c:val>
        </c:ser>
        <c:ser>
          <c:idx val="4"/>
          <c:order val="4"/>
          <c:tx>
            <c:strRef>
              <c:f>'5'!$A$25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('5'!$B$25:$F$25,'5'!$A$39:$E$39)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'5'!$A$26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('5'!$B$26:$F$26,'5'!$A$40:$E$40)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33.414000000000001</c:v>
                </c:pt>
                <c:pt idx="8">
                  <c:v>31.775639999999996</c:v>
                </c:pt>
                <c:pt idx="9">
                  <c:v>45.296569999999996</c:v>
                </c:pt>
              </c:numCache>
            </c:numRef>
          </c:val>
        </c:ser>
        <c:ser>
          <c:idx val="6"/>
          <c:order val="6"/>
          <c:tx>
            <c:strRef>
              <c:f>'5'!$A$27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('5'!$B$27:$F$27,'5'!$A$41:$E$41)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10.678619999999999</c:v>
                </c:pt>
                <c:pt idx="8">
                  <c:v>15.967789999999997</c:v>
                </c:pt>
                <c:pt idx="9">
                  <c:v>24.827180999999996</c:v>
                </c:pt>
              </c:numCache>
            </c:numRef>
          </c:val>
        </c:ser>
        <c:ser>
          <c:idx val="7"/>
          <c:order val="7"/>
          <c:tx>
            <c:strRef>
              <c:f>'5'!$A$28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('5'!$B$28:$F$28,'5'!$A$42:$E$42)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154.83791999999988</c:v>
                </c:pt>
                <c:pt idx="8">
                  <c:v>162.50556999999992</c:v>
                </c:pt>
                <c:pt idx="9">
                  <c:v>176.82091099999997</c:v>
                </c:pt>
              </c:numCache>
            </c:numRef>
          </c:val>
        </c:ser>
        <c:ser>
          <c:idx val="8"/>
          <c:order val="8"/>
          <c:tx>
            <c:strRef>
              <c:f>'5'!$A$29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('5'!$B$29:$F$29,'5'!$A$43:$E$43)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948.37748000000067</c:v>
                </c:pt>
                <c:pt idx="8">
                  <c:v>831.1158700000002</c:v>
                </c:pt>
                <c:pt idx="9">
                  <c:v>784.0688199999995</c:v>
                </c:pt>
              </c:numCache>
            </c:numRef>
          </c:val>
        </c:ser>
        <c:ser>
          <c:idx val="9"/>
          <c:order val="9"/>
          <c:tx>
            <c:strRef>
              <c:f>'5'!$A$30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('5'!$B$30:$F$30,'5'!$A$44:$E$44)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'5'!$A$31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('5'!$B$31:$F$31,'5'!$A$45:$E$45)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34.981389999999969</c:v>
                </c:pt>
                <c:pt idx="8">
                  <c:v>37.128279999999982</c:v>
                </c:pt>
                <c:pt idx="9">
                  <c:v>31.241092999999996</c:v>
                </c:pt>
              </c:numCache>
            </c:numRef>
          </c:val>
        </c:ser>
        <c:ser>
          <c:idx val="11"/>
          <c:order val="11"/>
          <c:tx>
            <c:strRef>
              <c:f>'5'!$A$32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('5'!$B$32:$F$32,'5'!$A$46:$E$46)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515.95992000000001</c:v>
                </c:pt>
                <c:pt idx="8">
                  <c:v>542.06642999999997</c:v>
                </c:pt>
                <c:pt idx="9">
                  <c:v>631.81109200000049</c:v>
                </c:pt>
              </c:numCache>
            </c:numRef>
          </c:val>
        </c:ser>
        <c:ser>
          <c:idx val="12"/>
          <c:order val="12"/>
          <c:tx>
            <c:strRef>
              <c:f>'5'!$A$33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('5'!$B$20:$F$20,'5'!$A$34:$E$34)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('5'!$B$33:$F$33,'5'!$A$47:$B$47)</c:f>
              <c:numCache>
                <c:formatCode>General</c:formatCode>
                <c:ptCount val="7"/>
                <c:pt idx="0">
                  <c:v>56728.2</c:v>
                </c:pt>
                <c:pt idx="1">
                  <c:v>51218.8</c:v>
                </c:pt>
                <c:pt idx="2">
                  <c:v>48457.4</c:v>
                </c:pt>
                <c:pt idx="3">
                  <c:v>49979.7</c:v>
                </c:pt>
                <c:pt idx="4">
                  <c:v>49973.017663658815</c:v>
                </c:pt>
                <c:pt idx="5">
                  <c:v>47261.007437886903</c:v>
                </c:pt>
                <c:pt idx="6">
                  <c:v>44737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258944"/>
        <c:axId val="56260480"/>
      </c:barChart>
      <c:catAx>
        <c:axId val="5625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6260480"/>
        <c:crosses val="autoZero"/>
        <c:auto val="1"/>
        <c:lblAlgn val="ctr"/>
        <c:lblOffset val="100"/>
        <c:noMultiLvlLbl val="0"/>
      </c:catAx>
      <c:valAx>
        <c:axId val="5626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625894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0612717294342043"/>
          <c:y val="0.94786441068009386"/>
          <c:w val="0.69753755711125176"/>
          <c:h val="5.2135589319906105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'7'!$I$17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'7'!$I$16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'7'!$I$15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'7'!$I$14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'7'!$I$13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'7'!$I$12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'7'!$I$11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'7'!$I$10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'7'!$I$9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'7'!$I$8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'7'!$I$7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'7'!$I$6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98208"/>
        <c:axId val="56399744"/>
      </c:barChart>
      <c:catAx>
        <c:axId val="56398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399744"/>
        <c:crosses val="autoZero"/>
        <c:auto val="1"/>
        <c:lblAlgn val="ctr"/>
        <c:lblOffset val="100"/>
        <c:noMultiLvlLbl val="0"/>
      </c:catAx>
      <c:valAx>
        <c:axId val="5639974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56398208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294945517398419"/>
          <c:w val="0.87762429727307478"/>
          <c:h val="0.72674236702218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/>
          </c:dPt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'15'!$B$7:$K$7</c:f>
              <c:numCache>
                <c:formatCode>#,##0.0</c:formatCode>
                <c:ptCount val="10"/>
                <c:pt idx="0">
                  <c:v>569.72</c:v>
                </c:pt>
                <c:pt idx="1">
                  <c:v>569.72</c:v>
                </c:pt>
                <c:pt idx="2">
                  <c:v>560.70000000000005</c:v>
                </c:pt>
                <c:pt idx="3">
                  <c:v>590.70000000000005</c:v>
                </c:pt>
                <c:pt idx="4">
                  <c:v>590.70000000000005</c:v>
                </c:pt>
                <c:pt idx="5">
                  <c:v>520.70000000000005</c:v>
                </c:pt>
                <c:pt idx="6">
                  <c:v>518</c:v>
                </c:pt>
                <c:pt idx="7">
                  <c:v>1363.3150000000001</c:v>
                </c:pt>
                <c:pt idx="8">
                  <c:v>1363.3150000000001</c:v>
                </c:pt>
                <c:pt idx="9">
                  <c:v>1363.5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24288"/>
        <c:axId val="55726080"/>
      </c:barChart>
      <c:catAx>
        <c:axId val="5572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726080"/>
        <c:crosses val="autoZero"/>
        <c:auto val="1"/>
        <c:lblAlgn val="ctr"/>
        <c:lblOffset val="100"/>
        <c:noMultiLvlLbl val="0"/>
      </c:catAx>
      <c:valAx>
        <c:axId val="5572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7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405782975958415"/>
          <c:w val="0.87762429727307478"/>
          <c:h val="0.72213829326402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'6'!$A$20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('6'!$B$20:$F$20,'6'!$A$34:$E$34)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'6'!$A$21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('6'!$B$21:$F$21,'6'!$A$35:$E$35)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1.1000000000000001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'6'!$A$22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('6'!$B$22:$F$22,'6'!$A$36:$E$36)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'6'!$A$23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('6'!$B$23:$F$23,'6'!$A$37:$E$37)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'6'!$A$24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('6'!$B$24:$F$24,'6'!$A$38:$E$38)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'6'!$A$25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('6'!$B$25:$F$25,'6'!$A$39:$E$39)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1.13141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'6'!$A$26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('6'!$B$26:$F$26,'6'!$A$40:$E$40)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7"/>
          <c:tx>
            <c:strRef>
              <c:f>'6'!$A$27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('6'!$B$27:$F$27,'6'!$A$41:$E$41)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'6'!$A$28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('6'!$B$28:$F$28,'6'!$A$42:$E$42)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1998.1867900000002</c:v>
                </c:pt>
                <c:pt idx="8">
                  <c:v>1995.0726800000004</c:v>
                </c:pt>
                <c:pt idx="9">
                  <c:v>1994.4568400000001</c:v>
                </c:pt>
              </c:numCache>
            </c:numRef>
          </c:val>
        </c:ser>
        <c:ser>
          <c:idx val="9"/>
          <c:order val="9"/>
          <c:tx>
            <c:strRef>
              <c:f>'6'!$A$29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('6'!$B$29:$F$29,'6'!$A$43:$E$43)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'6'!$A$30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('6'!$B$30:$F$30,'6'!$A$44:$E$44)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'6'!$A$31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('6'!$B$31:$F$31,'6'!$A$45:$E$45)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205.35669999999999</c:v>
                </c:pt>
                <c:pt idx="8">
                  <c:v>752.85042000000033</c:v>
                </c:pt>
                <c:pt idx="9">
                  <c:v>2054.786838</c:v>
                </c:pt>
              </c:numCache>
            </c:numRef>
          </c:val>
        </c:ser>
        <c:ser>
          <c:idx val="12"/>
          <c:order val="12"/>
          <c:tx>
            <c:strRef>
              <c:f>'6'!$A$32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('6'!$B$19:$F$19,'6'!$A$33:$E$33)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('6'!$B$32:$F$32,'6'!$A$46:$B$46)</c:f>
              <c:numCache>
                <c:formatCode>General</c:formatCode>
                <c:ptCount val="7"/>
                <c:pt idx="0">
                  <c:v>2097.8000000000002</c:v>
                </c:pt>
                <c:pt idx="1">
                  <c:v>2431.6999999999998</c:v>
                </c:pt>
                <c:pt idx="2">
                  <c:v>2250.9</c:v>
                </c:pt>
                <c:pt idx="3">
                  <c:v>2349.6</c:v>
                </c:pt>
                <c:pt idx="4">
                  <c:v>2344.4</c:v>
                </c:pt>
                <c:pt idx="5">
                  <c:v>2200.4</c:v>
                </c:pt>
                <c:pt idx="6">
                  <c:v>2092.8000000000002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0112"/>
        <c:axId val="55851648"/>
      </c:barChart>
      <c:catAx>
        <c:axId val="558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851648"/>
        <c:crosses val="autoZero"/>
        <c:auto val="1"/>
        <c:lblAlgn val="ctr"/>
        <c:lblOffset val="100"/>
        <c:noMultiLvlLbl val="0"/>
      </c:catAx>
      <c:valAx>
        <c:axId val="5585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8501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9.113879888273993E-2"/>
          <c:y val="0.89026549729527904"/>
          <c:w val="0.76824269696722802"/>
          <c:h val="0.1097344054580896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'7'!$I$17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'7'!$I$16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'7'!$I$15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'7'!$I$14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'7'!$I$13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'7'!$I$12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'7'!$I$11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'7'!$I$10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'7'!$I$9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'7'!$I$8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'7'!$I$7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'7'!$I$6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932032"/>
        <c:axId val="55933568"/>
      </c:barChart>
      <c:catAx>
        <c:axId val="5593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933568"/>
        <c:crosses val="autoZero"/>
        <c:auto val="1"/>
        <c:lblAlgn val="ctr"/>
        <c:lblOffset val="100"/>
        <c:noMultiLvlLbl val="0"/>
      </c:catAx>
      <c:valAx>
        <c:axId val="5593356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5593203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1176812888890733"/>
          <c:w val="0.87762429727307478"/>
          <c:h val="0.738701441771579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'15'!$B$8:$K$8</c:f>
              <c:numCache>
                <c:formatCode>#,##0.0</c:formatCode>
                <c:ptCount val="10"/>
                <c:pt idx="0">
                  <c:v>291.17999999999995</c:v>
                </c:pt>
                <c:pt idx="1">
                  <c:v>327.94</c:v>
                </c:pt>
                <c:pt idx="2">
                  <c:v>374.2</c:v>
                </c:pt>
                <c:pt idx="3">
                  <c:v>433.7</c:v>
                </c:pt>
                <c:pt idx="4">
                  <c:v>510.8</c:v>
                </c:pt>
                <c:pt idx="5">
                  <c:v>750.1</c:v>
                </c:pt>
                <c:pt idx="6">
                  <c:v>820.1</c:v>
                </c:pt>
                <c:pt idx="7">
                  <c:v>855.88699999999869</c:v>
                </c:pt>
                <c:pt idx="8">
                  <c:v>859.88699999999869</c:v>
                </c:pt>
                <c:pt idx="9">
                  <c:v>873.99199999999689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0848"/>
        <c:axId val="56680832"/>
      </c:barChart>
      <c:catAx>
        <c:axId val="5667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6680832"/>
        <c:crosses val="autoZero"/>
        <c:auto val="1"/>
        <c:lblAlgn val="ctr"/>
        <c:lblOffset val="100"/>
        <c:noMultiLvlLbl val="0"/>
      </c:catAx>
      <c:valAx>
        <c:axId val="5668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6670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'3.3'!$A$18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'3.3'!$B$18:$K$18</c:f>
              <c:numCache>
                <c:formatCode>#,##0.0</c:formatCode>
                <c:ptCount val="10"/>
                <c:pt idx="0">
                  <c:v>26172.1</c:v>
                </c:pt>
                <c:pt idx="1">
                  <c:v>26551</c:v>
                </c:pt>
                <c:pt idx="2">
                  <c:v>27207.8</c:v>
                </c:pt>
                <c:pt idx="3">
                  <c:v>27988.2</c:v>
                </c:pt>
                <c:pt idx="4">
                  <c:v>28282.612000000005</c:v>
                </c:pt>
                <c:pt idx="5">
                  <c:v>30324.178</c:v>
                </c:pt>
                <c:pt idx="6">
                  <c:v>30745.3</c:v>
                </c:pt>
                <c:pt idx="7">
                  <c:v>30324.873359999998</c:v>
                </c:pt>
                <c:pt idx="8">
                  <c:v>26840.84765</c:v>
                </c:pt>
                <c:pt idx="9">
                  <c:v>24104.222150000001</c:v>
                </c:pt>
              </c:numCache>
            </c:numRef>
          </c:val>
        </c:ser>
        <c:ser>
          <c:idx val="1"/>
          <c:order val="1"/>
          <c:tx>
            <c:strRef>
              <c:f>'3.3'!$A$19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'3.3'!$B$19:$K$19</c:f>
              <c:numCache>
                <c:formatCode>#,##0.0</c:formatCode>
                <c:ptCount val="10"/>
                <c:pt idx="0">
                  <c:v>56728.2</c:v>
                </c:pt>
                <c:pt idx="1">
                  <c:v>51218.8</c:v>
                </c:pt>
                <c:pt idx="2">
                  <c:v>48457.4</c:v>
                </c:pt>
                <c:pt idx="3">
                  <c:v>49979.7</c:v>
                </c:pt>
                <c:pt idx="4">
                  <c:v>49973.017663658815</c:v>
                </c:pt>
                <c:pt idx="5">
                  <c:v>47261.007437886903</c:v>
                </c:pt>
                <c:pt idx="6">
                  <c:v>44737</c:v>
                </c:pt>
                <c:pt idx="7">
                  <c:v>44419.279699999992</c:v>
                </c:pt>
                <c:pt idx="8">
                  <c:v>44816.490849999987</c:v>
                </c:pt>
                <c:pt idx="9">
                  <c:v>45704.070480000009</c:v>
                </c:pt>
              </c:numCache>
            </c:numRef>
          </c:val>
        </c:ser>
        <c:ser>
          <c:idx val="2"/>
          <c:order val="2"/>
          <c:tx>
            <c:strRef>
              <c:f>'3.3'!$A$20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'3.3'!$B$20:$K$20</c:f>
              <c:numCache>
                <c:formatCode>#,##0.0</c:formatCode>
                <c:ptCount val="10"/>
                <c:pt idx="0">
                  <c:v>2097.8000000000002</c:v>
                </c:pt>
                <c:pt idx="1">
                  <c:v>2431.6999999999998</c:v>
                </c:pt>
                <c:pt idx="2">
                  <c:v>2250.9</c:v>
                </c:pt>
                <c:pt idx="3">
                  <c:v>2349.6</c:v>
                </c:pt>
                <c:pt idx="4">
                  <c:v>2344.4</c:v>
                </c:pt>
                <c:pt idx="5">
                  <c:v>2200.4</c:v>
                </c:pt>
                <c:pt idx="6">
                  <c:v>2092.8000000000002</c:v>
                </c:pt>
                <c:pt idx="7">
                  <c:v>2204.6749</c:v>
                </c:pt>
                <c:pt idx="8">
                  <c:v>2749.0231000000003</c:v>
                </c:pt>
                <c:pt idx="9">
                  <c:v>4049.2436780000003</c:v>
                </c:pt>
              </c:numCache>
            </c:numRef>
          </c:val>
        </c:ser>
        <c:ser>
          <c:idx val="3"/>
          <c:order val="3"/>
          <c:tx>
            <c:strRef>
              <c:f>'3.3'!$A$21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'3.3'!$B$21:$K$21</c:f>
              <c:numCache>
                <c:formatCode>#,##0.0</c:formatCode>
                <c:ptCount val="10"/>
                <c:pt idx="0">
                  <c:v>375.1</c:v>
                </c:pt>
                <c:pt idx="1">
                  <c:v>681</c:v>
                </c:pt>
                <c:pt idx="2">
                  <c:v>974.3</c:v>
                </c:pt>
                <c:pt idx="3">
                  <c:v>1250.8</c:v>
                </c:pt>
                <c:pt idx="4">
                  <c:v>1610.7</c:v>
                </c:pt>
                <c:pt idx="5">
                  <c:v>2234.6999999999998</c:v>
                </c:pt>
                <c:pt idx="6">
                  <c:v>3179.6</c:v>
                </c:pt>
                <c:pt idx="7">
                  <c:v>3494.4415599999998</c:v>
                </c:pt>
                <c:pt idx="8">
                  <c:v>3574.7409199999993</c:v>
                </c:pt>
                <c:pt idx="9">
                  <c:v>3613.8975149999978</c:v>
                </c:pt>
              </c:numCache>
            </c:numRef>
          </c:val>
        </c:ser>
        <c:ser>
          <c:idx val="4"/>
          <c:order val="4"/>
          <c:tx>
            <c:strRef>
              <c:f>'3.3'!$A$22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'3.3'!$B$22:$K$22</c:f>
              <c:numCache>
                <c:formatCode>#,##0.0</c:formatCode>
                <c:ptCount val="10"/>
                <c:pt idx="0">
                  <c:v>2089.6390959999999</c:v>
                </c:pt>
                <c:pt idx="1">
                  <c:v>2024.3059410000001</c:v>
                </c:pt>
                <c:pt idx="2">
                  <c:v>2429.5577789999998</c:v>
                </c:pt>
                <c:pt idx="3">
                  <c:v>2789.4292639999999</c:v>
                </c:pt>
                <c:pt idx="4">
                  <c:v>2134.13170101789</c:v>
                </c:pt>
                <c:pt idx="5">
                  <c:v>2231.5493615839096</c:v>
                </c:pt>
                <c:pt idx="6">
                  <c:v>2856.3917619999997</c:v>
                </c:pt>
                <c:pt idx="7">
                  <c:v>1909.2224910000004</c:v>
                </c:pt>
                <c:pt idx="8">
                  <c:v>1794.8070900000007</c:v>
                </c:pt>
                <c:pt idx="9">
                  <c:v>2000.4882459999999</c:v>
                </c:pt>
              </c:numCache>
            </c:numRef>
          </c:val>
        </c:ser>
        <c:ser>
          <c:idx val="5"/>
          <c:order val="5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434.06090399999999</c:v>
                </c:pt>
                <c:pt idx="1">
                  <c:v>351.99405899999999</c:v>
                </c:pt>
                <c:pt idx="2">
                  <c:v>553.14222099999995</c:v>
                </c:pt>
                <c:pt idx="3">
                  <c:v>591.17073600000003</c:v>
                </c:pt>
                <c:pt idx="4">
                  <c:v>700.899091</c:v>
                </c:pt>
                <c:pt idx="5">
                  <c:v>731.44974200000001</c:v>
                </c:pt>
                <c:pt idx="6">
                  <c:v>905.30823799999996</c:v>
                </c:pt>
                <c:pt idx="7">
                  <c:v>1051.5262420000001</c:v>
                </c:pt>
                <c:pt idx="8">
                  <c:v>1275.9619400000001</c:v>
                </c:pt>
                <c:pt idx="9">
                  <c:v>1201.5475300000003</c:v>
                </c:pt>
              </c:numCache>
            </c:numRef>
          </c:val>
        </c:ser>
        <c:ser>
          <c:idx val="6"/>
          <c:order val="6"/>
          <c:tx>
            <c:strRef>
              <c:f>'3.3'!$A$24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'3.3'!$B$24:$K$24</c:f>
              <c:numCache>
                <c:formatCode>#,##0.0</c:formatCode>
                <c:ptCount val="10"/>
                <c:pt idx="0">
                  <c:v>125.1</c:v>
                </c:pt>
                <c:pt idx="1">
                  <c:v>244.7</c:v>
                </c:pt>
                <c:pt idx="2">
                  <c:v>288.10000000000002</c:v>
                </c:pt>
                <c:pt idx="3">
                  <c:v>335.5</c:v>
                </c:pt>
                <c:pt idx="4">
                  <c:v>396.83279189143764</c:v>
                </c:pt>
                <c:pt idx="5">
                  <c:v>417.32282571972775</c:v>
                </c:pt>
                <c:pt idx="6">
                  <c:v>478.3</c:v>
                </c:pt>
                <c:pt idx="7">
                  <c:v>476.54439400000001</c:v>
                </c:pt>
                <c:pt idx="8">
                  <c:v>572.61156800000003</c:v>
                </c:pt>
                <c:pt idx="9">
                  <c:v>496.95718099999999</c:v>
                </c:pt>
              </c:numCache>
            </c:numRef>
          </c:val>
        </c:ser>
        <c:ser>
          <c:idx val="7"/>
          <c:order val="7"/>
          <c:tx>
            <c:strRef>
              <c:f>'3.3'!$A$25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'3.3'!$B$25:$K$25</c:f>
              <c:numCache>
                <c:formatCode>#,##0.0</c:formatCode>
                <c:ptCount val="10"/>
                <c:pt idx="0">
                  <c:v>1.8</c:v>
                </c:pt>
                <c:pt idx="1">
                  <c:v>12.9</c:v>
                </c:pt>
                <c:pt idx="2">
                  <c:v>88.8</c:v>
                </c:pt>
                <c:pt idx="3">
                  <c:v>615.70000000000005</c:v>
                </c:pt>
                <c:pt idx="4">
                  <c:v>2117.9738562130624</c:v>
                </c:pt>
                <c:pt idx="5">
                  <c:v>2173.1242229482714</c:v>
                </c:pt>
                <c:pt idx="6">
                  <c:v>2070.1999999999998</c:v>
                </c:pt>
                <c:pt idx="7">
                  <c:v>2122.8687979999963</c:v>
                </c:pt>
                <c:pt idx="8">
                  <c:v>2263.8461340000035</c:v>
                </c:pt>
                <c:pt idx="9">
                  <c:v>2131.454536999996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199488"/>
        <c:axId val="251201024"/>
      </c:barChart>
      <c:catAx>
        <c:axId val="25119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1201024"/>
        <c:crosses val="autoZero"/>
        <c:auto val="1"/>
        <c:lblAlgn val="ctr"/>
        <c:lblOffset val="100"/>
        <c:noMultiLvlLbl val="0"/>
      </c:catAx>
      <c:valAx>
        <c:axId val="25120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1199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0581908509941675"/>
          <c:w val="0.87762429727307478"/>
          <c:h val="0.749079623504412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'7'!$A$20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('7'!$B$20:$F$20,'7'!$A$34:$E$34)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14.489239999999999</c:v>
                </c:pt>
                <c:pt idx="8">
                  <c:v>12.044630000000005</c:v>
                </c:pt>
                <c:pt idx="9">
                  <c:v>16.151604999999996</c:v>
                </c:pt>
              </c:numCache>
            </c:numRef>
          </c:val>
        </c:ser>
        <c:ser>
          <c:idx val="1"/>
          <c:order val="1"/>
          <c:tx>
            <c:strRef>
              <c:f>'7'!$A$21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('7'!$B$21:$F$21,'7'!$A$35:$E$35)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2560.1970230000061</c:v>
                </c:pt>
                <c:pt idx="8">
                  <c:v>2603.4192899999885</c:v>
                </c:pt>
                <c:pt idx="9">
                  <c:v>2589.7657380000019</c:v>
                </c:pt>
              </c:numCache>
            </c:numRef>
          </c:val>
        </c:ser>
        <c:ser>
          <c:idx val="2"/>
          <c:order val="2"/>
          <c:tx>
            <c:strRef>
              <c:f>'7'!$A$22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('7'!$B$22:$F$22,'7'!$A$36:$E$36)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'7'!$A$23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('7'!$B$23:$F$23,'7'!$A$37:$E$37)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'7'!$A$24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('7'!$B$24:$F$24,'7'!$A$38:$E$38)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5"/>
          <c:tx>
            <c:strRef>
              <c:f>'7'!$A$25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('7'!$B$25:$F$25,'7'!$A$39:$E$39)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0.83716000000000013</c:v>
                </c:pt>
                <c:pt idx="8">
                  <c:v>0.62447000000000008</c:v>
                </c:pt>
                <c:pt idx="9">
                  <c:v>0.72448400000000013</c:v>
                </c:pt>
              </c:numCache>
            </c:numRef>
          </c:val>
        </c:ser>
        <c:ser>
          <c:idx val="6"/>
          <c:order val="6"/>
          <c:tx>
            <c:strRef>
              <c:f>'7'!$A$26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('7'!$B$26:$F$26,'7'!$A$40:$E$40)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5.0690000000000006E-2</c:v>
                </c:pt>
                <c:pt idx="8">
                  <c:v>9.5970000000000014E-2</c:v>
                </c:pt>
                <c:pt idx="9">
                  <c:v>0.15790199999999999</c:v>
                </c:pt>
              </c:numCache>
            </c:numRef>
          </c:val>
        </c:ser>
        <c:ser>
          <c:idx val="7"/>
          <c:order val="7"/>
          <c:tx>
            <c:strRef>
              <c:f>'7'!$A$27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('7'!$B$27:$F$27,'7'!$A$41:$E$41)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2.7E-4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8"/>
          <c:order val="8"/>
          <c:tx>
            <c:strRef>
              <c:f>'7'!$A$28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('7'!$B$28:$F$28,'7'!$A$42:$E$42)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273.30187000000018</c:v>
                </c:pt>
                <c:pt idx="8">
                  <c:v>262.58914999999996</c:v>
                </c:pt>
                <c:pt idx="9">
                  <c:v>257.64991399999997</c:v>
                </c:pt>
              </c:numCache>
            </c:numRef>
          </c:val>
        </c:ser>
        <c:ser>
          <c:idx val="9"/>
          <c:order val="9"/>
          <c:tx>
            <c:strRef>
              <c:f>'7'!$A$29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('7'!$B$29:$F$29,'7'!$A$43:$E$43)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0.77049999999999996</c:v>
                </c:pt>
              </c:numCache>
            </c:numRef>
          </c:val>
        </c:ser>
        <c:ser>
          <c:idx val="10"/>
          <c:order val="10"/>
          <c:tx>
            <c:strRef>
              <c:f>'7'!$A$30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('7'!$B$30:$F$30,'7'!$A$44:$E$44)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10.759939999999997</c:v>
                </c:pt>
                <c:pt idx="8">
                  <c:v>9.956019999999997</c:v>
                </c:pt>
                <c:pt idx="9">
                  <c:v>13.082451000000001</c:v>
                </c:pt>
              </c:numCache>
            </c:numRef>
          </c:val>
        </c:ser>
        <c:ser>
          <c:idx val="11"/>
          <c:order val="11"/>
          <c:tx>
            <c:strRef>
              <c:f>'7'!$A$31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('7'!$B$31:$F$31,'7'!$A$45:$E$45)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634.80537000000061</c:v>
                </c:pt>
                <c:pt idx="8">
                  <c:v>683.34097000000008</c:v>
                </c:pt>
                <c:pt idx="9">
                  <c:v>735.59491599999797</c:v>
                </c:pt>
              </c:numCache>
            </c:numRef>
          </c:val>
        </c:ser>
        <c:ser>
          <c:idx val="12"/>
          <c:order val="12"/>
          <c:tx>
            <c:strRef>
              <c:f>'7'!$A$32</c:f>
              <c:strCache>
                <c:ptCount val="1"/>
                <c:pt idx="0">
                  <c:v>Všechna paliva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('7'!$B$19:$F$19,'7'!$A$33:$E$33)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('7'!$B$32:$F$32,'7'!$A$46:$B$46)</c:f>
              <c:numCache>
                <c:formatCode>General</c:formatCode>
                <c:ptCount val="7"/>
                <c:pt idx="0">
                  <c:v>375.1</c:v>
                </c:pt>
                <c:pt idx="1">
                  <c:v>681</c:v>
                </c:pt>
                <c:pt idx="2">
                  <c:v>974.3</c:v>
                </c:pt>
                <c:pt idx="3">
                  <c:v>1250.8</c:v>
                </c:pt>
                <c:pt idx="4">
                  <c:v>1610.7</c:v>
                </c:pt>
                <c:pt idx="5">
                  <c:v>2234.6999999999998</c:v>
                </c:pt>
                <c:pt idx="6">
                  <c:v>3179.6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08960"/>
        <c:axId val="56810496"/>
      </c:barChart>
      <c:catAx>
        <c:axId val="568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6810496"/>
        <c:crosses val="autoZero"/>
        <c:auto val="1"/>
        <c:lblAlgn val="ctr"/>
        <c:lblOffset val="100"/>
        <c:noMultiLvlLbl val="0"/>
      </c:catAx>
      <c:valAx>
        <c:axId val="56810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680896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4.7757227824539193E-2"/>
          <c:y val="0.9234860037082494"/>
          <c:w val="0.84876877855562594"/>
          <c:h val="7.651399629175058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42845853273026E-2"/>
          <c:y val="0.13852355024057922"/>
          <c:w val="0.87762429727307478"/>
          <c:h val="0.46219792243891045"/>
        </c:manualLayout>
      </c:layout>
      <c:barChart>
        <c:barDir val="col"/>
        <c:grouping val="stacked"/>
        <c:varyColors val="0"/>
        <c:ser>
          <c:idx val="11"/>
          <c:order val="0"/>
          <c:tx>
            <c:strRef>
              <c:f>'7'!$I$17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'7'!$J$17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"/>
          <c:tx>
            <c:strRef>
              <c:f>'7'!$I$16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'7'!$J$16</c:f>
              <c:numCache>
                <c:formatCode>General</c:formatCode>
                <c:ptCount val="1"/>
              </c:numCache>
            </c:numRef>
          </c:val>
        </c:ser>
        <c:ser>
          <c:idx val="9"/>
          <c:order val="2"/>
          <c:tx>
            <c:strRef>
              <c:f>'7'!$I$15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'7'!$J$15</c:f>
              <c:numCache>
                <c:formatCode>General</c:formatCode>
                <c:ptCount val="1"/>
              </c:numCache>
            </c:numRef>
          </c:val>
        </c:ser>
        <c:ser>
          <c:idx val="8"/>
          <c:order val="3"/>
          <c:tx>
            <c:strRef>
              <c:f>'7'!$I$14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'7'!$J$14</c:f>
              <c:numCache>
                <c:formatCode>General</c:formatCode>
                <c:ptCount val="1"/>
              </c:numCache>
            </c:numRef>
          </c:val>
        </c:ser>
        <c:ser>
          <c:idx val="7"/>
          <c:order val="4"/>
          <c:tx>
            <c:strRef>
              <c:f>'7'!$I$13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'7'!$J$13</c:f>
              <c:numCache>
                <c:formatCode>General</c:formatCode>
                <c:ptCount val="1"/>
              </c:numCache>
            </c:numRef>
          </c:val>
        </c:ser>
        <c:ser>
          <c:idx val="6"/>
          <c:order val="5"/>
          <c:tx>
            <c:strRef>
              <c:f>'7'!$I$12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'7'!$J$12</c:f>
              <c:numCache>
                <c:formatCode>General</c:formatCode>
                <c:ptCount val="1"/>
              </c:numCache>
            </c:numRef>
          </c:val>
        </c:ser>
        <c:ser>
          <c:idx val="5"/>
          <c:order val="6"/>
          <c:tx>
            <c:strRef>
              <c:f>'7'!$I$11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'7'!$J$11</c:f>
              <c:numCache>
                <c:formatCode>General</c:formatCode>
                <c:ptCount val="1"/>
              </c:numCache>
            </c:numRef>
          </c:val>
        </c:ser>
        <c:ser>
          <c:idx val="4"/>
          <c:order val="7"/>
          <c:tx>
            <c:strRef>
              <c:f>'7'!$I$10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'7'!$J$10</c:f>
              <c:numCache>
                <c:formatCode>General</c:formatCode>
                <c:ptCount val="1"/>
              </c:numCache>
            </c:numRef>
          </c:val>
        </c:ser>
        <c:ser>
          <c:idx val="3"/>
          <c:order val="8"/>
          <c:tx>
            <c:strRef>
              <c:f>'7'!$I$9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'7'!$J$9</c:f>
              <c:numCache>
                <c:formatCode>General</c:formatCode>
                <c:ptCount val="1"/>
              </c:numCache>
            </c:numRef>
          </c:val>
        </c:ser>
        <c:ser>
          <c:idx val="2"/>
          <c:order val="9"/>
          <c:tx>
            <c:strRef>
              <c:f>'7'!$I$8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'7'!$J$8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0"/>
          <c:tx>
            <c:strRef>
              <c:f>'7'!$I$7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'7'!$J$7</c:f>
              <c:numCache>
                <c:formatCode>General</c:formatCode>
                <c:ptCount val="1"/>
              </c:numCache>
            </c:numRef>
          </c:val>
        </c:ser>
        <c:ser>
          <c:idx val="0"/>
          <c:order val="11"/>
          <c:tx>
            <c:strRef>
              <c:f>'7'!$I$6</c:f>
              <c:strCache>
                <c:ptCount val="1"/>
              </c:strCache>
            </c:strRef>
          </c:tx>
          <c:invertIfNegative val="0"/>
          <c:cat>
            <c:numRef>
              <c:f>'7'!$J$5</c:f>
              <c:numCache>
                <c:formatCode>General</c:formatCode>
                <c:ptCount val="1"/>
              </c:numCache>
            </c:numRef>
          </c:cat>
          <c:val>
            <c:numRef>
              <c:f>'7'!$J$6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4496"/>
        <c:axId val="56876032"/>
      </c:barChart>
      <c:catAx>
        <c:axId val="56874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876032"/>
        <c:crosses val="autoZero"/>
        <c:auto val="1"/>
        <c:lblAlgn val="ctr"/>
        <c:lblOffset val="100"/>
        <c:noMultiLvlLbl val="0"/>
      </c:catAx>
      <c:valAx>
        <c:axId val="5687603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56874496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"/>
          <c:y val="3.5623404632922902E-3"/>
          <c:w val="1"/>
          <c:h val="0.99643746293929647"/>
        </c:manualLayout>
      </c:layout>
      <c:overlay val="0"/>
      <c:spPr>
        <a:noFill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55180299914739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31751171290505"/>
          <c:y val="0.16362317031830009"/>
          <c:w val="0.7958265263571026"/>
          <c:h val="0.62155794394313846"/>
        </c:manualLayout>
      </c:layout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'8'!$A$6:$A$8</c:f>
              <c:strCache>
                <c:ptCount val="3"/>
                <c:pt idx="0">
                  <c:v>do 1 MW</c:v>
                </c:pt>
                <c:pt idx="1">
                  <c:v>od 1 MW včetně do 10 MW</c:v>
                </c:pt>
                <c:pt idx="2">
                  <c:v>od 10 MW včetně</c:v>
                </c:pt>
              </c:strCache>
            </c:strRef>
          </c:cat>
          <c:val>
            <c:numRef>
              <c:f>'8'!$C$6:$C$8</c:f>
              <c:numCache>
                <c:formatCode>#,##0.0</c:formatCode>
                <c:ptCount val="3"/>
                <c:pt idx="0">
                  <c:v>482563.43499999779</c:v>
                </c:pt>
                <c:pt idx="1">
                  <c:v>570536.90200000012</c:v>
                </c:pt>
                <c:pt idx="2">
                  <c:v>947387.90899999987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 - VE</a:t>
            </a:r>
          </a:p>
        </c:rich>
      </c:tx>
      <c:layout>
        <c:manualLayout>
          <c:xMode val="edge"/>
          <c:yMode val="edge"/>
          <c:x val="0.64911827331102046"/>
          <c:y val="3.84848484848484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54582890086491676"/>
          <c:y val="0.20656767676767676"/>
          <c:w val="0.4395669520172748"/>
          <c:h val="0.497911111111111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'8'!$A$29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('8'!$B$29:$F$29,'8'!$B$35:$F$35)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465.48191800000075</c:v>
                </c:pt>
                <c:pt idx="8">
                  <c:v>445.8878729999999</c:v>
                </c:pt>
                <c:pt idx="9">
                  <c:v>482.56343499999781</c:v>
                </c:pt>
              </c:numCache>
            </c:numRef>
          </c:val>
        </c:ser>
        <c:ser>
          <c:idx val="1"/>
          <c:order val="1"/>
          <c:tx>
            <c:strRef>
              <c:f>'8'!$A$30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('8'!$B$30:$F$30,'8'!$B$36:$F$36)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546.19163700000013</c:v>
                </c:pt>
                <c:pt idx="8">
                  <c:v>555.90920700000061</c:v>
                </c:pt>
                <c:pt idx="9">
                  <c:v>570.53690200000017</c:v>
                </c:pt>
              </c:numCache>
            </c:numRef>
          </c:val>
        </c:ser>
        <c:ser>
          <c:idx val="2"/>
          <c:order val="2"/>
          <c:tx>
            <c:strRef>
              <c:f>'8'!$A$31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('8'!$B$31:$F$31,'8'!$B$37:$F$37)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897.54893600000037</c:v>
                </c:pt>
                <c:pt idx="8">
                  <c:v>793.01001000000019</c:v>
                </c:pt>
                <c:pt idx="9">
                  <c:v>947.38790899999992</c:v>
                </c:pt>
              </c:numCache>
            </c:numRef>
          </c:val>
        </c:ser>
        <c:ser>
          <c:idx val="3"/>
          <c:order val="3"/>
          <c:tx>
            <c:strRef>
              <c:f>'8'!$A$32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('8'!$B$28:$F$28,'8'!$B$34:$F$34)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('8'!$B$32:$F$32,'8'!$B$38:$C$38)</c:f>
              <c:numCache>
                <c:formatCode>General</c:formatCode>
                <c:ptCount val="7"/>
                <c:pt idx="0">
                  <c:v>2089.6390959999999</c:v>
                </c:pt>
                <c:pt idx="1">
                  <c:v>2024.3059410000001</c:v>
                </c:pt>
                <c:pt idx="2">
                  <c:v>2429.5577789999998</c:v>
                </c:pt>
                <c:pt idx="3">
                  <c:v>2789.4292639999999</c:v>
                </c:pt>
                <c:pt idx="4">
                  <c:v>2134.13170101789</c:v>
                </c:pt>
                <c:pt idx="5">
                  <c:v>2231.5493615839096</c:v>
                </c:pt>
                <c:pt idx="6">
                  <c:v>2856.3917619999997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27008"/>
        <c:axId val="57628544"/>
      </c:barChart>
      <c:catAx>
        <c:axId val="576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628544"/>
        <c:crosses val="autoZero"/>
        <c:auto val="1"/>
        <c:lblAlgn val="ctr"/>
        <c:lblOffset val="100"/>
        <c:noMultiLvlLbl val="0"/>
      </c:catAx>
      <c:valAx>
        <c:axId val="57628544"/>
        <c:scaling>
          <c:orientation val="minMax"/>
          <c:max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627008"/>
        <c:crosses val="autoZero"/>
        <c:crossBetween val="between"/>
        <c:majorUnit val="50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5518577896869003E-2"/>
          <c:y val="0.83653544061302698"/>
          <c:w val="0.40329880189542383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 - 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24626077097505666"/>
          <c:w val="0.87762429727307478"/>
          <c:h val="0.58672222222222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'8'!$A$17</c:f>
              <c:strCache>
                <c:ptCount val="1"/>
                <c:pt idx="0">
                  <c:v>do 1 MW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('8'!$B$17:$F$17,'8'!$B$23:$F$23)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150.34520000000057</c:v>
                </c:pt>
                <c:pt idx="8">
                  <c:v>154.16550000000069</c:v>
                </c:pt>
                <c:pt idx="9">
                  <c:v>155.91910000000078</c:v>
                </c:pt>
              </c:numCache>
            </c:numRef>
          </c:val>
        </c:ser>
        <c:ser>
          <c:idx val="1"/>
          <c:order val="1"/>
          <c:tx>
            <c:strRef>
              <c:f>'8'!$A$18</c:f>
              <c:strCache>
                <c:ptCount val="1"/>
                <c:pt idx="0">
                  <c:v>od 1 MW včetně do 10 MW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('8'!$B$18:$F$18,'8'!$B$24:$F$24)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177.22499999999997</c:v>
                </c:pt>
                <c:pt idx="8">
                  <c:v>180.58800000000002</c:v>
                </c:pt>
                <c:pt idx="9">
                  <c:v>181.48800000000006</c:v>
                </c:pt>
              </c:numCache>
            </c:numRef>
          </c:val>
        </c:ser>
        <c:ser>
          <c:idx val="2"/>
          <c:order val="2"/>
          <c:tx>
            <c:strRef>
              <c:f>'8'!$A$19</c:f>
              <c:strCache>
                <c:ptCount val="1"/>
                <c:pt idx="0">
                  <c:v>od 10 MW včetně</c:v>
                </c:pt>
              </c:strCache>
            </c:strRef>
          </c:tx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('8'!$B$19:$F$19,'8'!$B$25:$F$25)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752.78</c:v>
                </c:pt>
                <c:pt idx="8">
                  <c:v>752.78</c:v>
                </c:pt>
                <c:pt idx="9">
                  <c:v>752.78</c:v>
                </c:pt>
              </c:numCache>
            </c:numRef>
          </c:val>
        </c:ser>
        <c:ser>
          <c:idx val="3"/>
          <c:order val="3"/>
          <c:tx>
            <c:strRef>
              <c:f>'8'!$A$20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('8'!$B$16:$F$16,'8'!$B$22:$F$22)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('8'!$B$20:$F$20,'8'!$B$26:$C$26)</c:f>
              <c:numCache>
                <c:formatCode>General</c:formatCode>
                <c:ptCount val="7"/>
                <c:pt idx="0">
                  <c:v>1028.97</c:v>
                </c:pt>
                <c:pt idx="1">
                  <c:v>1045.3000000000002</c:v>
                </c:pt>
                <c:pt idx="2">
                  <c:v>1036.5</c:v>
                </c:pt>
                <c:pt idx="3">
                  <c:v>1056.0999999999999</c:v>
                </c:pt>
                <c:pt idx="4">
                  <c:v>1054.5999999999999</c:v>
                </c:pt>
                <c:pt idx="5">
                  <c:v>1069.1999999999998</c:v>
                </c:pt>
                <c:pt idx="6">
                  <c:v>1082.6999999999998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60928"/>
        <c:axId val="57662464"/>
      </c:barChart>
      <c:catAx>
        <c:axId val="5766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662464"/>
        <c:crosses val="autoZero"/>
        <c:auto val="1"/>
        <c:lblAlgn val="ctr"/>
        <c:lblOffset val="100"/>
        <c:noMultiLvlLbl val="0"/>
      </c:catAx>
      <c:valAx>
        <c:axId val="57662464"/>
        <c:scaling>
          <c:orientation val="minMax"/>
          <c:max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660928"/>
        <c:crosses val="autoZero"/>
        <c:crossBetween val="between"/>
        <c:majorUnit val="2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(MW)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1146.5</c:v>
                </c:pt>
                <c:pt idx="5">
                  <c:v>1146.5</c:v>
                </c:pt>
                <c:pt idx="6">
                  <c:v>1146.5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50784"/>
        <c:axId val="57373056"/>
      </c:barChart>
      <c:catAx>
        <c:axId val="5735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373056"/>
        <c:crosses val="autoZero"/>
        <c:auto val="1"/>
        <c:lblAlgn val="ctr"/>
        <c:lblOffset val="100"/>
        <c:noMultiLvlLbl val="0"/>
      </c:catAx>
      <c:valAx>
        <c:axId val="57373056"/>
        <c:scaling>
          <c:orientation val="minMax"/>
          <c:min val="9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350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190730167484553E-2"/>
          <c:y val="0.19588314176245211"/>
          <c:w val="0.87762429727307478"/>
          <c:h val="0.59078735632183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'3.3'!$A$23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'3.3'!$B$16:$K$16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'3.3'!$B$23:$K$23</c:f>
              <c:numCache>
                <c:formatCode>#,##0.0</c:formatCode>
                <c:ptCount val="10"/>
                <c:pt idx="0">
                  <c:v>434.06090399999999</c:v>
                </c:pt>
                <c:pt idx="1">
                  <c:v>351.99405899999999</c:v>
                </c:pt>
                <c:pt idx="2">
                  <c:v>553.14222099999995</c:v>
                </c:pt>
                <c:pt idx="3">
                  <c:v>591.17073600000003</c:v>
                </c:pt>
                <c:pt idx="4">
                  <c:v>700.899091</c:v>
                </c:pt>
                <c:pt idx="5">
                  <c:v>731.44974200000001</c:v>
                </c:pt>
                <c:pt idx="6">
                  <c:v>905.30823799999996</c:v>
                </c:pt>
                <c:pt idx="7">
                  <c:v>1051.5262420000001</c:v>
                </c:pt>
                <c:pt idx="8">
                  <c:v>1275.9619400000001</c:v>
                </c:pt>
                <c:pt idx="9">
                  <c:v>1201.5475300000003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22208"/>
        <c:axId val="57423744"/>
      </c:barChart>
      <c:catAx>
        <c:axId val="5742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423744"/>
        <c:crosses val="autoZero"/>
        <c:auto val="1"/>
        <c:lblAlgn val="ctr"/>
        <c:lblOffset val="100"/>
        <c:noMultiLvlLbl val="0"/>
      </c:catAx>
      <c:valAx>
        <c:axId val="57423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422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50164518009238"/>
          <c:y val="0.8973591954022988"/>
          <c:w val="0.24996709639815237"/>
          <c:h val="0.102640804597701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'8'!$A$2</c:f>
              <c:strCache>
                <c:ptCount val="1"/>
              </c:strCache>
            </c:strRef>
          </c:tx>
          <c:invertIfNegative val="0"/>
          <c:val>
            <c:numRef>
              <c:f>'8'!$G$2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'8'!$A$3</c:f>
              <c:strCache>
                <c:ptCount val="1"/>
              </c:strCache>
            </c:strRef>
          </c:tx>
          <c:invertIfNegative val="0"/>
          <c:val>
            <c:numRef>
              <c:f>'8'!$G$3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'8'!$A$4</c:f>
              <c:strCache>
                <c:ptCount val="1"/>
              </c:strCache>
            </c:strRef>
          </c:tx>
          <c:invertIfNegative val="0"/>
          <c:val>
            <c:numRef>
              <c:f>'8'!$G$4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437568"/>
        <c:axId val="57451648"/>
      </c:barChart>
      <c:catAx>
        <c:axId val="5743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57451648"/>
        <c:crosses val="autoZero"/>
        <c:auto val="1"/>
        <c:lblAlgn val="ctr"/>
        <c:lblOffset val="100"/>
        <c:noMultiLvlLbl val="0"/>
      </c:catAx>
      <c:valAx>
        <c:axId val="57451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437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VTE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2914031283375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0642292571833"/>
          <c:y val="0.20946373091989734"/>
          <c:w val="0.54846948222072045"/>
          <c:h val="0.76827394299608265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0.13652955273547007"/>
                  <c:y val="6.175874645414021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8767049655078886E-2"/>
                  <c:y val="0.11665540996893152"/>
                </c:manualLayout>
              </c:layout>
              <c:spPr>
                <a:ln w="3175"/>
              </c:spPr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'9'!$A$6:$B$9</c:f>
              <c:strCache>
                <c:ptCount val="4"/>
                <c:pt idx="0">
                  <c:v>do 0,5 MW včetně</c:v>
                </c:pt>
                <c:pt idx="1">
                  <c:v>nad 0,5 do 1 MW včetně</c:v>
                </c:pt>
                <c:pt idx="2">
                  <c:v>nad 1 do 2 MW včetně </c:v>
                </c:pt>
                <c:pt idx="3">
                  <c:v>nad 2 MW</c:v>
                </c:pt>
              </c:strCache>
            </c:strRef>
          </c:cat>
          <c:val>
            <c:numRef>
              <c:f>'9'!$D$6:$D$9</c:f>
              <c:numCache>
                <c:formatCode>#,##0.0</c:formatCode>
                <c:ptCount val="4"/>
                <c:pt idx="0">
                  <c:v>1523.4890000000007</c:v>
                </c:pt>
                <c:pt idx="1">
                  <c:v>7972.7270000000008</c:v>
                </c:pt>
                <c:pt idx="2">
                  <c:v>107328.681</c:v>
                </c:pt>
                <c:pt idx="3">
                  <c:v>380132.28399999999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</a:t>
            </a:r>
            <a:r>
              <a:rPr lang="cs-CZ" sz="1000" baseline="0"/>
              <a:t> instalovaného výkonu (MW)</a:t>
            </a:r>
            <a:endParaRPr lang="en-US" sz="1000"/>
          </a:p>
        </c:rich>
      </c:tx>
      <c:layout>
        <c:manualLayout>
          <c:xMode val="edge"/>
          <c:yMode val="edge"/>
          <c:x val="0.15291754432725593"/>
          <c:y val="2.591548491035180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841410317361511E-2"/>
          <c:y val="0.1391015353054269"/>
          <c:w val="0.44883680902244832"/>
          <c:h val="0.656679342127593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'9'!$A$14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'9'!$B$14:$K$14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2.8648999999999991</c:v>
                </c:pt>
                <c:pt idx="8">
                  <c:v>2.9598999999999993</c:v>
                </c:pt>
                <c:pt idx="9">
                  <c:v>2.8148999999999993</c:v>
                </c:pt>
              </c:numCache>
            </c:numRef>
          </c:val>
        </c:ser>
        <c:ser>
          <c:idx val="1"/>
          <c:order val="1"/>
          <c:tx>
            <c:strRef>
              <c:f>'9'!$A$15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'9'!$B$15:$K$15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5.7600000000000007</c:v>
                </c:pt>
                <c:pt idx="8">
                  <c:v>5.7600000000000007</c:v>
                </c:pt>
                <c:pt idx="9">
                  <c:v>5.7600000000000007</c:v>
                </c:pt>
              </c:numCache>
            </c:numRef>
          </c:val>
        </c:ser>
        <c:ser>
          <c:idx val="2"/>
          <c:order val="2"/>
          <c:tx>
            <c:strRef>
              <c:f>'9'!$A$16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59.88</c:v>
                </c:pt>
                <c:pt idx="8">
                  <c:v>58.38</c:v>
                </c:pt>
                <c:pt idx="9">
                  <c:v>59.88</c:v>
                </c:pt>
              </c:numCache>
            </c:numRef>
          </c:val>
        </c:ser>
        <c:ser>
          <c:idx val="3"/>
          <c:order val="3"/>
          <c:tx>
            <c:strRef>
              <c:f>'9'!$A$17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209.54999999999998</c:v>
                </c:pt>
                <c:pt idx="8">
                  <c:v>213.54999999999998</c:v>
                </c:pt>
                <c:pt idx="9">
                  <c:v>213.54999999999998</c:v>
                </c:pt>
              </c:numCache>
            </c:numRef>
          </c:val>
        </c:ser>
        <c:ser>
          <c:idx val="4"/>
          <c:order val="4"/>
          <c:tx>
            <c:strRef>
              <c:f>'9'!$A$18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'9'!$B$13:$K$13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'9'!$B$18:$H$18</c:f>
              <c:numCache>
                <c:formatCode>General</c:formatCode>
                <c:ptCount val="7"/>
                <c:pt idx="0">
                  <c:v>113.1</c:v>
                </c:pt>
                <c:pt idx="1">
                  <c:v>150</c:v>
                </c:pt>
                <c:pt idx="2">
                  <c:v>193.2</c:v>
                </c:pt>
                <c:pt idx="3">
                  <c:v>217.8</c:v>
                </c:pt>
                <c:pt idx="4">
                  <c:v>218.9</c:v>
                </c:pt>
                <c:pt idx="5">
                  <c:v>262.96019999446298</c:v>
                </c:pt>
                <c:pt idx="6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53184"/>
        <c:axId val="57054720"/>
      </c:barChart>
      <c:catAx>
        <c:axId val="570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054720"/>
        <c:crosses val="autoZero"/>
        <c:auto val="1"/>
        <c:lblAlgn val="ctr"/>
        <c:lblOffset val="100"/>
        <c:noMultiLvlLbl val="0"/>
      </c:catAx>
      <c:valAx>
        <c:axId val="57054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05318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7486065492616771"/>
          <c:w val="0.47486990709678928"/>
          <c:h val="6.242634617526012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paliv a technologií na výrobě elektřiny brutto - 2016</a:t>
            </a:r>
          </a:p>
        </c:rich>
      </c:tx>
      <c:layout>
        <c:manualLayout>
          <c:xMode val="edge"/>
          <c:yMode val="edge"/>
          <c:x val="0.33883179009998604"/>
          <c:y val="3.07291249610747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432554803135399"/>
          <c:y val="0.38321692839242555"/>
          <c:w val="0.67399475933330988"/>
          <c:h val="0.60380295683378549"/>
        </c:manualLayout>
      </c:layout>
      <c:ofPieChart>
        <c:ofPieType val="pie"/>
        <c:varyColors val="1"/>
        <c:ser>
          <c:idx val="0"/>
          <c:order val="0"/>
          <c:dLbls>
            <c:dLbl>
              <c:idx val="2"/>
              <c:layout>
                <c:manualLayout>
                  <c:x val="-0.13313708091490198"/>
                  <c:y val="-0.160004745169565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91981471616042"/>
                  <c:y val="-0.21910049379420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3167849049465067E-2"/>
                  <c:y val="-0.294937200646529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1.2662374934137532E-2"/>
                  <c:y val="-0.347869863724661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>
                <c:manualLayout>
                  <c:x val="9.0720057269398899E-2"/>
                  <c:y val="-0.3638231238044397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3"/>
              <c:layout>
                <c:manualLayout>
                  <c:x val="8.5633460429674665E-2"/>
                  <c:y val="-0.2496890431068997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4"/>
              <c:layout>
                <c:manualLayout>
                  <c:x val="0.19962785724568943"/>
                  <c:y val="-0.28667259812862378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5"/>
              <c:layout>
                <c:manualLayout>
                  <c:x val="0.1761723632231621"/>
                  <c:y val="-0.2037910939098714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6"/>
              <c:layout>
                <c:manualLayout>
                  <c:x val="0.14630791760690248"/>
                  <c:y val="-0.13822085798597208"/>
                </c:manualLayout>
              </c:layout>
              <c:numFmt formatCode="0.00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7"/>
              <c:layout>
                <c:manualLayout>
                  <c:x val="0.19665136107535131"/>
                  <c:y val="-9.77412992867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8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'3.4'!$A$5:$A$22</c:f>
              <c:strCache>
                <c:ptCount val="18"/>
                <c:pt idx="0">
                  <c:v>Hnědé uhlí</c:v>
                </c:pt>
                <c:pt idx="1">
                  <c:v>Jaderné palivo</c:v>
                </c:pt>
                <c:pt idx="2">
                  <c:v>Černé uhlí</c:v>
                </c:pt>
                <c:pt idx="3">
                  <c:v>Zemní plyn</c:v>
                </c:pt>
                <c:pt idx="4">
                  <c:v>Ostatní plyny</c:v>
                </c:pt>
                <c:pt idx="5">
                  <c:v>Bioplyn</c:v>
                </c:pt>
                <c:pt idx="6">
                  <c:v>Fotovoltaické</c:v>
                </c:pt>
                <c:pt idx="7">
                  <c:v>Biomasa</c:v>
                </c:pt>
                <c:pt idx="8">
                  <c:v>Vodní</c:v>
                </c:pt>
                <c:pt idx="9">
                  <c:v>Přečerpávací</c:v>
                </c:pt>
                <c:pt idx="10">
                  <c:v>Větrné</c:v>
                </c:pt>
                <c:pt idx="11">
                  <c:v>BRKO</c:v>
                </c:pt>
                <c:pt idx="12">
                  <c:v>Ostatní pevná paliva (mimo BRKO)</c:v>
                </c:pt>
                <c:pt idx="13">
                  <c:v>Odpadní teplo</c:v>
                </c:pt>
                <c:pt idx="14">
                  <c:v>Topné oleje</c:v>
                </c:pt>
                <c:pt idx="15">
                  <c:v>Ostatní kapalná paliva</c:v>
                </c:pt>
                <c:pt idx="16">
                  <c:v>Ostatní</c:v>
                </c:pt>
                <c:pt idx="17">
                  <c:v>Koks</c:v>
                </c:pt>
              </c:strCache>
            </c:strRef>
          </c:cat>
          <c:val>
            <c:numRef>
              <c:f>'3.4'!$K$5:$K$22</c:f>
              <c:numCache>
                <c:formatCode>#,##0.0</c:formatCode>
                <c:ptCount val="18"/>
                <c:pt idx="0">
                  <c:v>36228.083023000014</c:v>
                </c:pt>
                <c:pt idx="1">
                  <c:v>24104.222150000001</c:v>
                </c:pt>
                <c:pt idx="2">
                  <c:v>5719.8506399999997</c:v>
                </c:pt>
                <c:pt idx="3">
                  <c:v>3422.1928459999999</c:v>
                </c:pt>
                <c:pt idx="4">
                  <c:v>3036.1755740000003</c:v>
                </c:pt>
                <c:pt idx="5">
                  <c:v>2600.5455430000002</c:v>
                </c:pt>
                <c:pt idx="6">
                  <c:v>2131.4545370000028</c:v>
                </c:pt>
                <c:pt idx="7">
                  <c:v>2067.4431199999999</c:v>
                </c:pt>
                <c:pt idx="8">
                  <c:v>2000.4882460000001</c:v>
                </c:pt>
                <c:pt idx="9">
                  <c:v>1201.5475299999998</c:v>
                </c:pt>
                <c:pt idx="10">
                  <c:v>496.95718100000005</c:v>
                </c:pt>
                <c:pt idx="11">
                  <c:v>98.561173800000006</c:v>
                </c:pt>
                <c:pt idx="12">
                  <c:v>78.259737200000004</c:v>
                </c:pt>
                <c:pt idx="13">
                  <c:v>46.021053999999992</c:v>
                </c:pt>
                <c:pt idx="14">
                  <c:v>44.323543999999998</c:v>
                </c:pt>
                <c:pt idx="15">
                  <c:v>24.985082999999999</c:v>
                </c:pt>
                <c:pt idx="16">
                  <c:v>0.77049999999999996</c:v>
                </c:pt>
                <c:pt idx="17">
                  <c:v>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249"/>
        <c:splitType val="cust"/>
        <c:custSplit>
          <c:secondPiePt val="5"/>
          <c:secondPiePt val="6"/>
          <c:secondPiePt val="7"/>
          <c:secondPiePt val="8"/>
          <c:secondPiePt val="10"/>
          <c:secondPiePt val="11"/>
        </c:custSplit>
        <c:secondPieSize val="75"/>
        <c:serLines/>
      </c:of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509132286864677E-2"/>
          <c:y val="0.16309272329144447"/>
          <c:w val="0.89537675372418912"/>
          <c:h val="0.753211549191104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'9'!$A$21</c:f>
              <c:strCache>
                <c:ptCount val="1"/>
                <c:pt idx="0">
                  <c:v>do 0,5 MW včetně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1.7144950000000008</c:v>
                </c:pt>
                <c:pt idx="8">
                  <c:v>1.8760329999999996</c:v>
                </c:pt>
                <c:pt idx="9">
                  <c:v>1.5234890000000008</c:v>
                </c:pt>
              </c:numCache>
            </c:numRef>
          </c:val>
        </c:ser>
        <c:ser>
          <c:idx val="1"/>
          <c:order val="1"/>
          <c:tx>
            <c:strRef>
              <c:f>'9'!$A$22</c:f>
              <c:strCache>
                <c:ptCount val="1"/>
                <c:pt idx="0">
                  <c:v>nad 0,5 do 1 MW včetně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'9'!$B$22:$K$22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8.4198009999999961</c:v>
                </c:pt>
                <c:pt idx="8">
                  <c:v>9.4178200000000007</c:v>
                </c:pt>
                <c:pt idx="9">
                  <c:v>7.9727270000000008</c:v>
                </c:pt>
              </c:numCache>
            </c:numRef>
          </c:val>
        </c:ser>
        <c:ser>
          <c:idx val="2"/>
          <c:order val="2"/>
          <c:tx>
            <c:strRef>
              <c:f>'9'!$A$23</c:f>
              <c:strCache>
                <c:ptCount val="1"/>
                <c:pt idx="0">
                  <c:v>nad 1 do 2 MW včetně 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'9'!$B$23:$K$23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98.789523000000017</c:v>
                </c:pt>
                <c:pt idx="8">
                  <c:v>125.41812</c:v>
                </c:pt>
                <c:pt idx="9">
                  <c:v>107.328681</c:v>
                </c:pt>
              </c:numCache>
            </c:numRef>
          </c:val>
        </c:ser>
        <c:ser>
          <c:idx val="3"/>
          <c:order val="3"/>
          <c:tx>
            <c:strRef>
              <c:f>'9'!$A$24</c:f>
              <c:strCache>
                <c:ptCount val="1"/>
                <c:pt idx="0">
                  <c:v>nad 2 MW</c:v>
                </c:pt>
              </c:strCache>
            </c:strRef>
          </c:tx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'9'!$B$24:$K$24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367.62057499999958</c:v>
                </c:pt>
                <c:pt idx="8">
                  <c:v>435.89959500000015</c:v>
                </c:pt>
                <c:pt idx="9">
                  <c:v>380.13228399999997</c:v>
                </c:pt>
              </c:numCache>
            </c:numRef>
          </c:val>
        </c:ser>
        <c:ser>
          <c:idx val="4"/>
          <c:order val="4"/>
          <c:tx>
            <c:strRef>
              <c:f>'9'!$A$25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'9'!$B$20:$K$20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'9'!$B$25:$H$25</c:f>
              <c:numCache>
                <c:formatCode>General</c:formatCode>
                <c:ptCount val="7"/>
                <c:pt idx="0">
                  <c:v>125.1</c:v>
                </c:pt>
                <c:pt idx="1">
                  <c:v>244.7</c:v>
                </c:pt>
                <c:pt idx="2">
                  <c:v>288.10000000000002</c:v>
                </c:pt>
                <c:pt idx="3">
                  <c:v>335.5</c:v>
                </c:pt>
                <c:pt idx="4">
                  <c:v>396.83279189143764</c:v>
                </c:pt>
                <c:pt idx="5">
                  <c:v>417.32282571972775</c:v>
                </c:pt>
                <c:pt idx="6">
                  <c:v>478.3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96448"/>
        <c:axId val="57098240"/>
      </c:barChart>
      <c:catAx>
        <c:axId val="5709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098240"/>
        <c:crosses val="autoZero"/>
        <c:auto val="1"/>
        <c:lblAlgn val="ctr"/>
        <c:lblOffset val="100"/>
        <c:noMultiLvlLbl val="0"/>
      </c:catAx>
      <c:valAx>
        <c:axId val="57098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096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'9'!$H$6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'9'!$H$7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'9'!$H$8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'9'!$H$9</c:f>
              <c:strCache>
                <c:ptCount val="1"/>
              </c:strCache>
            </c:strRef>
          </c:tx>
          <c:invertIfNegative val="0"/>
          <c:cat>
            <c:numRef>
              <c:f>'9'!$I$5</c:f>
              <c:numCache>
                <c:formatCode>General</c:formatCode>
                <c:ptCount val="1"/>
              </c:numCache>
            </c:numRef>
          </c:cat>
          <c:val>
            <c:numRef>
              <c:f>'9'!$I$9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28832"/>
        <c:axId val="57130368"/>
      </c:barChart>
      <c:catAx>
        <c:axId val="571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30368"/>
        <c:crosses val="autoZero"/>
        <c:auto val="1"/>
        <c:lblAlgn val="ctr"/>
        <c:lblOffset val="100"/>
        <c:noMultiLvlLbl val="0"/>
      </c:catAx>
      <c:valAx>
        <c:axId val="57130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12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</a:t>
            </a:r>
            <a:r>
              <a:rPr lang="cs-CZ" sz="1000"/>
              <a:t>FVE</a:t>
            </a:r>
            <a:r>
              <a:rPr lang="en-US" sz="1000"/>
              <a:t> na výrobě elektřiny brutto</a:t>
            </a:r>
          </a:p>
        </c:rich>
      </c:tx>
      <c:layout>
        <c:manualLayout>
          <c:xMode val="edge"/>
          <c:yMode val="edge"/>
          <c:x val="0.1713349869617757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6634021218124299"/>
          <c:y val="0.18763621375298961"/>
          <c:w val="0.48247711412129252"/>
          <c:h val="0.70259628720227563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2.0339831344671978E-2"/>
                  <c:y val="-0.1264072472792629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725283205441292E-2"/>
                  <c:y val="-8.49191031828024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'10'!$A$6:$A$11</c:f>
              <c:strCache>
                <c:ptCount val="6"/>
                <c:pt idx="0">
                  <c:v>do 10 kW včetně</c:v>
                </c:pt>
                <c:pt idx="1">
                  <c:v>nad 10 do 30 kW včetně</c:v>
                </c:pt>
                <c:pt idx="2">
                  <c:v>nad 30 kW do 100 kW včetně</c:v>
                </c:pt>
                <c:pt idx="3">
                  <c:v>nad 100 kW do 1 MW včetně</c:v>
                </c:pt>
                <c:pt idx="4">
                  <c:v>nad 1 do 5 MW včetně</c:v>
                </c:pt>
                <c:pt idx="5">
                  <c:v>nad 5 MW</c:v>
                </c:pt>
              </c:strCache>
            </c:strRef>
          </c:cat>
          <c:val>
            <c:numRef>
              <c:f>'10'!$C$6:$C$11</c:f>
              <c:numCache>
                <c:formatCode>#,##0.0</c:formatCode>
                <c:ptCount val="6"/>
                <c:pt idx="0">
                  <c:v>91097.134999999907</c:v>
                </c:pt>
                <c:pt idx="1">
                  <c:v>140656.56299999982</c:v>
                </c:pt>
                <c:pt idx="2">
                  <c:v>49770.14799999995</c:v>
                </c:pt>
                <c:pt idx="3">
                  <c:v>461116.29200000007</c:v>
                </c:pt>
                <c:pt idx="4">
                  <c:v>1044114.791000001</c:v>
                </c:pt>
                <c:pt idx="5">
                  <c:v>344699.60799999983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</a:t>
            </a:r>
            <a:r>
              <a:rPr lang="cs-CZ" sz="1000" baseline="0"/>
              <a:t> výkonu </a:t>
            </a:r>
            <a:r>
              <a:rPr lang="cs-CZ" sz="1000"/>
              <a:t>(MW)</a:t>
            </a:r>
          </a:p>
        </c:rich>
      </c:tx>
      <c:layout>
        <c:manualLayout>
          <c:xMode val="edge"/>
          <c:yMode val="edge"/>
          <c:x val="0.15219281385419497"/>
          <c:y val="2.779456678228282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50869160999789E-2"/>
          <c:y val="0.10632014467410031"/>
          <c:w val="0.43840783813515238"/>
          <c:h val="0.67465308204906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'10'!$A$16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'10'!$B$16:$K$16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93.994280000001581</c:v>
                </c:pt>
                <c:pt idx="8">
                  <c:v>94.748120000001506</c:v>
                </c:pt>
                <c:pt idx="9">
                  <c:v>94.214240000001467</c:v>
                </c:pt>
              </c:numCache>
            </c:numRef>
          </c:val>
        </c:ser>
        <c:ser>
          <c:idx val="1"/>
          <c:order val="1"/>
          <c:tx>
            <c:strRef>
              <c:f>'10'!$A$17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'10'!$B$17:$K$17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147.85710999999981</c:v>
                </c:pt>
                <c:pt idx="8">
                  <c:v>148.82210999999981</c:v>
                </c:pt>
                <c:pt idx="9">
                  <c:v>148.87716999999967</c:v>
                </c:pt>
              </c:numCache>
            </c:numRef>
          </c:val>
        </c:ser>
        <c:ser>
          <c:idx val="2"/>
          <c:order val="2"/>
          <c:tx>
            <c:strRef>
              <c:f>'10'!$A$18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'10'!$B$18:$K$18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51.800460000000022</c:v>
                </c:pt>
                <c:pt idx="8">
                  <c:v>51.976850000000006</c:v>
                </c:pt>
                <c:pt idx="9">
                  <c:v>52.007020000000054</c:v>
                </c:pt>
              </c:numCache>
            </c:numRef>
          </c:val>
        </c:ser>
        <c:ser>
          <c:idx val="3"/>
          <c:order val="3"/>
          <c:tx>
            <c:strRef>
              <c:f>'10'!$A$19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'10'!$B$19:$K$19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451.80544000000009</c:v>
                </c:pt>
                <c:pt idx="8">
                  <c:v>450.29488000000003</c:v>
                </c:pt>
                <c:pt idx="9">
                  <c:v>448.98836000000028</c:v>
                </c:pt>
              </c:numCache>
            </c:numRef>
          </c:val>
        </c:ser>
        <c:ser>
          <c:idx val="4"/>
          <c:order val="4"/>
          <c:tx>
            <c:strRef>
              <c:f>'10'!$A$20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'10'!$B$20:$K$20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988.96314000000064</c:v>
                </c:pt>
                <c:pt idx="8">
                  <c:v>990.24354000000028</c:v>
                </c:pt>
                <c:pt idx="9">
                  <c:v>990.76927000000046</c:v>
                </c:pt>
              </c:numCache>
            </c:numRef>
          </c:val>
        </c:ser>
        <c:ser>
          <c:idx val="5"/>
          <c:order val="5"/>
          <c:tx>
            <c:strRef>
              <c:f>'10'!$A$21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'10'!$B$21:$K$21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332.9950199999999</c:v>
                </c:pt>
                <c:pt idx="8">
                  <c:v>338.8373499999999</c:v>
                </c:pt>
                <c:pt idx="9">
                  <c:v>332.99501999999995</c:v>
                </c:pt>
              </c:numCache>
            </c:numRef>
          </c:val>
        </c:ser>
        <c:ser>
          <c:idx val="6"/>
          <c:order val="6"/>
          <c:tx>
            <c:strRef>
              <c:f>'10'!$A$22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'10'!$B$15:$K$15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'10'!$B$22:$H$22</c:f>
              <c:numCache>
                <c:formatCode>General</c:formatCode>
                <c:ptCount val="7"/>
                <c:pt idx="0">
                  <c:v>3.4</c:v>
                </c:pt>
                <c:pt idx="1">
                  <c:v>39.5</c:v>
                </c:pt>
                <c:pt idx="2">
                  <c:v>464.6</c:v>
                </c:pt>
                <c:pt idx="3">
                  <c:v>1959.1</c:v>
                </c:pt>
                <c:pt idx="4">
                  <c:v>1971</c:v>
                </c:pt>
                <c:pt idx="5">
                  <c:v>2085.96414685531</c:v>
                </c:pt>
                <c:pt idx="6">
                  <c:v>2132.4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536640"/>
        <c:axId val="55542528"/>
      </c:barChart>
      <c:catAx>
        <c:axId val="5553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542528"/>
        <c:crosses val="autoZero"/>
        <c:auto val="1"/>
        <c:lblAlgn val="ctr"/>
        <c:lblOffset val="100"/>
        <c:noMultiLvlLbl val="0"/>
      </c:catAx>
      <c:valAx>
        <c:axId val="55542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5366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6347225630060642"/>
          <c:w val="0.48888889583966072"/>
          <c:h val="5.738799895622777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'10'!$A$25</c:f>
              <c:strCache>
                <c:ptCount val="1"/>
                <c:pt idx="0">
                  <c:v>do 10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'10'!$B$25:$K$25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91.105666999999585</c:v>
                </c:pt>
                <c:pt idx="8">
                  <c:v>96.328642000001054</c:v>
                </c:pt>
                <c:pt idx="9">
                  <c:v>91.097134999999909</c:v>
                </c:pt>
              </c:numCache>
            </c:numRef>
          </c:val>
        </c:ser>
        <c:ser>
          <c:idx val="1"/>
          <c:order val="1"/>
          <c:tx>
            <c:strRef>
              <c:f>'10'!$A$26</c:f>
              <c:strCache>
                <c:ptCount val="1"/>
                <c:pt idx="0">
                  <c:v>nad 10 do 30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'10'!$B$26:$K$26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141.74316300000183</c:v>
                </c:pt>
                <c:pt idx="8">
                  <c:v>148.55039000000025</c:v>
                </c:pt>
                <c:pt idx="9">
                  <c:v>140.65656299999981</c:v>
                </c:pt>
              </c:numCache>
            </c:numRef>
          </c:val>
        </c:ser>
        <c:ser>
          <c:idx val="2"/>
          <c:order val="2"/>
          <c:tx>
            <c:strRef>
              <c:f>'10'!$A$27</c:f>
              <c:strCache>
                <c:ptCount val="1"/>
                <c:pt idx="0">
                  <c:v>nad 30 kW do 100 kW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'10'!$B$27:$K$27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50.104450999999969</c:v>
                </c:pt>
                <c:pt idx="8">
                  <c:v>52.808376000000315</c:v>
                </c:pt>
                <c:pt idx="9">
                  <c:v>49.770147999999949</c:v>
                </c:pt>
              </c:numCache>
            </c:numRef>
          </c:val>
        </c:ser>
        <c:ser>
          <c:idx val="3"/>
          <c:order val="3"/>
          <c:tx>
            <c:strRef>
              <c:f>'10'!$A$28</c:f>
              <c:strCache>
                <c:ptCount val="1"/>
                <c:pt idx="0">
                  <c:v>nad 100 kW do 1 MW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'10'!$B$28:$K$28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461.35140800000056</c:v>
                </c:pt>
                <c:pt idx="8">
                  <c:v>488.74801499999882</c:v>
                </c:pt>
                <c:pt idx="9">
                  <c:v>461.1162920000001</c:v>
                </c:pt>
              </c:numCache>
            </c:numRef>
          </c:val>
        </c:ser>
        <c:ser>
          <c:idx val="4"/>
          <c:order val="4"/>
          <c:tx>
            <c:strRef>
              <c:f>'10'!$A$29</c:f>
              <c:strCache>
                <c:ptCount val="1"/>
                <c:pt idx="0">
                  <c:v>nad 1 do 5 MW včetně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'10'!$B$29:$K$29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1032.0357760000006</c:v>
                </c:pt>
                <c:pt idx="8">
                  <c:v>1102.2636200000022</c:v>
                </c:pt>
                <c:pt idx="9">
                  <c:v>1044.1147910000011</c:v>
                </c:pt>
              </c:numCache>
            </c:numRef>
          </c:val>
        </c:ser>
        <c:ser>
          <c:idx val="5"/>
          <c:order val="5"/>
          <c:tx>
            <c:strRef>
              <c:f>'10'!$A$30</c:f>
              <c:strCache>
                <c:ptCount val="1"/>
                <c:pt idx="0">
                  <c:v>nad 5 MW</c:v>
                </c:pt>
              </c:strCache>
            </c:strRef>
          </c:tx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'10'!$B$30:$K$30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346.52833299999986</c:v>
                </c:pt>
                <c:pt idx="8">
                  <c:v>375.14709099999993</c:v>
                </c:pt>
                <c:pt idx="9">
                  <c:v>344.69960799999984</c:v>
                </c:pt>
              </c:numCache>
            </c:numRef>
          </c:val>
        </c:ser>
        <c:ser>
          <c:idx val="6"/>
          <c:order val="6"/>
          <c:tx>
            <c:strRef>
              <c:f>'10'!$A$31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'10'!$B$24:$K$24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'10'!$B$31:$H$31</c:f>
              <c:numCache>
                <c:formatCode>General</c:formatCode>
                <c:ptCount val="7"/>
                <c:pt idx="0">
                  <c:v>1.8</c:v>
                </c:pt>
                <c:pt idx="1">
                  <c:v>12.9</c:v>
                </c:pt>
                <c:pt idx="2">
                  <c:v>88.8</c:v>
                </c:pt>
                <c:pt idx="3">
                  <c:v>615.70000000000005</c:v>
                </c:pt>
                <c:pt idx="4">
                  <c:v>2117.9738562130624</c:v>
                </c:pt>
                <c:pt idx="5">
                  <c:v>2173.1242229482714</c:v>
                </c:pt>
                <c:pt idx="6">
                  <c:v>2070.1999999999998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595008"/>
        <c:axId val="55596544"/>
      </c:barChart>
      <c:catAx>
        <c:axId val="555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5596544"/>
        <c:crosses val="autoZero"/>
        <c:auto val="1"/>
        <c:lblAlgn val="ctr"/>
        <c:lblOffset val="100"/>
        <c:noMultiLvlLbl val="0"/>
      </c:catAx>
      <c:valAx>
        <c:axId val="55596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595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'10'!$G$6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'10'!$G$7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'10'!$G$8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'10'!$G$9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'10'!$H$9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'10'!$G$10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'10'!$H$10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'10'!$G$11</c:f>
              <c:strCache>
                <c:ptCount val="1"/>
              </c:strCache>
            </c:strRef>
          </c:tx>
          <c:invertIfNegative val="0"/>
          <c:cat>
            <c:numRef>
              <c:f>'10'!$H$5</c:f>
              <c:numCache>
                <c:formatCode>General</c:formatCode>
                <c:ptCount val="1"/>
              </c:numCache>
            </c:numRef>
          </c:cat>
          <c:val>
            <c:numRef>
              <c:f>'10'!$H$11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33024"/>
        <c:axId val="55634560"/>
      </c:barChart>
      <c:catAx>
        <c:axId val="5563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634560"/>
        <c:crosses val="autoZero"/>
        <c:auto val="1"/>
        <c:lblAlgn val="ctr"/>
        <c:lblOffset val="100"/>
        <c:noMultiLvlLbl val="0"/>
      </c:catAx>
      <c:valAx>
        <c:axId val="55634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563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Struktura paliv na výro</a:t>
            </a:r>
            <a:r>
              <a:rPr lang="cs-CZ" sz="1000"/>
              <a:t>b</a:t>
            </a:r>
            <a:r>
              <a:rPr lang="en-US" sz="1000"/>
              <a:t>ě elektřiny brutto KVET (GWh)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9386514792447063E-2"/>
          <c:y val="0.15380572185099983"/>
          <c:w val="0.90795976352470509"/>
          <c:h val="0.7115633887709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'11'!$A$7</c:f>
              <c:strCache>
                <c:ptCount val="1"/>
                <c:pt idx="0">
                  <c:v>Biomasa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('11'!$B$7,'11'!$E$7,'11'!$H$7)</c:f>
              <c:numCache>
                <c:formatCode>#,##0.0</c:formatCode>
                <c:ptCount val="3"/>
                <c:pt idx="0">
                  <c:v>72.633220999999992</c:v>
                </c:pt>
                <c:pt idx="1">
                  <c:v>99.538253999999995</c:v>
                </c:pt>
                <c:pt idx="2">
                  <c:v>1001.2927770000001</c:v>
                </c:pt>
              </c:numCache>
            </c:numRef>
          </c:val>
        </c:ser>
        <c:ser>
          <c:idx val="1"/>
          <c:order val="1"/>
          <c:tx>
            <c:strRef>
              <c:f>'11'!$A$8</c:f>
              <c:strCache>
                <c:ptCount val="1"/>
                <c:pt idx="0">
                  <c:v>Bioplyn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('11'!$B$8,'11'!$E$8,'11'!$H$8)</c:f>
              <c:numCache>
                <c:formatCode>#,##0.0</c:formatCode>
                <c:ptCount val="3"/>
                <c:pt idx="0">
                  <c:v>1211.683213999997</c:v>
                </c:pt>
                <c:pt idx="1">
                  <c:v>573.07640700000013</c:v>
                </c:pt>
                <c:pt idx="2">
                  <c:v>37.088775999999996</c:v>
                </c:pt>
              </c:numCache>
            </c:numRef>
          </c:val>
        </c:ser>
        <c:ser>
          <c:idx val="2"/>
          <c:order val="2"/>
          <c:tx>
            <c:strRef>
              <c:f>'11'!$A$9</c:f>
              <c:strCache>
                <c:ptCount val="1"/>
                <c:pt idx="0">
                  <c:v>Černé uhlí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('11'!$B$9,'11'!$E$9,'11'!$H$9)</c:f>
              <c:numCache>
                <c:formatCode>#,##0.0</c:formatCode>
                <c:ptCount val="3"/>
                <c:pt idx="0">
                  <c:v>0.58470100000000003</c:v>
                </c:pt>
                <c:pt idx="1">
                  <c:v>16.521519000000001</c:v>
                </c:pt>
                <c:pt idx="2">
                  <c:v>1036.919688</c:v>
                </c:pt>
              </c:numCache>
            </c:numRef>
          </c:val>
        </c:ser>
        <c:ser>
          <c:idx val="3"/>
          <c:order val="3"/>
          <c:tx>
            <c:strRef>
              <c:f>'11'!$A$10</c:f>
              <c:strCache>
                <c:ptCount val="1"/>
                <c:pt idx="0">
                  <c:v>Hnědé uhlí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('11'!$B$10,'11'!$E$10,'11'!$H$10)</c:f>
              <c:numCache>
                <c:formatCode>#,##0.0</c:formatCode>
                <c:ptCount val="3"/>
                <c:pt idx="0">
                  <c:v>13.352331000000003</c:v>
                </c:pt>
                <c:pt idx="1">
                  <c:v>37.422033000000013</c:v>
                </c:pt>
                <c:pt idx="2">
                  <c:v>4704.9612389999993</c:v>
                </c:pt>
              </c:numCache>
            </c:numRef>
          </c:val>
        </c:ser>
        <c:ser>
          <c:idx val="4"/>
          <c:order val="4"/>
          <c:tx>
            <c:strRef>
              <c:f>'11'!$A$11</c:f>
              <c:strCache>
                <c:ptCount val="1"/>
                <c:pt idx="0">
                  <c:v>Koks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('11'!$B$11,'11'!$E$11,'11'!$H$11)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'11'!$A$12</c:f>
              <c:strCache>
                <c:ptCount val="1"/>
                <c:pt idx="0">
                  <c:v>Odpadní teplo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('11'!$B$12,'11'!$E$12,'11'!$H$12)</c:f>
              <c:numCache>
                <c:formatCode>#,##0.0</c:formatCode>
                <c:ptCount val="3"/>
                <c:pt idx="0">
                  <c:v>0</c:v>
                </c:pt>
                <c:pt idx="1">
                  <c:v>16.041655999999996</c:v>
                </c:pt>
                <c:pt idx="2">
                  <c:v>15.075919999999998</c:v>
                </c:pt>
              </c:numCache>
            </c:numRef>
          </c:val>
        </c:ser>
        <c:ser>
          <c:idx val="6"/>
          <c:order val="6"/>
          <c:tx>
            <c:strRef>
              <c:f>'11'!$A$13</c:f>
              <c:strCache>
                <c:ptCount val="1"/>
                <c:pt idx="0">
                  <c:v>Ostatní kapalná paliva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('11'!$B$13,'11'!$E$13,'11'!$H$13)</c:f>
              <c:numCache>
                <c:formatCode>#,##0.0</c:formatCode>
                <c:ptCount val="3"/>
                <c:pt idx="0">
                  <c:v>0</c:v>
                </c:pt>
                <c:pt idx="1">
                  <c:v>10.446999999999999</c:v>
                </c:pt>
                <c:pt idx="2">
                  <c:v>11.032047</c:v>
                </c:pt>
              </c:numCache>
            </c:numRef>
          </c:val>
        </c:ser>
        <c:ser>
          <c:idx val="7"/>
          <c:order val="7"/>
          <c:tx>
            <c:strRef>
              <c:f>'11'!$A$14</c:f>
              <c:strCache>
                <c:ptCount val="1"/>
                <c:pt idx="0">
                  <c:v>Ostatní pevná paliva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('11'!$B$14,'11'!$E$14,'11'!$H$14)</c:f>
              <c:numCache>
                <c:formatCode>#,##0.0</c:formatCode>
                <c:ptCount val="3"/>
                <c:pt idx="0">
                  <c:v>1.1445120000000002</c:v>
                </c:pt>
                <c:pt idx="1">
                  <c:v>20.201600000000003</c:v>
                </c:pt>
                <c:pt idx="2">
                  <c:v>101.00998300000005</c:v>
                </c:pt>
              </c:numCache>
            </c:numRef>
          </c:val>
        </c:ser>
        <c:ser>
          <c:idx val="8"/>
          <c:order val="8"/>
          <c:tx>
            <c:strRef>
              <c:f>'11'!$A$15</c:f>
              <c:strCache>
                <c:ptCount val="1"/>
                <c:pt idx="0">
                  <c:v>Ostatní plyny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('11'!$B$15,'11'!$E$15,'11'!$H$15)</c:f>
              <c:numCache>
                <c:formatCode>#,##0.0</c:formatCode>
                <c:ptCount val="3"/>
                <c:pt idx="0">
                  <c:v>13.829816999999993</c:v>
                </c:pt>
                <c:pt idx="1">
                  <c:v>146.25498299999992</c:v>
                </c:pt>
                <c:pt idx="2">
                  <c:v>319.43284700000009</c:v>
                </c:pt>
              </c:numCache>
            </c:numRef>
          </c:val>
        </c:ser>
        <c:ser>
          <c:idx val="9"/>
          <c:order val="9"/>
          <c:tx>
            <c:strRef>
              <c:f>'11'!$A$16</c:f>
              <c:strCache>
                <c:ptCount val="1"/>
                <c:pt idx="0">
                  <c:v>Ostatní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('11'!$B$16,'11'!$E$16,'11'!$H$16)</c:f>
              <c:numCache>
                <c:formatCode>#,##0.0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'11'!$A$17</c:f>
              <c:strCache>
                <c:ptCount val="1"/>
                <c:pt idx="0">
                  <c:v>Topné oleje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('11'!$B$17,'11'!$E$17,'11'!$H$17)</c:f>
              <c:numCache>
                <c:formatCode>#,##0.0</c:formatCode>
                <c:ptCount val="3"/>
                <c:pt idx="0">
                  <c:v>7.9367979999999969</c:v>
                </c:pt>
                <c:pt idx="1">
                  <c:v>2.1142750000000001</c:v>
                </c:pt>
                <c:pt idx="2">
                  <c:v>6.8910499999999999</c:v>
                </c:pt>
              </c:numCache>
            </c:numRef>
          </c:val>
        </c:ser>
        <c:ser>
          <c:idx val="11"/>
          <c:order val="11"/>
          <c:tx>
            <c:strRef>
              <c:f>'11'!$A$18</c:f>
              <c:strCache>
                <c:ptCount val="1"/>
                <c:pt idx="0">
                  <c:v>Zemní plyn</c:v>
                </c:pt>
              </c:strCache>
            </c:strRef>
          </c:tx>
          <c:invertIfNegative val="0"/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('11'!$B$18,'11'!$E$18,'11'!$H$18)</c:f>
              <c:numCache>
                <c:formatCode>#,##0.0</c:formatCode>
                <c:ptCount val="3"/>
                <c:pt idx="0">
                  <c:v>314.26739300000025</c:v>
                </c:pt>
                <c:pt idx="1">
                  <c:v>431.52021499999978</c:v>
                </c:pt>
                <c:pt idx="2">
                  <c:v>740.02645600000005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507264"/>
        <c:axId val="58508800"/>
      </c:barChart>
      <c:catAx>
        <c:axId val="58507264"/>
        <c:scaling>
          <c:orientation val="minMax"/>
        </c:scaling>
        <c:delete val="0"/>
        <c:axPos val="b"/>
        <c:majorTickMark val="none"/>
        <c:minorTickMark val="none"/>
        <c:tickLblPos val="nextTo"/>
        <c:crossAx val="58508800"/>
        <c:crosses val="autoZero"/>
        <c:auto val="1"/>
        <c:lblAlgn val="ctr"/>
        <c:lblOffset val="100"/>
        <c:noMultiLvlLbl val="0"/>
      </c:catAx>
      <c:valAx>
        <c:axId val="58508800"/>
        <c:scaling>
          <c:orientation val="minMax"/>
          <c:max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8507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elektrického výkonu KVET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915598290598288"/>
          <c:y val="0.19963821138211382"/>
          <c:w val="0.65083376068376064"/>
          <c:h val="0.51590481029810298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1.5080456102786394E-4"/>
                  <c:y val="-7.95875119919646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8846137388355811E-2"/>
                  <c:y val="-7.5285227915514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('11'!$C$6,'11'!$F$6,'11'!$I$6)</c:f>
              <c:numCache>
                <c:formatCode>#,##0.0</c:formatCode>
                <c:ptCount val="3"/>
                <c:pt idx="0">
                  <c:v>339.30699999999973</c:v>
                </c:pt>
                <c:pt idx="1">
                  <c:v>356.59199999999998</c:v>
                </c:pt>
                <c:pt idx="2">
                  <c:v>10019.918000000001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4293333333333329"/>
          <c:h val="0.18553252032520326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tepelného výkonu KVET</a:t>
            </a:r>
          </a:p>
        </c:rich>
      </c:tx>
      <c:layout>
        <c:manualLayout>
          <c:xMode val="edge"/>
          <c:yMode val="edge"/>
          <c:x val="0.13954230769230769"/>
          <c:y val="2.15108401084010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001068376068374"/>
          <c:y val="0.19963821138211382"/>
          <c:w val="0.64540641025641021"/>
          <c:h val="0.51160264227642271"/>
        </c:manualLayout>
      </c:layout>
      <c:doughnutChart>
        <c:varyColors val="1"/>
        <c:ser>
          <c:idx val="0"/>
          <c:order val="0"/>
          <c:dLbls>
            <c:dLbl>
              <c:idx val="0"/>
              <c:layout>
                <c:manualLayout>
                  <c:x val="4.3067298129411671E-3"/>
                  <c:y val="-8.010229403740479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977781840377195E-2"/>
                  <c:y val="-7.23550512510364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('11'!$B$3,'11'!$E$3,'11'!$H$3)</c:f>
              <c:strCache>
                <c:ptCount val="3"/>
                <c:pt idx="0">
                  <c:v>KVET do 1 MWe včetně</c:v>
                </c:pt>
                <c:pt idx="1">
                  <c:v>KVET nad 1 MWe do 5 MWe včetně</c:v>
                </c:pt>
                <c:pt idx="2">
                  <c:v>KVET nad 5 MWe</c:v>
                </c:pt>
              </c:strCache>
            </c:strRef>
          </c:cat>
          <c:val>
            <c:numRef>
              <c:f>('11'!$D$6,'11'!$G$6,'11'!$J$6)</c:f>
              <c:numCache>
                <c:formatCode>#,##0.0</c:formatCode>
                <c:ptCount val="3"/>
                <c:pt idx="0">
                  <c:v>864.12955000000261</c:v>
                </c:pt>
                <c:pt idx="1">
                  <c:v>1350.664999999997</c:v>
                </c:pt>
                <c:pt idx="2">
                  <c:v>19372.703000000001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layout>
        <c:manualLayout>
          <c:xMode val="edge"/>
          <c:yMode val="edge"/>
          <c:x val="2.5819658119658126E-2"/>
          <c:y val="0.78865447154471546"/>
          <c:w val="0.93615854359742523"/>
          <c:h val="0.18541671000740012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'11'!$A$20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'11'!$B$20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'11'!$A$21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'11'!$B$21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'11'!$A$22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'11'!$B$22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'11'!$A$23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'11'!$B$23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'11'!$A$24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'11'!$B$24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'11'!$A$25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'11'!$B$25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'11'!$A$26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'11'!$B$26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'11'!$A$27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'11'!$B$27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'11'!$A$28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'11'!$B$28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'11'!$A$29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'11'!$B$29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'11'!$A$30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'11'!$B$30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'11'!$A$31</c:f>
              <c:strCache>
                <c:ptCount val="1"/>
              </c:strCache>
            </c:strRef>
          </c:tx>
          <c:invertIfNegative val="0"/>
          <c:cat>
            <c:numRef>
              <c:f>'11'!$B$19</c:f>
              <c:numCache>
                <c:formatCode>General</c:formatCode>
                <c:ptCount val="1"/>
              </c:numCache>
            </c:numRef>
          </c:cat>
          <c:val>
            <c:numRef>
              <c:f>'11'!$B$31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295040"/>
        <c:axId val="58296576"/>
      </c:barChart>
      <c:catAx>
        <c:axId val="582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296576"/>
        <c:crosses val="autoZero"/>
        <c:auto val="1"/>
        <c:lblAlgn val="ctr"/>
        <c:lblOffset val="100"/>
        <c:noMultiLvlLbl val="0"/>
      </c:catAx>
      <c:valAx>
        <c:axId val="5829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2950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'3.4'!$A$25</c:f>
              <c:strCache>
                <c:ptCount val="1"/>
              </c:strCache>
            </c:strRef>
          </c:tx>
          <c:invertIfNegative val="0"/>
          <c:val>
            <c:numRef>
              <c:f>'3.4'!$B$25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'3.4'!$A$26</c:f>
              <c:strCache>
                <c:ptCount val="1"/>
              </c:strCache>
            </c:strRef>
          </c:tx>
          <c:invertIfNegative val="0"/>
          <c:val>
            <c:numRef>
              <c:f>'3.4'!$B$26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'3.4'!$A$27</c:f>
              <c:strCache>
                <c:ptCount val="1"/>
              </c:strCache>
            </c:strRef>
          </c:tx>
          <c:invertIfNegative val="0"/>
          <c:val>
            <c:numRef>
              <c:f>'3.4'!$B$27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'3.4'!$A$28</c:f>
              <c:strCache>
                <c:ptCount val="1"/>
              </c:strCache>
            </c:strRef>
          </c:tx>
          <c:invertIfNegative val="0"/>
          <c:val>
            <c:numRef>
              <c:f>'3.4'!$B$28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'3.4'!$A$29</c:f>
              <c:strCache>
                <c:ptCount val="1"/>
              </c:strCache>
            </c:strRef>
          </c:tx>
          <c:invertIfNegative val="0"/>
          <c:val>
            <c:numRef>
              <c:f>'3.4'!$B$29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'3.4'!$A$30</c:f>
              <c:strCache>
                <c:ptCount val="1"/>
              </c:strCache>
            </c:strRef>
          </c:tx>
          <c:invertIfNegative val="0"/>
          <c:val>
            <c:numRef>
              <c:f>'3.4'!$B$30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'3.4'!$A$31</c:f>
              <c:strCache>
                <c:ptCount val="1"/>
              </c:strCache>
            </c:strRef>
          </c:tx>
          <c:invertIfNegative val="0"/>
          <c:val>
            <c:numRef>
              <c:f>'3.4'!$B$31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'3.4'!$A$32</c:f>
              <c:strCache>
                <c:ptCount val="1"/>
              </c:strCache>
            </c:strRef>
          </c:tx>
          <c:invertIfNegative val="0"/>
          <c:val>
            <c:numRef>
              <c:f>'3.4'!$B$32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'3.4'!$A$33</c:f>
              <c:strCache>
                <c:ptCount val="1"/>
              </c:strCache>
            </c:strRef>
          </c:tx>
          <c:invertIfNegative val="0"/>
          <c:val>
            <c:numRef>
              <c:f>'3.4'!$B$33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'3.4'!$A$34</c:f>
              <c:strCache>
                <c:ptCount val="1"/>
              </c:strCache>
            </c:strRef>
          </c:tx>
          <c:invertIfNegative val="0"/>
          <c:val>
            <c:numRef>
              <c:f>'3.4'!$B$34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'3.4'!$A$35</c:f>
              <c:strCache>
                <c:ptCount val="1"/>
              </c:strCache>
            </c:strRef>
          </c:tx>
          <c:invertIfNegative val="0"/>
          <c:val>
            <c:numRef>
              <c:f>'3.4'!$B$35</c:f>
              <c:numCache>
                <c:formatCode>General</c:formatCode>
                <c:ptCount val="1"/>
              </c:numCache>
            </c:numRef>
          </c:val>
        </c:ser>
        <c:ser>
          <c:idx val="11"/>
          <c:order val="11"/>
          <c:tx>
            <c:strRef>
              <c:f>'3.4'!$A$36</c:f>
              <c:strCache>
                <c:ptCount val="1"/>
              </c:strCache>
            </c:strRef>
          </c:tx>
          <c:invertIfNegative val="0"/>
          <c:val>
            <c:numRef>
              <c:f>'3.4'!$B$36</c:f>
              <c:numCache>
                <c:formatCode>General</c:formatCode>
                <c:ptCount val="1"/>
              </c:numCache>
            </c:numRef>
          </c:val>
        </c:ser>
        <c:ser>
          <c:idx val="12"/>
          <c:order val="12"/>
          <c:tx>
            <c:strRef>
              <c:f>'3.4'!$A$37</c:f>
              <c:strCache>
                <c:ptCount val="1"/>
              </c:strCache>
            </c:strRef>
          </c:tx>
          <c:invertIfNegative val="0"/>
          <c:val>
            <c:numRef>
              <c:f>'3.4'!$B$37</c:f>
              <c:numCache>
                <c:formatCode>General</c:formatCode>
                <c:ptCount val="1"/>
              </c:numCache>
            </c:numRef>
          </c:val>
        </c:ser>
        <c:ser>
          <c:idx val="13"/>
          <c:order val="13"/>
          <c:tx>
            <c:strRef>
              <c:f>'3.4'!$A$38</c:f>
              <c:strCache>
                <c:ptCount val="1"/>
              </c:strCache>
            </c:strRef>
          </c:tx>
          <c:invertIfNegative val="0"/>
          <c:val>
            <c:numRef>
              <c:f>'3.4'!$B$38</c:f>
              <c:numCache>
                <c:formatCode>General</c:formatCode>
                <c:ptCount val="1"/>
              </c:numCache>
            </c:numRef>
          </c:val>
        </c:ser>
        <c:ser>
          <c:idx val="14"/>
          <c:order val="14"/>
          <c:tx>
            <c:strRef>
              <c:f>'3.4'!$A$39</c:f>
              <c:strCache>
                <c:ptCount val="1"/>
              </c:strCache>
            </c:strRef>
          </c:tx>
          <c:invertIfNegative val="0"/>
          <c:val>
            <c:numRef>
              <c:f>'3.4'!$B$39</c:f>
              <c:numCache>
                <c:formatCode>General</c:formatCode>
                <c:ptCount val="1"/>
              </c:numCache>
            </c:numRef>
          </c:val>
        </c:ser>
        <c:ser>
          <c:idx val="15"/>
          <c:order val="15"/>
          <c:tx>
            <c:strRef>
              <c:f>'3.4'!$A$40</c:f>
              <c:strCache>
                <c:ptCount val="1"/>
              </c:strCache>
            </c:strRef>
          </c:tx>
          <c:invertIfNegative val="0"/>
          <c:val>
            <c:numRef>
              <c:f>'3.4'!$B$40</c:f>
              <c:numCache>
                <c:formatCode>General</c:formatCode>
                <c:ptCount val="1"/>
              </c:numCache>
            </c:numRef>
          </c:val>
        </c:ser>
        <c:ser>
          <c:idx val="16"/>
          <c:order val="16"/>
          <c:tx>
            <c:strRef>
              <c:f>'3.4'!$A$41</c:f>
              <c:strCache>
                <c:ptCount val="1"/>
              </c:strCache>
            </c:strRef>
          </c:tx>
          <c:invertIfNegative val="0"/>
          <c:val>
            <c:numRef>
              <c:f>'3.4'!$B$41</c:f>
              <c:numCache>
                <c:formatCode>General</c:formatCode>
                <c:ptCount val="1"/>
              </c:numCache>
            </c:numRef>
          </c:val>
        </c:ser>
        <c:ser>
          <c:idx val="17"/>
          <c:order val="17"/>
          <c:tx>
            <c:strRef>
              <c:f>'3.4'!$A$42</c:f>
              <c:strCache>
                <c:ptCount val="1"/>
              </c:strCache>
            </c:strRef>
          </c:tx>
          <c:invertIfNegative val="0"/>
          <c:val>
            <c:numRef>
              <c:f>'3.4'!$B$42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315712"/>
        <c:axId val="251317248"/>
      </c:barChart>
      <c:catAx>
        <c:axId val="25131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1317248"/>
        <c:crosses val="autoZero"/>
        <c:auto val="1"/>
        <c:lblAlgn val="ctr"/>
        <c:lblOffset val="100"/>
        <c:noMultiLvlLbl val="0"/>
      </c:catAx>
      <c:valAx>
        <c:axId val="251317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5131571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2036221305423308"/>
          <c:y val="2.50681590368166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897371163882457E-2"/>
          <c:y val="0.13455337931241032"/>
          <c:w val="0.53975779744554075"/>
          <c:h val="0.674418577443921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'12'!$A$16</c:f>
              <c:strCache>
                <c:ptCount val="1"/>
                <c:pt idx="0">
                  <c:v>Brikety a pelety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('12'!$B$16:$F$16,'12'!$B$26:$F$26)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207.72433999999998</c:v>
                </c:pt>
                <c:pt idx="8">
                  <c:v>242.40487999999988</c:v>
                </c:pt>
                <c:pt idx="9">
                  <c:v>243.6157299999999</c:v>
                </c:pt>
              </c:numCache>
            </c:numRef>
          </c:val>
        </c:ser>
        <c:ser>
          <c:idx val="1"/>
          <c:order val="1"/>
          <c:tx>
            <c:strRef>
              <c:f>'12'!$A$17</c:f>
              <c:strCache>
                <c:ptCount val="1"/>
                <c:pt idx="0">
                  <c:v>Celulozove výluhy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('12'!$B$17:$F$17,'12'!$B$27:$F$27)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716.77269999999999</c:v>
                </c:pt>
                <c:pt idx="8">
                  <c:v>687.90056999999979</c:v>
                </c:pt>
                <c:pt idx="9">
                  <c:v>666.38020999999992</c:v>
                </c:pt>
              </c:numCache>
            </c:numRef>
          </c:val>
        </c:ser>
        <c:ser>
          <c:idx val="2"/>
          <c:order val="2"/>
          <c:tx>
            <c:strRef>
              <c:f>'12'!$A$18</c:f>
              <c:strCache>
                <c:ptCount val="1"/>
                <c:pt idx="0">
                  <c:v>Kapalná biopaliva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('12'!$B$18:$F$18,'12'!$B$28:$F$28)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2.0938100000000004</c:v>
                </c:pt>
                <c:pt idx="8">
                  <c:v>1.8200099999999999</c:v>
                </c:pt>
                <c:pt idx="9">
                  <c:v>2.4660900000000008</c:v>
                </c:pt>
              </c:numCache>
            </c:numRef>
          </c:val>
        </c:ser>
        <c:ser>
          <c:idx val="3"/>
          <c:order val="3"/>
          <c:tx>
            <c:strRef>
              <c:f>'12'!$A$19</c:f>
              <c:strCache>
                <c:ptCount val="1"/>
                <c:pt idx="0">
                  <c:v>Ostatní biomasa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('12'!$B$19:$F$19,'12'!$B$29:$F$29)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8.8289999999999993E-2</c:v>
                </c:pt>
                <c:pt idx="8">
                  <c:v>1.9340000000000003E-2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'12'!$A$20</c:f>
              <c:strCache>
                <c:ptCount val="1"/>
                <c:pt idx="0">
                  <c:v>Palivové dříví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('12'!$B$20:$F$20,'12'!$B$30:$F$30)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0.59448999999999996</c:v>
                </c:pt>
                <c:pt idx="8">
                  <c:v>0.26824999999999999</c:v>
                </c:pt>
                <c:pt idx="9">
                  <c:v>0.15836499999999998</c:v>
                </c:pt>
              </c:numCache>
            </c:numRef>
          </c:val>
        </c:ser>
        <c:ser>
          <c:idx val="5"/>
          <c:order val="5"/>
          <c:tx>
            <c:strRef>
              <c:f>'12'!$A$21</c:f>
              <c:strCache>
                <c:ptCount val="1"/>
                <c:pt idx="0">
                  <c:v>Piliny, kůra, štěpky, dřevní odpad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('12'!$B$21:$F$21,'12'!$B$31:$F$31)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968.6192899999993</c:v>
                </c:pt>
                <c:pt idx="8">
                  <c:v>1050.7404200000008</c:v>
                </c:pt>
                <c:pt idx="9">
                  <c:v>1049.6682199999996</c:v>
                </c:pt>
              </c:numCache>
            </c:numRef>
          </c:val>
        </c:ser>
        <c:ser>
          <c:idx val="6"/>
          <c:order val="6"/>
          <c:tx>
            <c:strRef>
              <c:f>'12'!$A$22</c:f>
              <c:strCache>
                <c:ptCount val="1"/>
                <c:pt idx="0">
                  <c:v>Rostlinné materiály neaglomerované</c:v>
                </c:pt>
              </c:strCache>
            </c:strRef>
          </c:tx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('12'!$B$22:$F$22,'12'!$B$32:$F$32)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111.14606000000005</c:v>
                </c:pt>
                <c:pt idx="8">
                  <c:v>107.70193000000005</c:v>
                </c:pt>
                <c:pt idx="9">
                  <c:v>105.15450499999999</c:v>
                </c:pt>
              </c:numCache>
            </c:numRef>
          </c:val>
        </c:ser>
        <c:ser>
          <c:idx val="7"/>
          <c:order val="7"/>
          <c:tx>
            <c:strRef>
              <c:f>'12'!$A$23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('12'!$B$15:$F$15,'12'!$B$25:$F$25)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('12'!$B$23:$F$23,'12'!$B$33:$C$33)</c:f>
              <c:numCache>
                <c:formatCode>General</c:formatCode>
                <c:ptCount val="7"/>
                <c:pt idx="0">
                  <c:v>993.36</c:v>
                </c:pt>
                <c:pt idx="1">
                  <c:v>1231.21</c:v>
                </c:pt>
                <c:pt idx="2">
                  <c:v>1436.848</c:v>
                </c:pt>
                <c:pt idx="3">
                  <c:v>1511.9110000000001</c:v>
                </c:pt>
                <c:pt idx="4">
                  <c:v>1682.5628690016599</c:v>
                </c:pt>
                <c:pt idx="5">
                  <c:v>1802.5909999999999</c:v>
                </c:pt>
                <c:pt idx="6">
                  <c:v>1670.3268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536320"/>
        <c:axId val="58537856"/>
      </c:barChart>
      <c:catAx>
        <c:axId val="585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8537856"/>
        <c:crosses val="autoZero"/>
        <c:auto val="1"/>
        <c:lblAlgn val="ctr"/>
        <c:lblOffset val="100"/>
        <c:noMultiLvlLbl val="0"/>
      </c:catAx>
      <c:valAx>
        <c:axId val="58537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853632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87338540530877706"/>
          <c:w val="0.48109634791471034"/>
          <c:h val="6.421152184879690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kategori</a:t>
            </a:r>
            <a:r>
              <a:rPr lang="cs-CZ" sz="1000"/>
              <a:t>í</a:t>
            </a:r>
            <a:r>
              <a:rPr lang="en-US" sz="1000"/>
              <a:t> biomasy na výrobě elektřiny brutto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1976653092072493"/>
          <c:y val="0.26733992783612548"/>
          <c:w val="0.57271369654894633"/>
          <c:h val="0.54469211974278597"/>
        </c:manualLayout>
      </c:layout>
      <c:doughnutChart>
        <c:varyColors val="1"/>
        <c:ser>
          <c:idx val="0"/>
          <c:order val="0"/>
          <c:dLbls>
            <c:dLbl>
              <c:idx val="2"/>
              <c:layout>
                <c:manualLayout>
                  <c:x val="0.11772235969371794"/>
                  <c:y val="6.615021829098509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5918120854516022E-2"/>
                  <c:y val="9.321167122820642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"/>
                  <c:y val="0.11125263985302056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'12'!$A$6:$A$12</c:f>
              <c:strCache>
                <c:ptCount val="7"/>
                <c:pt idx="0">
                  <c:v>Brikety a pelety</c:v>
                </c:pt>
                <c:pt idx="1">
                  <c:v>Celulózové výluhy</c:v>
                </c:pt>
                <c:pt idx="2">
                  <c:v>Kapalná biopaliva</c:v>
                </c:pt>
                <c:pt idx="3">
                  <c:v>Ostatní biomasa</c:v>
                </c:pt>
                <c:pt idx="4">
                  <c:v>Palivové dříví</c:v>
                </c:pt>
                <c:pt idx="5">
                  <c:v>Piliny, kůra, štěpky, dřevní odpad</c:v>
                </c:pt>
                <c:pt idx="6">
                  <c:v>Rostlinné materiály neaglomerované (včetně aglomerátů)</c:v>
                </c:pt>
              </c:strCache>
            </c:strRef>
          </c:cat>
          <c:val>
            <c:numRef>
              <c:f>'12'!$B$6:$B$12</c:f>
              <c:numCache>
                <c:formatCode>#,##0.0</c:formatCode>
                <c:ptCount val="7"/>
                <c:pt idx="0">
                  <c:v>243615.72999999989</c:v>
                </c:pt>
                <c:pt idx="1">
                  <c:v>666380.21</c:v>
                </c:pt>
                <c:pt idx="2">
                  <c:v>2466.0900000000006</c:v>
                </c:pt>
                <c:pt idx="3">
                  <c:v>0</c:v>
                </c:pt>
                <c:pt idx="4">
                  <c:v>158.36499999999998</c:v>
                </c:pt>
                <c:pt idx="5">
                  <c:v>1049668.2199999995</c:v>
                </c:pt>
                <c:pt idx="6">
                  <c:v>105154.50499999999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'12'!$A$35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'12'!$A$36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'12'!$A$37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'12'!$A$38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'12'!$A$39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'12'!$B$39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'12'!$A$40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'12'!$A$41</c:f>
              <c:strCache>
                <c:ptCount val="1"/>
              </c:strCache>
            </c:strRef>
          </c:tx>
          <c:invertIfNegative val="0"/>
          <c:cat>
            <c:numRef>
              <c:f>'12'!$B$34</c:f>
              <c:numCache>
                <c:formatCode>General</c:formatCode>
                <c:ptCount val="1"/>
              </c:numCache>
            </c:numRef>
          </c:cat>
          <c:val>
            <c:numRef>
              <c:f>'12'!$B$41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643200"/>
        <c:axId val="58644736"/>
      </c:barChart>
      <c:catAx>
        <c:axId val="58643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644736"/>
        <c:crosses val="autoZero"/>
        <c:auto val="1"/>
        <c:lblAlgn val="ctr"/>
        <c:lblOffset val="100"/>
        <c:noMultiLvlLbl val="0"/>
      </c:catAx>
      <c:valAx>
        <c:axId val="58644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64320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(GWh)</a:t>
            </a:r>
            <a:endParaRPr lang="en-US" sz="1000"/>
          </a:p>
        </c:rich>
      </c:tx>
      <c:layout>
        <c:manualLayout>
          <c:xMode val="edge"/>
          <c:yMode val="edge"/>
          <c:x val="0.1926265309786554"/>
          <c:y val="2.60734789472665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6279412874416E-2"/>
          <c:y val="0.13994923454334021"/>
          <c:w val="0.54128848100376514"/>
          <c:h val="0.655851254405401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'13'!$A$12</c:f>
              <c:strCache>
                <c:ptCount val="1"/>
                <c:pt idx="0">
                  <c:v>Skládkový plyn</c:v>
                </c:pt>
              </c:strCache>
            </c:strRef>
          </c:tx>
          <c:invertIfNegative val="0"/>
          <c:cat>
            <c:numRef>
              <c:f>('13'!$B$11:$F$11,'13'!$B$17:$F$17)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('13'!$B$12:$F$12,'13'!$B$18:$F$18)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115.34121999999991</c:v>
                </c:pt>
                <c:pt idx="8">
                  <c:v>104.47660000000003</c:v>
                </c:pt>
                <c:pt idx="9">
                  <c:v>109.69783800000006</c:v>
                </c:pt>
              </c:numCache>
            </c:numRef>
          </c:val>
        </c:ser>
        <c:ser>
          <c:idx val="1"/>
          <c:order val="1"/>
          <c:tx>
            <c:strRef>
              <c:f>'13'!$A$13</c:f>
              <c:strCache>
                <c:ptCount val="1"/>
                <c:pt idx="0">
                  <c:v>Kalový plyn (ČOV)</c:v>
                </c:pt>
              </c:strCache>
            </c:strRef>
          </c:tx>
          <c:invertIfNegative val="0"/>
          <c:cat>
            <c:numRef>
              <c:f>('13'!$B$11:$F$11,'13'!$B$17:$F$17)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('13'!$B$13:$F$13,'13'!$B$19:$F$19)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101.33805000000002</c:v>
                </c:pt>
                <c:pt idx="8">
                  <c:v>93.275349999999975</c:v>
                </c:pt>
                <c:pt idx="9">
                  <c:v>101.29326099999992</c:v>
                </c:pt>
              </c:numCache>
            </c:numRef>
          </c:val>
        </c:ser>
        <c:ser>
          <c:idx val="2"/>
          <c:order val="2"/>
          <c:tx>
            <c:strRef>
              <c:f>'13'!$A$14</c:f>
              <c:strCache>
                <c:ptCount val="1"/>
                <c:pt idx="0">
                  <c:v>Ostatní bioplyn</c:v>
                </c:pt>
              </c:strCache>
            </c:strRef>
          </c:tx>
          <c:invertIfNegative val="0"/>
          <c:cat>
            <c:numRef>
              <c:f>('13'!$B$11:$F$11,'13'!$B$17:$F$17)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('13'!$B$14:$F$14,'13'!$B$20:$F$20)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2350.0193230000014</c:v>
                </c:pt>
                <c:pt idx="8">
                  <c:v>2416.4362199999914</c:v>
                </c:pt>
                <c:pt idx="9">
                  <c:v>2389.5544439999981</c:v>
                </c:pt>
              </c:numCache>
            </c:numRef>
          </c:val>
        </c:ser>
        <c:ser>
          <c:idx val="3"/>
          <c:order val="3"/>
          <c:tx>
            <c:strRef>
              <c:f>'13'!$A$15</c:f>
              <c:strCache>
                <c:ptCount val="1"/>
                <c:pt idx="0">
                  <c:v>Všechny kategorie (údaje před rokem 2014 pouze v souhrnné podobě)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('13'!$B$11:$F$11,'13'!$B$17:$F$17)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('13'!$B$15:$F$15,'13'!$B$21:$C$21)</c:f>
              <c:numCache>
                <c:formatCode>General</c:formatCode>
                <c:ptCount val="7"/>
                <c:pt idx="0">
                  <c:v>182.69900000000001</c:v>
                </c:pt>
                <c:pt idx="1">
                  <c:v>213.63200000000001</c:v>
                </c:pt>
                <c:pt idx="2">
                  <c:v>414.23500000000001</c:v>
                </c:pt>
                <c:pt idx="3">
                  <c:v>598.755</c:v>
                </c:pt>
                <c:pt idx="4">
                  <c:v>932.57600000000002</c:v>
                </c:pt>
                <c:pt idx="5">
                  <c:v>1472.1419447755629</c:v>
                </c:pt>
                <c:pt idx="6">
                  <c:v>2241.3000000000002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786560"/>
        <c:axId val="58788096"/>
      </c:barChart>
      <c:catAx>
        <c:axId val="5878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8788096"/>
        <c:crosses val="autoZero"/>
        <c:auto val="1"/>
        <c:lblAlgn val="ctr"/>
        <c:lblOffset val="100"/>
        <c:noMultiLvlLbl val="0"/>
      </c:catAx>
      <c:valAx>
        <c:axId val="58788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878656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3.0675517091537367E-2"/>
          <c:y val="0.86640918731444527"/>
          <c:w val="0.42693211002490156"/>
          <c:h val="7.85803903379193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kategorií bioplynu na výrobě elektřiny brutto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211592970521543"/>
          <c:y val="0.23256079077970218"/>
          <c:w val="0.63016723356009074"/>
          <c:h val="0.56956418372962159"/>
        </c:manualLayout>
      </c:layout>
      <c:doughnut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'13'!$A$6:$A$8</c:f>
              <c:strCache>
                <c:ptCount val="3"/>
                <c:pt idx="0">
                  <c:v>Skládkový plyn</c:v>
                </c:pt>
                <c:pt idx="1">
                  <c:v>Kalový plyn (ČOV)</c:v>
                </c:pt>
                <c:pt idx="2">
                  <c:v>Ostatní bioplyn</c:v>
                </c:pt>
              </c:strCache>
            </c:strRef>
          </c:cat>
          <c:val>
            <c:numRef>
              <c:f>'13'!$B$6:$B$8</c:f>
              <c:numCache>
                <c:formatCode>#,##0.0</c:formatCode>
                <c:ptCount val="3"/>
                <c:pt idx="0">
                  <c:v>109697.83800000006</c:v>
                </c:pt>
                <c:pt idx="1">
                  <c:v>101293.26099999991</c:v>
                </c:pt>
                <c:pt idx="2">
                  <c:v>2389554.4439999983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'13'!$A$23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'13'!$B$23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'13'!$A$24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'13'!$B$24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'13'!$A$25</c:f>
              <c:strCache>
                <c:ptCount val="1"/>
              </c:strCache>
            </c:strRef>
          </c:tx>
          <c:invertIfNegative val="0"/>
          <c:cat>
            <c:numRef>
              <c:f>'13'!$B$22</c:f>
              <c:numCache>
                <c:formatCode>General</c:formatCode>
                <c:ptCount val="1"/>
              </c:numCache>
            </c:numRef>
          </c:cat>
          <c:val>
            <c:numRef>
              <c:f>'13'!$B$25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50688"/>
        <c:axId val="58856576"/>
      </c:barChart>
      <c:catAx>
        <c:axId val="5885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56576"/>
        <c:crosses val="autoZero"/>
        <c:auto val="1"/>
        <c:lblAlgn val="ctr"/>
        <c:lblOffset val="100"/>
        <c:noMultiLvlLbl val="0"/>
      </c:catAx>
      <c:valAx>
        <c:axId val="58856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88506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výroby elektřiny brutto z OZE a její podíl na tuzemské brutto spotřebě (TWh) 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'14'!$A$5</c:f>
              <c:strCache>
                <c:ptCount val="1"/>
                <c:pt idx="0">
                  <c:v>Malé vodní elektrárny do 10 MW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'14'!$B$5:$K$5</c:f>
              <c:numCache>
                <c:formatCode>#,##0</c:formatCode>
                <c:ptCount val="10"/>
                <c:pt idx="0">
                  <c:v>1001845</c:v>
                </c:pt>
                <c:pt idx="1">
                  <c:v>966884</c:v>
                </c:pt>
                <c:pt idx="2">
                  <c:v>1082683</c:v>
                </c:pt>
                <c:pt idx="3">
                  <c:v>1238819</c:v>
                </c:pt>
                <c:pt idx="4">
                  <c:v>1017877.582339</c:v>
                </c:pt>
                <c:pt idx="5">
                  <c:v>1026254</c:v>
                </c:pt>
                <c:pt idx="6">
                  <c:v>1236978</c:v>
                </c:pt>
                <c:pt idx="7">
                  <c:v>1011673.5550000003</c:v>
                </c:pt>
                <c:pt idx="8">
                  <c:v>1001797.0800000005</c:v>
                </c:pt>
                <c:pt idx="9">
                  <c:v>1053100.3369999996</c:v>
                </c:pt>
              </c:numCache>
            </c:numRef>
          </c:val>
        </c:ser>
        <c:ser>
          <c:idx val="1"/>
          <c:order val="1"/>
          <c:tx>
            <c:strRef>
              <c:f>'14'!$A$6</c:f>
              <c:strCache>
                <c:ptCount val="1"/>
                <c:pt idx="0">
                  <c:v>Vodní elektrárny nad 10 MW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'14'!$B$6:$K$6</c:f>
              <c:numCache>
                <c:formatCode>#,##0</c:formatCode>
                <c:ptCount val="10"/>
                <c:pt idx="0">
                  <c:v>1077493</c:v>
                </c:pt>
                <c:pt idx="1">
                  <c:v>1057451</c:v>
                </c:pt>
                <c:pt idx="2">
                  <c:v>1346937</c:v>
                </c:pt>
                <c:pt idx="3">
                  <c:v>1550655</c:v>
                </c:pt>
                <c:pt idx="4">
                  <c:v>945276.09699999995</c:v>
                </c:pt>
                <c:pt idx="5">
                  <c:v>1102912</c:v>
                </c:pt>
                <c:pt idx="6">
                  <c:v>1497762</c:v>
                </c:pt>
                <c:pt idx="7">
                  <c:v>897548.93600000034</c:v>
                </c:pt>
                <c:pt idx="8">
                  <c:v>793010.01000000024</c:v>
                </c:pt>
                <c:pt idx="9">
                  <c:v>947387.90899999987</c:v>
                </c:pt>
              </c:numCache>
            </c:numRef>
          </c:val>
        </c:ser>
        <c:ser>
          <c:idx val="2"/>
          <c:order val="2"/>
          <c:tx>
            <c:strRef>
              <c:f>'14'!$A$7</c:f>
              <c:strCache>
                <c:ptCount val="1"/>
                <c:pt idx="0">
                  <c:v>Větrné elektrárny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'14'!$B$7:$K$7</c:f>
              <c:numCache>
                <c:formatCode>#,##0</c:formatCode>
                <c:ptCount val="10"/>
                <c:pt idx="0">
                  <c:v>125098</c:v>
                </c:pt>
                <c:pt idx="1">
                  <c:v>244661</c:v>
                </c:pt>
                <c:pt idx="2">
                  <c:v>288067</c:v>
                </c:pt>
                <c:pt idx="3">
                  <c:v>335493</c:v>
                </c:pt>
                <c:pt idx="4">
                  <c:v>397003.18119999999</c:v>
                </c:pt>
                <c:pt idx="5">
                  <c:v>415817</c:v>
                </c:pt>
                <c:pt idx="6">
                  <c:v>480519</c:v>
                </c:pt>
                <c:pt idx="7">
                  <c:v>476544.39400000003</c:v>
                </c:pt>
                <c:pt idx="8">
                  <c:v>572611.56800000009</c:v>
                </c:pt>
                <c:pt idx="9">
                  <c:v>496957.18099999998</c:v>
                </c:pt>
              </c:numCache>
            </c:numRef>
          </c:val>
        </c:ser>
        <c:ser>
          <c:idx val="3"/>
          <c:order val="3"/>
          <c:tx>
            <c:strRef>
              <c:f>'14'!$A$8</c:f>
              <c:strCache>
                <c:ptCount val="1"/>
                <c:pt idx="0">
                  <c:v>Fotovoltaika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'14'!$B$8:$K$8</c:f>
              <c:numCache>
                <c:formatCode>#,##0</c:formatCode>
                <c:ptCount val="10"/>
                <c:pt idx="0">
                  <c:v>1754</c:v>
                </c:pt>
                <c:pt idx="1">
                  <c:v>12937</c:v>
                </c:pt>
                <c:pt idx="2">
                  <c:v>88807</c:v>
                </c:pt>
                <c:pt idx="3">
                  <c:v>615702</c:v>
                </c:pt>
                <c:pt idx="4">
                  <c:v>2182018.3030030001</c:v>
                </c:pt>
                <c:pt idx="5">
                  <c:v>2148624</c:v>
                </c:pt>
                <c:pt idx="6">
                  <c:v>2032654</c:v>
                </c:pt>
                <c:pt idx="7">
                  <c:v>2122868.7979999962</c:v>
                </c:pt>
                <c:pt idx="8">
                  <c:v>2263846.1340000033</c:v>
                </c:pt>
                <c:pt idx="9">
                  <c:v>2131454.5369999958</c:v>
                </c:pt>
              </c:numCache>
            </c:numRef>
          </c:val>
        </c:ser>
        <c:ser>
          <c:idx val="4"/>
          <c:order val="4"/>
          <c:tx>
            <c:strRef>
              <c:f>'14'!$A$9</c:f>
              <c:strCache>
                <c:ptCount val="1"/>
                <c:pt idx="0">
                  <c:v>Bioplyn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'14'!$B$9:$K$9</c:f>
              <c:numCache>
                <c:formatCode>#,##0</c:formatCode>
                <c:ptCount val="10"/>
                <c:pt idx="0">
                  <c:v>182699</c:v>
                </c:pt>
                <c:pt idx="1">
                  <c:v>213632</c:v>
                </c:pt>
                <c:pt idx="2">
                  <c:v>414235</c:v>
                </c:pt>
                <c:pt idx="3">
                  <c:v>598755</c:v>
                </c:pt>
                <c:pt idx="4">
                  <c:v>932576</c:v>
                </c:pt>
                <c:pt idx="5">
                  <c:v>1472141.944775563</c:v>
                </c:pt>
                <c:pt idx="6">
                  <c:v>2241300</c:v>
                </c:pt>
                <c:pt idx="7">
                  <c:v>2566698.5930000055</c:v>
                </c:pt>
                <c:pt idx="8">
                  <c:v>2614188.1699999887</c:v>
                </c:pt>
                <c:pt idx="9">
                  <c:v>2600545.543000001</c:v>
                </c:pt>
              </c:numCache>
            </c:numRef>
          </c:val>
        </c:ser>
        <c:ser>
          <c:idx val="5"/>
          <c:order val="5"/>
          <c:tx>
            <c:strRef>
              <c:f>'14'!$A$10</c:f>
              <c:strCache>
                <c:ptCount val="1"/>
                <c:pt idx="0">
                  <c:v>Biomasa</c:v>
                </c:pt>
              </c:strCache>
            </c:strRef>
          </c:tx>
          <c:spPr>
            <a:solidFill>
              <a:srgbClr val="89A54E"/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'14'!$B$10:$K$10</c:f>
              <c:numCache>
                <c:formatCode>#,##0</c:formatCode>
                <c:ptCount val="10"/>
                <c:pt idx="0">
                  <c:v>993360</c:v>
                </c:pt>
                <c:pt idx="1">
                  <c:v>1231210</c:v>
                </c:pt>
                <c:pt idx="2">
                  <c:v>1436848</c:v>
                </c:pt>
                <c:pt idx="3">
                  <c:v>1511911</c:v>
                </c:pt>
                <c:pt idx="4">
                  <c:v>1682562.86900166</c:v>
                </c:pt>
                <c:pt idx="5">
                  <c:v>1802591</c:v>
                </c:pt>
                <c:pt idx="6">
                  <c:v>1670326.8</c:v>
                </c:pt>
                <c:pt idx="7">
                  <c:v>2007038.9799999991</c:v>
                </c:pt>
                <c:pt idx="8">
                  <c:v>2090855.3999999994</c:v>
                </c:pt>
                <c:pt idx="9">
                  <c:v>2067443.1200000024</c:v>
                </c:pt>
              </c:numCache>
            </c:numRef>
          </c:val>
        </c:ser>
        <c:ser>
          <c:idx val="6"/>
          <c:order val="6"/>
          <c:tx>
            <c:strRef>
              <c:f>'14'!$A$11</c:f>
              <c:strCache>
                <c:ptCount val="1"/>
                <c:pt idx="0">
                  <c:v>BRKO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'14'!$B$11:$K$11</c:f>
              <c:numCache>
                <c:formatCode>#,##0</c:formatCode>
                <c:ptCount val="10"/>
                <c:pt idx="0">
                  <c:v>11260</c:v>
                </c:pt>
                <c:pt idx="1">
                  <c:v>11684</c:v>
                </c:pt>
                <c:pt idx="2">
                  <c:v>10937</c:v>
                </c:pt>
                <c:pt idx="3">
                  <c:v>35580</c:v>
                </c:pt>
                <c:pt idx="4">
                  <c:v>90190</c:v>
                </c:pt>
                <c:pt idx="5">
                  <c:v>86685.7</c:v>
                </c:pt>
                <c:pt idx="6">
                  <c:v>83841.789999999994</c:v>
                </c:pt>
                <c:pt idx="7">
                  <c:v>87335.339999999982</c:v>
                </c:pt>
                <c:pt idx="8">
                  <c:v>86642.087999999989</c:v>
                </c:pt>
                <c:pt idx="9">
                  <c:v>98561.173799999975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72448"/>
        <c:axId val="57673984"/>
      </c:barChart>
      <c:lineChart>
        <c:grouping val="standard"/>
        <c:varyColors val="0"/>
        <c:ser>
          <c:idx val="7"/>
          <c:order val="7"/>
          <c:tx>
            <c:strRef>
              <c:f>'14'!$A$15</c:f>
              <c:strCache>
                <c:ptCount val="1"/>
                <c:pt idx="0">
                  <c:v>Podíl OZE [%]*)</c:v>
                </c:pt>
              </c:strCache>
            </c:strRef>
          </c:tx>
          <c:spPr>
            <a:ln w="50800"/>
          </c:spPr>
          <c:marker>
            <c:symbol val="circle"/>
            <c:size val="9"/>
          </c:marker>
          <c:dLbls>
            <c:dLbl>
              <c:idx val="1"/>
              <c:layout>
                <c:manualLayout>
                  <c:x val="-2.9130847268834949E-2"/>
                  <c:y val="-3.030996433680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18296739853627E-2"/>
                  <c:y val="-2.9989341524036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94423457623862E-2"/>
                  <c:y val="-3.0309964336803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428863463264506E-2"/>
                  <c:y val="-2.7331064549134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552333652904069E-2"/>
                  <c:y val="-2.713117757255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219002964435168E-2"/>
                  <c:y val="-2.713110013790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1946666666666665E-2"/>
                  <c:y val="-5.7888473686551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'14'!$B$3:$K$3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'14'!$B$15:$K$15</c:f>
              <c:numCache>
                <c:formatCode>0.00%</c:formatCode>
                <c:ptCount val="10"/>
                <c:pt idx="0">
                  <c:v>4.7102499541954217E-2</c:v>
                </c:pt>
                <c:pt idx="1">
                  <c:v>5.1887536898883369E-2</c:v>
                </c:pt>
                <c:pt idx="2">
                  <c:v>6.8054139941690961E-2</c:v>
                </c:pt>
                <c:pt idx="3">
                  <c:v>8.2959046922494811E-2</c:v>
                </c:pt>
                <c:pt idx="4">
                  <c:v>0.10277736159156844</c:v>
                </c:pt>
                <c:pt idx="5">
                  <c:v>0.11433145303438631</c:v>
                </c:pt>
                <c:pt idx="6">
                  <c:v>0.13171458881978967</c:v>
                </c:pt>
                <c:pt idx="7">
                  <c:v>0.13170687381008753</c:v>
                </c:pt>
                <c:pt idx="8">
                  <c:v>0.13269097245993208</c:v>
                </c:pt>
                <c:pt idx="9">
                  <c:v>0.12973865015962943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10464"/>
        <c:axId val="57708928"/>
      </c:lineChart>
      <c:catAx>
        <c:axId val="5767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7673984"/>
        <c:crosses val="autoZero"/>
        <c:auto val="1"/>
        <c:lblAlgn val="ctr"/>
        <c:lblOffset val="100"/>
        <c:noMultiLvlLbl val="0"/>
      </c:catAx>
      <c:valAx>
        <c:axId val="57673984"/>
        <c:scaling>
          <c:orientation val="minMax"/>
          <c:max val="14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672448"/>
        <c:crosses val="autoZero"/>
        <c:crossBetween val="between"/>
        <c:dispUnits>
          <c:builtInUnit val="millions"/>
        </c:dispUnits>
      </c:valAx>
      <c:valAx>
        <c:axId val="577089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7710464"/>
        <c:crosses val="max"/>
        <c:crossBetween val="between"/>
      </c:valAx>
      <c:catAx>
        <c:axId val="5771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7089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392016074937523"/>
          <c:w val="1"/>
          <c:h val="4.8747511889817352E-2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Podíl instalovaného výkonu v ES ČR</a:t>
            </a:r>
            <a:r>
              <a:rPr lang="cs-CZ" sz="1000"/>
              <a:t> - 2016</a:t>
            </a:r>
            <a:endParaRPr lang="en-US" sz="1000"/>
          </a:p>
        </c:rich>
      </c:tx>
      <c:layout>
        <c:manualLayout>
          <c:xMode val="edge"/>
          <c:yMode val="edge"/>
          <c:x val="0.16354599977717402"/>
          <c:y val="6.39630900461775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04878455043755E-2"/>
          <c:y val="0.24677839597229348"/>
          <c:w val="0.94094703852648942"/>
          <c:h val="0.61841029137688064"/>
        </c:manualLayout>
      </c:layout>
      <c:doughnut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6"/>
              <c:layout>
                <c:manualLayout>
                  <c:x val="-0.10957081729703255"/>
                  <c:y val="-8.89923518471010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'15'!$B$15:$I$15</c:f>
              <c:strCache>
                <c:ptCount val="8"/>
                <c:pt idx="0">
                  <c:v>JE</c:v>
                </c:pt>
                <c:pt idx="1">
                  <c:v>PE</c:v>
                </c:pt>
                <c:pt idx="2">
                  <c:v>PPE</c:v>
                </c:pt>
                <c:pt idx="3">
                  <c:v>PSE</c:v>
                </c:pt>
                <c:pt idx="4">
                  <c:v>VE</c:v>
                </c:pt>
                <c:pt idx="5">
                  <c:v>PVE</c:v>
                </c:pt>
                <c:pt idx="6">
                  <c:v>VTE</c:v>
                </c:pt>
                <c:pt idx="7">
                  <c:v>FVE</c:v>
                </c:pt>
              </c:strCache>
            </c:strRef>
          </c:cat>
          <c:val>
            <c:numRef>
              <c:f>'15'!$B$16:$I$16</c:f>
              <c:numCache>
                <c:formatCode>#,##0.0</c:formatCode>
                <c:ptCount val="8"/>
                <c:pt idx="0">
                  <c:v>4290</c:v>
                </c:pt>
                <c:pt idx="1">
                  <c:v>10849.975</c:v>
                </c:pt>
                <c:pt idx="2">
                  <c:v>1363.5</c:v>
                </c:pt>
                <c:pt idx="3">
                  <c:v>873.99199999999996</c:v>
                </c:pt>
                <c:pt idx="4">
                  <c:v>1090.1870999999999</c:v>
                </c:pt>
                <c:pt idx="5">
                  <c:v>1171.5</c:v>
                </c:pt>
                <c:pt idx="6">
                  <c:v>282.00490000000002</c:v>
                </c:pt>
                <c:pt idx="7">
                  <c:v>2067.8510799999963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Instalovaný výkon v krajích ČR</a:t>
            </a:r>
            <a:r>
              <a:rPr lang="cs-CZ" sz="1000" baseline="0"/>
              <a:t> </a:t>
            </a:r>
            <a:r>
              <a:rPr lang="en-US" sz="1000"/>
              <a:t>(</a:t>
            </a:r>
            <a:r>
              <a:rPr lang="cs-CZ" sz="1000"/>
              <a:t>M</a:t>
            </a:r>
            <a:r>
              <a:rPr lang="en-US" sz="1000"/>
              <a:t>W)</a:t>
            </a:r>
            <a:r>
              <a:rPr lang="cs-CZ" sz="1000"/>
              <a:t> k 31.12.2016</a:t>
            </a:r>
            <a:endParaRPr lang="en-US" sz="1000"/>
          </a:p>
        </c:rich>
      </c:tx>
      <c:layout>
        <c:manualLayout>
          <c:xMode val="edge"/>
          <c:yMode val="edge"/>
          <c:x val="0.30409484126984127"/>
          <c:y val="1.763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693012055606848"/>
          <c:y val="0.14708350015570087"/>
          <c:w val="0.8502542435478867"/>
          <c:h val="0.54594166666666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'15'!$B$15</c:f>
              <c:strCache>
                <c:ptCount val="1"/>
                <c:pt idx="0">
                  <c:v>JE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'15'!$B$17:$B$30</c:f>
              <c:numCache>
                <c:formatCode>#,##0.0</c:formatCode>
                <c:ptCount val="14"/>
                <c:pt idx="0">
                  <c:v>2250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2040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'15'!$C$15</c:f>
              <c:strCache>
                <c:ptCount val="1"/>
                <c:pt idx="0">
                  <c:v>PE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'15'!$C$17:$C$30</c:f>
              <c:numCache>
                <c:formatCode>#,##0.0</c:formatCode>
                <c:ptCount val="14"/>
                <c:pt idx="0">
                  <c:v>194.405</c:v>
                </c:pt>
                <c:pt idx="1">
                  <c:v>226.29999999999998</c:v>
                </c:pt>
                <c:pt idx="2">
                  <c:v>544.84</c:v>
                </c:pt>
                <c:pt idx="3">
                  <c:v>199.59900000000002</c:v>
                </c:pt>
                <c:pt idx="4">
                  <c:v>9.8349999999999991</c:v>
                </c:pt>
                <c:pt idx="5">
                  <c:v>1606.0810000000004</c:v>
                </c:pt>
                <c:pt idx="6">
                  <c:v>111.76900000000002</c:v>
                </c:pt>
                <c:pt idx="7">
                  <c:v>1273.7099999999998</c:v>
                </c:pt>
                <c:pt idx="8">
                  <c:v>255.23000000000002</c:v>
                </c:pt>
                <c:pt idx="9">
                  <c:v>147.94</c:v>
                </c:pt>
                <c:pt idx="10">
                  <c:v>1727.9459999999999</c:v>
                </c:pt>
                <c:pt idx="11">
                  <c:v>4394.2000000000007</c:v>
                </c:pt>
                <c:pt idx="12">
                  <c:v>15.260000000000002</c:v>
                </c:pt>
                <c:pt idx="13">
                  <c:v>142.86000000000004</c:v>
                </c:pt>
              </c:numCache>
            </c:numRef>
          </c:val>
        </c:ser>
        <c:ser>
          <c:idx val="2"/>
          <c:order val="2"/>
          <c:tx>
            <c:strRef>
              <c:f>'15'!$D$15</c:f>
              <c:strCache>
                <c:ptCount val="1"/>
                <c:pt idx="0">
                  <c:v>PPE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'15'!$D$17:$D$30</c:f>
              <c:numCache>
                <c:formatCode>#,##0.0</c:formatCode>
                <c:ptCount val="14"/>
                <c:pt idx="0">
                  <c:v>0</c:v>
                </c:pt>
                <c:pt idx="1">
                  <c:v>118.5</c:v>
                </c:pt>
                <c:pt idx="2">
                  <c:v>400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3"/>
          <c:order val="3"/>
          <c:tx>
            <c:strRef>
              <c:f>'15'!$E$15</c:f>
              <c:strCache>
                <c:ptCount val="1"/>
                <c:pt idx="0">
                  <c:v>PSE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'15'!$E$17:$E$30</c:f>
              <c:numCache>
                <c:formatCode>#,##0.0</c:formatCode>
                <c:ptCount val="14"/>
                <c:pt idx="0">
                  <c:v>47.441999999999979</c:v>
                </c:pt>
                <c:pt idx="1">
                  <c:v>66.079000000000008</c:v>
                </c:pt>
                <c:pt idx="2">
                  <c:v>15.398000000000001</c:v>
                </c:pt>
                <c:pt idx="3">
                  <c:v>53.714000000000006</c:v>
                </c:pt>
                <c:pt idx="4">
                  <c:v>32.065999999999988</c:v>
                </c:pt>
                <c:pt idx="5">
                  <c:v>80.728999999999985</c:v>
                </c:pt>
                <c:pt idx="6">
                  <c:v>101.604</c:v>
                </c:pt>
                <c:pt idx="7">
                  <c:v>53.756999999999991</c:v>
                </c:pt>
                <c:pt idx="8">
                  <c:v>62.548000000000016</c:v>
                </c:pt>
                <c:pt idx="9">
                  <c:v>17.95</c:v>
                </c:pt>
                <c:pt idx="10">
                  <c:v>192.86799999999999</c:v>
                </c:pt>
                <c:pt idx="11">
                  <c:v>45.197000000000003</c:v>
                </c:pt>
                <c:pt idx="12">
                  <c:v>75.58</c:v>
                </c:pt>
                <c:pt idx="13">
                  <c:v>29.060000000000002</c:v>
                </c:pt>
              </c:numCache>
            </c:numRef>
          </c:val>
        </c:ser>
        <c:ser>
          <c:idx val="4"/>
          <c:order val="4"/>
          <c:tx>
            <c:strRef>
              <c:f>'15'!$F$15</c:f>
              <c:strCache>
                <c:ptCount val="1"/>
                <c:pt idx="0">
                  <c:v>VE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'15'!$F$17:$F$30</c:f>
              <c:numCache>
                <c:formatCode>#,##0.0</c:formatCode>
                <c:ptCount val="14"/>
                <c:pt idx="0">
                  <c:v>156.29785000000001</c:v>
                </c:pt>
                <c:pt idx="1">
                  <c:v>34.538699999999999</c:v>
                </c:pt>
                <c:pt idx="2">
                  <c:v>7.900999999999998</c:v>
                </c:pt>
                <c:pt idx="3">
                  <c:v>30.511399999999998</c:v>
                </c:pt>
                <c:pt idx="4">
                  <c:v>25.807800000000011</c:v>
                </c:pt>
                <c:pt idx="5">
                  <c:v>17.449499999999997</c:v>
                </c:pt>
                <c:pt idx="6">
                  <c:v>12.43055</c:v>
                </c:pt>
                <c:pt idx="7">
                  <c:v>29.456499999999977</c:v>
                </c:pt>
                <c:pt idx="8">
                  <c:v>20.201999999999998</c:v>
                </c:pt>
                <c:pt idx="9">
                  <c:v>11.936</c:v>
                </c:pt>
                <c:pt idx="10">
                  <c:v>642.70820000000003</c:v>
                </c:pt>
                <c:pt idx="11">
                  <c:v>76.616000000000014</c:v>
                </c:pt>
                <c:pt idx="12">
                  <c:v>16.636099999999992</c:v>
                </c:pt>
                <c:pt idx="13">
                  <c:v>7.6954999999999991</c:v>
                </c:pt>
              </c:numCache>
            </c:numRef>
          </c:val>
        </c:ser>
        <c:ser>
          <c:idx val="5"/>
          <c:order val="5"/>
          <c:tx>
            <c:strRef>
              <c:f>'15'!$G$15</c:f>
              <c:strCache>
                <c:ptCount val="1"/>
                <c:pt idx="0">
                  <c:v>PVE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'15'!$G$17:$G$30</c:f>
              <c:numCache>
                <c:formatCode>#,##0.0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650</c:v>
                </c:pt>
                <c:pt idx="7">
                  <c:v>0</c:v>
                </c:pt>
                <c:pt idx="8">
                  <c:v>1.5</c:v>
                </c:pt>
                <c:pt idx="9">
                  <c:v>0</c:v>
                </c:pt>
                <c:pt idx="10">
                  <c:v>45</c:v>
                </c:pt>
                <c:pt idx="11">
                  <c:v>0</c:v>
                </c:pt>
                <c:pt idx="12">
                  <c:v>475</c:v>
                </c:pt>
                <c:pt idx="13">
                  <c:v>0</c:v>
                </c:pt>
              </c:numCache>
            </c:numRef>
          </c:val>
        </c:ser>
        <c:ser>
          <c:idx val="6"/>
          <c:order val="6"/>
          <c:tx>
            <c:strRef>
              <c:f>'15'!$H$15</c:f>
              <c:strCache>
                <c:ptCount val="1"/>
                <c:pt idx="0">
                  <c:v>VTE</c:v>
                </c:pt>
              </c:strCache>
            </c:strRef>
          </c:tx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'15'!$H$17:$H$30</c:f>
              <c:numCache>
                <c:formatCode>#,##0.0</c:formatCode>
                <c:ptCount val="14"/>
                <c:pt idx="0">
                  <c:v>0</c:v>
                </c:pt>
                <c:pt idx="1">
                  <c:v>8.2712000000000003</c:v>
                </c:pt>
                <c:pt idx="2">
                  <c:v>52.089999999999996</c:v>
                </c:pt>
                <c:pt idx="3">
                  <c:v>8.0044999999999984</c:v>
                </c:pt>
                <c:pt idx="4">
                  <c:v>23.996199999999998</c:v>
                </c:pt>
                <c:pt idx="5">
                  <c:v>21.811999999999998</c:v>
                </c:pt>
                <c:pt idx="6">
                  <c:v>43.792000000000002</c:v>
                </c:pt>
                <c:pt idx="7">
                  <c:v>19.25</c:v>
                </c:pt>
                <c:pt idx="8">
                  <c:v>0.8</c:v>
                </c:pt>
                <c:pt idx="9">
                  <c:v>0</c:v>
                </c:pt>
                <c:pt idx="10">
                  <c:v>6.0539999999999994</c:v>
                </c:pt>
                <c:pt idx="11">
                  <c:v>86.8</c:v>
                </c:pt>
                <c:pt idx="12">
                  <c:v>10.91</c:v>
                </c:pt>
                <c:pt idx="13">
                  <c:v>0.22500000000000001</c:v>
                </c:pt>
              </c:numCache>
            </c:numRef>
          </c:val>
        </c:ser>
        <c:ser>
          <c:idx val="7"/>
          <c:order val="7"/>
          <c:tx>
            <c:strRef>
              <c:f>'15'!$I$15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'15'!$A$17:$A$30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'15'!$I$17:$I$30</c:f>
              <c:numCache>
                <c:formatCode>#,##0.0</c:formatCode>
                <c:ptCount val="14"/>
                <c:pt idx="0">
                  <c:v>241.79774000000032</c:v>
                </c:pt>
                <c:pt idx="1">
                  <c:v>445.41798999999884</c:v>
                </c:pt>
                <c:pt idx="2">
                  <c:v>13.053549999999985</c:v>
                </c:pt>
                <c:pt idx="3">
                  <c:v>91.052409999999625</c:v>
                </c:pt>
                <c:pt idx="4">
                  <c:v>107.77365999999984</c:v>
                </c:pt>
                <c:pt idx="5">
                  <c:v>60.598790000000413</c:v>
                </c:pt>
                <c:pt idx="6">
                  <c:v>109.26963999999992</c:v>
                </c:pt>
                <c:pt idx="7">
                  <c:v>96.072479999999786</c:v>
                </c:pt>
                <c:pt idx="8">
                  <c:v>210.3179199999982</c:v>
                </c:pt>
                <c:pt idx="9">
                  <c:v>21.835770000000039</c:v>
                </c:pt>
                <c:pt idx="10">
                  <c:v>245.74192999999872</c:v>
                </c:pt>
                <c:pt idx="11">
                  <c:v>174.69863999999995</c:v>
                </c:pt>
                <c:pt idx="12">
                  <c:v>90.660099999999858</c:v>
                </c:pt>
                <c:pt idx="13">
                  <c:v>159.5604600000004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55504256"/>
        <c:axId val="59253888"/>
      </c:barChart>
      <c:catAx>
        <c:axId val="55504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cs-CZ"/>
          </a:p>
        </c:txPr>
        <c:crossAx val="59253888"/>
        <c:crosses val="autoZero"/>
        <c:auto val="1"/>
        <c:lblAlgn val="ctr"/>
        <c:lblOffset val="100"/>
        <c:noMultiLvlLbl val="0"/>
      </c:catAx>
      <c:valAx>
        <c:axId val="59253888"/>
        <c:scaling>
          <c:orientation val="minMax"/>
          <c:max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5504256"/>
        <c:crosses val="autoZero"/>
        <c:crossBetween val="between"/>
        <c:majorUnit val="1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instalovaného výkonu v ES ČR (MW) k 31.12.2016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'15'!$A$5</c:f>
              <c:strCache>
                <c:ptCount val="1"/>
                <c:pt idx="0">
                  <c:v>Jaderné (JE)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'15'!$B$5:$K$5</c:f>
              <c:numCache>
                <c:formatCode>#,##0.0</c:formatCode>
                <c:ptCount val="10"/>
                <c:pt idx="0">
                  <c:v>3760</c:v>
                </c:pt>
                <c:pt idx="1">
                  <c:v>3760</c:v>
                </c:pt>
                <c:pt idx="2">
                  <c:v>3830</c:v>
                </c:pt>
                <c:pt idx="3">
                  <c:v>3900</c:v>
                </c:pt>
                <c:pt idx="4">
                  <c:v>3970</c:v>
                </c:pt>
                <c:pt idx="5">
                  <c:v>4040</c:v>
                </c:pt>
                <c:pt idx="6">
                  <c:v>4290</c:v>
                </c:pt>
                <c:pt idx="7">
                  <c:v>4290</c:v>
                </c:pt>
                <c:pt idx="8">
                  <c:v>4290</c:v>
                </c:pt>
                <c:pt idx="9">
                  <c:v>4290</c:v>
                </c:pt>
              </c:numCache>
            </c:numRef>
          </c:val>
        </c:ser>
        <c:ser>
          <c:idx val="1"/>
          <c:order val="1"/>
          <c:tx>
            <c:strRef>
              <c:f>'15'!$A$6</c:f>
              <c:strCache>
                <c:ptCount val="1"/>
                <c:pt idx="0">
                  <c:v>Parní (PE)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'15'!$B$6:$K$6</c:f>
              <c:numCache>
                <c:formatCode>#,##0.0</c:formatCode>
                <c:ptCount val="10"/>
                <c:pt idx="0">
                  <c:v>10648.1</c:v>
                </c:pt>
                <c:pt idx="1">
                  <c:v>10685.2</c:v>
                </c:pt>
                <c:pt idx="2">
                  <c:v>10720.1</c:v>
                </c:pt>
                <c:pt idx="3">
                  <c:v>10769</c:v>
                </c:pt>
                <c:pt idx="4">
                  <c:v>10787.49</c:v>
                </c:pt>
                <c:pt idx="5">
                  <c:v>10644.087000004709</c:v>
                </c:pt>
                <c:pt idx="6">
                  <c:v>10819.5</c:v>
                </c:pt>
                <c:pt idx="7">
                  <c:v>10741.852000000003</c:v>
                </c:pt>
                <c:pt idx="8">
                  <c:v>10737.852000000003</c:v>
                </c:pt>
                <c:pt idx="9">
                  <c:v>10849.975000000002</c:v>
                </c:pt>
              </c:numCache>
            </c:numRef>
          </c:val>
        </c:ser>
        <c:ser>
          <c:idx val="2"/>
          <c:order val="2"/>
          <c:tx>
            <c:strRef>
              <c:f>'15'!$A$7</c:f>
              <c:strCache>
                <c:ptCount val="1"/>
                <c:pt idx="0">
                  <c:v>Paroplynové (PPE)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'15'!$B$7:$K$7</c:f>
              <c:numCache>
                <c:formatCode>#,##0.0</c:formatCode>
                <c:ptCount val="10"/>
                <c:pt idx="0">
                  <c:v>569.72</c:v>
                </c:pt>
                <c:pt idx="1">
                  <c:v>569.72</c:v>
                </c:pt>
                <c:pt idx="2">
                  <c:v>560.70000000000005</c:v>
                </c:pt>
                <c:pt idx="3">
                  <c:v>590.70000000000005</c:v>
                </c:pt>
                <c:pt idx="4">
                  <c:v>590.70000000000005</c:v>
                </c:pt>
                <c:pt idx="5">
                  <c:v>520.70000000000005</c:v>
                </c:pt>
                <c:pt idx="6">
                  <c:v>518</c:v>
                </c:pt>
                <c:pt idx="7">
                  <c:v>1363.3150000000001</c:v>
                </c:pt>
                <c:pt idx="8">
                  <c:v>1363.3150000000001</c:v>
                </c:pt>
                <c:pt idx="9">
                  <c:v>1363.5</c:v>
                </c:pt>
              </c:numCache>
            </c:numRef>
          </c:val>
        </c:ser>
        <c:ser>
          <c:idx val="3"/>
          <c:order val="3"/>
          <c:tx>
            <c:strRef>
              <c:f>'15'!$A$8</c:f>
              <c:strCache>
                <c:ptCount val="1"/>
                <c:pt idx="0">
                  <c:v>Plynové a spalovací (PSE)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'15'!$B$8:$K$8</c:f>
              <c:numCache>
                <c:formatCode>#,##0.0</c:formatCode>
                <c:ptCount val="10"/>
                <c:pt idx="0">
                  <c:v>291.17999999999995</c:v>
                </c:pt>
                <c:pt idx="1">
                  <c:v>327.94</c:v>
                </c:pt>
                <c:pt idx="2">
                  <c:v>374.2</c:v>
                </c:pt>
                <c:pt idx="3">
                  <c:v>433.7</c:v>
                </c:pt>
                <c:pt idx="4">
                  <c:v>510.8</c:v>
                </c:pt>
                <c:pt idx="5">
                  <c:v>750.1</c:v>
                </c:pt>
                <c:pt idx="6">
                  <c:v>820.1</c:v>
                </c:pt>
                <c:pt idx="7">
                  <c:v>855.88699999999869</c:v>
                </c:pt>
                <c:pt idx="8">
                  <c:v>859.88699999999869</c:v>
                </c:pt>
                <c:pt idx="9">
                  <c:v>873.99199999999689</c:v>
                </c:pt>
              </c:numCache>
            </c:numRef>
          </c:val>
        </c:ser>
        <c:ser>
          <c:idx val="4"/>
          <c:order val="4"/>
          <c:tx>
            <c:strRef>
              <c:f>'15'!$A$9</c:f>
              <c:strCache>
                <c:ptCount val="1"/>
                <c:pt idx="0">
                  <c:v>Vodní (VE)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'15'!$B$9:$K$9</c:f>
              <c:numCache>
                <c:formatCode>#,##0.0</c:formatCode>
                <c:ptCount val="10"/>
                <c:pt idx="0">
                  <c:v>1028.97</c:v>
                </c:pt>
                <c:pt idx="1">
                  <c:v>1045.3000000000002</c:v>
                </c:pt>
                <c:pt idx="2">
                  <c:v>1036.5</c:v>
                </c:pt>
                <c:pt idx="3">
                  <c:v>1056.0999999999999</c:v>
                </c:pt>
                <c:pt idx="4">
                  <c:v>1054.5999999999999</c:v>
                </c:pt>
                <c:pt idx="5">
                  <c:v>1069.1999999999998</c:v>
                </c:pt>
                <c:pt idx="6">
                  <c:v>1082.6999999999998</c:v>
                </c:pt>
                <c:pt idx="7">
                  <c:v>1080.3501999999992</c:v>
                </c:pt>
                <c:pt idx="8">
                  <c:v>1087.5334999999984</c:v>
                </c:pt>
                <c:pt idx="9">
                  <c:v>1090.1870999999983</c:v>
                </c:pt>
              </c:numCache>
            </c:numRef>
          </c:val>
        </c:ser>
        <c:ser>
          <c:idx val="5"/>
          <c:order val="5"/>
          <c:tx>
            <c:strRef>
              <c:f>'15'!$A$10</c:f>
              <c:strCache>
                <c:ptCount val="1"/>
                <c:pt idx="0">
                  <c:v>Přečerpávací (PVE)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'15'!$B$10:$K$10</c:f>
              <c:numCache>
                <c:formatCode>#,##0.0</c:formatCode>
                <c:ptCount val="10"/>
                <c:pt idx="0">
                  <c:v>1146.5</c:v>
                </c:pt>
                <c:pt idx="1">
                  <c:v>1146.5</c:v>
                </c:pt>
                <c:pt idx="2">
                  <c:v>1146.5</c:v>
                </c:pt>
                <c:pt idx="3">
                  <c:v>1146.5</c:v>
                </c:pt>
                <c:pt idx="4">
                  <c:v>1146.5</c:v>
                </c:pt>
                <c:pt idx="5">
                  <c:v>1146.5</c:v>
                </c:pt>
                <c:pt idx="6">
                  <c:v>1146.5</c:v>
                </c:pt>
                <c:pt idx="7">
                  <c:v>1171.5</c:v>
                </c:pt>
                <c:pt idx="8">
                  <c:v>1171.5</c:v>
                </c:pt>
                <c:pt idx="9">
                  <c:v>1171.5</c:v>
                </c:pt>
              </c:numCache>
            </c:numRef>
          </c:val>
        </c:ser>
        <c:ser>
          <c:idx val="6"/>
          <c:order val="6"/>
          <c:tx>
            <c:strRef>
              <c:f>'15'!$A$11</c:f>
              <c:strCache>
                <c:ptCount val="1"/>
                <c:pt idx="0">
                  <c:v>Větrné (VTE)</c:v>
                </c:pt>
              </c:strCache>
            </c:strRef>
          </c:tx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'15'!$B$11:$K$11</c:f>
              <c:numCache>
                <c:formatCode>#,##0.0</c:formatCode>
                <c:ptCount val="10"/>
                <c:pt idx="0">
                  <c:v>113.1</c:v>
                </c:pt>
                <c:pt idx="1">
                  <c:v>150</c:v>
                </c:pt>
                <c:pt idx="2">
                  <c:v>193.2</c:v>
                </c:pt>
                <c:pt idx="3">
                  <c:v>217.8</c:v>
                </c:pt>
                <c:pt idx="4">
                  <c:v>218.9</c:v>
                </c:pt>
                <c:pt idx="5">
                  <c:v>262.96019999446298</c:v>
                </c:pt>
                <c:pt idx="6">
                  <c:v>270</c:v>
                </c:pt>
                <c:pt idx="7">
                  <c:v>278.05489999999998</c:v>
                </c:pt>
                <c:pt idx="8">
                  <c:v>280.6499</c:v>
                </c:pt>
                <c:pt idx="9">
                  <c:v>282.00490000000002</c:v>
                </c:pt>
              </c:numCache>
            </c:numRef>
          </c:val>
        </c:ser>
        <c:ser>
          <c:idx val="7"/>
          <c:order val="7"/>
          <c:tx>
            <c:strRef>
              <c:f>'15'!$A$12</c:f>
              <c:strCache>
                <c:ptCount val="1"/>
                <c:pt idx="0">
                  <c:v>Fotovoltaické (FVE)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'15'!$B$3:$K$3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'15'!$B$12:$K$12</c:f>
              <c:numCache>
                <c:formatCode>#,##0.0</c:formatCode>
                <c:ptCount val="10"/>
                <c:pt idx="0">
                  <c:v>3.4</c:v>
                </c:pt>
                <c:pt idx="1">
                  <c:v>39.5</c:v>
                </c:pt>
                <c:pt idx="2">
                  <c:v>464.6</c:v>
                </c:pt>
                <c:pt idx="3">
                  <c:v>1959.1</c:v>
                </c:pt>
                <c:pt idx="4">
                  <c:v>1971</c:v>
                </c:pt>
                <c:pt idx="5">
                  <c:v>2085.96414685531</c:v>
                </c:pt>
                <c:pt idx="6">
                  <c:v>2132.4</c:v>
                </c:pt>
                <c:pt idx="7">
                  <c:v>2067.4154500000959</c:v>
                </c:pt>
                <c:pt idx="8">
                  <c:v>2074.9228500000986</c:v>
                </c:pt>
                <c:pt idx="9">
                  <c:v>2067.8510800001131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8288"/>
        <c:axId val="59318272"/>
      </c:barChart>
      <c:catAx>
        <c:axId val="5930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9318272"/>
        <c:crosses val="autoZero"/>
        <c:auto val="1"/>
        <c:lblAlgn val="ctr"/>
        <c:lblOffset val="100"/>
        <c:noMultiLvlLbl val="0"/>
      </c:catAx>
      <c:valAx>
        <c:axId val="59318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308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Vývoj spotřeby elektřiny VO</a:t>
            </a:r>
            <a:r>
              <a:rPr lang="cs-CZ" sz="1000" baseline="0"/>
              <a:t> a MO (GWh)</a:t>
            </a:r>
            <a:endParaRPr lang="cs-CZ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544388437059782E-2"/>
          <c:y val="7.508870587863134E-2"/>
          <c:w val="0.42310795974277332"/>
          <c:h val="0.55065075217967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'3.6'!$A$5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'3.6'!$B$5:$K$5</c:f>
              <c:numCache>
                <c:formatCode>#,##0.0</c:formatCode>
                <c:ptCount val="10"/>
                <c:pt idx="0">
                  <c:v>23225.152606418422</c:v>
                </c:pt>
                <c:pt idx="1">
                  <c:v>23469.875314903591</c:v>
                </c:pt>
                <c:pt idx="2">
                  <c:v>21737.02728182228</c:v>
                </c:pt>
                <c:pt idx="3">
                  <c:v>23013.190617676155</c:v>
                </c:pt>
                <c:pt idx="4">
                  <c:v>23724.327102500793</c:v>
                </c:pt>
                <c:pt idx="5">
                  <c:v>23057.143252435442</c:v>
                </c:pt>
                <c:pt idx="6">
                  <c:v>23896</c:v>
                </c:pt>
                <c:pt idx="7">
                  <c:v>22587.474303000003</c:v>
                </c:pt>
                <c:pt idx="8">
                  <c:v>23354.063148999998</c:v>
                </c:pt>
                <c:pt idx="9">
                  <c:v>23607.415766000002</c:v>
                </c:pt>
              </c:numCache>
            </c:numRef>
          </c:val>
        </c:ser>
        <c:ser>
          <c:idx val="1"/>
          <c:order val="1"/>
          <c:tx>
            <c:strRef>
              <c:f>'3.6'!$A$6</c:f>
              <c:strCache>
                <c:ptCount val="1"/>
                <c:pt idx="0">
                  <c:v>Velkoodběr elektřiny z vvn (VO z vvn)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'3.6'!$B$6:$K$6</c:f>
              <c:numCache>
                <c:formatCode>#,##0.0</c:formatCode>
                <c:ptCount val="10"/>
                <c:pt idx="0">
                  <c:v>9517.2106999999996</c:v>
                </c:pt>
                <c:pt idx="1">
                  <c:v>8677.2839600000007</c:v>
                </c:pt>
                <c:pt idx="2">
                  <c:v>7595.4330930000006</c:v>
                </c:pt>
                <c:pt idx="3">
                  <c:v>6551.1604043000007</c:v>
                </c:pt>
                <c:pt idx="4">
                  <c:v>6985.9340275999994</c:v>
                </c:pt>
                <c:pt idx="5">
                  <c:v>7343.5561584000006</c:v>
                </c:pt>
                <c:pt idx="6">
                  <c:v>6791</c:v>
                </c:pt>
                <c:pt idx="7">
                  <c:v>7266.0689099999991</c:v>
                </c:pt>
                <c:pt idx="8">
                  <c:v>7296.3916309999995</c:v>
                </c:pt>
                <c:pt idx="9">
                  <c:v>7616.3942520000019</c:v>
                </c:pt>
              </c:numCache>
            </c:numRef>
          </c:val>
        </c:ser>
        <c:ser>
          <c:idx val="2"/>
          <c:order val="2"/>
          <c:tx>
            <c:strRef>
              <c:f>'3.6'!$A$7</c:f>
              <c:strCache>
                <c:ptCount val="1"/>
                <c:pt idx="0">
                  <c:v>Maloodběr elektřiny podnikatelé (MOP)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'3.6'!$B$7:$K$7</c:f>
              <c:numCache>
                <c:formatCode>#,##0.0</c:formatCode>
                <c:ptCount val="10"/>
                <c:pt idx="0">
                  <c:v>7917.7415090000013</c:v>
                </c:pt>
                <c:pt idx="1">
                  <c:v>8470.3880879999997</c:v>
                </c:pt>
                <c:pt idx="2">
                  <c:v>8390.0746027599998</c:v>
                </c:pt>
                <c:pt idx="3">
                  <c:v>8478.2450033599998</c:v>
                </c:pt>
                <c:pt idx="4">
                  <c:v>8050.5446979999997</c:v>
                </c:pt>
                <c:pt idx="5">
                  <c:v>8100.5941914499999</c:v>
                </c:pt>
                <c:pt idx="6">
                  <c:v>8172</c:v>
                </c:pt>
                <c:pt idx="7">
                  <c:v>7733.6518859999951</c:v>
                </c:pt>
                <c:pt idx="8">
                  <c:v>7799.6960982280152</c:v>
                </c:pt>
                <c:pt idx="9">
                  <c:v>8027.331462632178</c:v>
                </c:pt>
              </c:numCache>
            </c:numRef>
          </c:val>
        </c:ser>
        <c:ser>
          <c:idx val="3"/>
          <c:order val="3"/>
          <c:tx>
            <c:strRef>
              <c:f>'3.6'!$A$8</c:f>
              <c:strCache>
                <c:ptCount val="1"/>
                <c:pt idx="0">
                  <c:v>Maloodběr elektřiny obyvatelstvo (MOO)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'3.6'!$B$8:$K$8</c:f>
              <c:numCache>
                <c:formatCode>#,##0.0</c:formatCode>
                <c:ptCount val="10"/>
                <c:pt idx="0">
                  <c:v>14645.768471000001</c:v>
                </c:pt>
                <c:pt idx="1">
                  <c:v>14702.942040000002</c:v>
                </c:pt>
                <c:pt idx="2">
                  <c:v>14687.159254239999</c:v>
                </c:pt>
                <c:pt idx="3">
                  <c:v>15027.527759339999</c:v>
                </c:pt>
                <c:pt idx="4">
                  <c:v>14200.292177999998</c:v>
                </c:pt>
                <c:pt idx="5">
                  <c:v>14580.653367999997</c:v>
                </c:pt>
                <c:pt idx="6">
                  <c:v>14716</c:v>
                </c:pt>
                <c:pt idx="7">
                  <c:v>14124.609541999998</c:v>
                </c:pt>
                <c:pt idx="8">
                  <c:v>14381.897262471988</c:v>
                </c:pt>
                <c:pt idx="9">
                  <c:v>14819.115177367823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064512"/>
        <c:axId val="252066048"/>
      </c:barChart>
      <c:catAx>
        <c:axId val="25206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2066048"/>
        <c:crosses val="autoZero"/>
        <c:auto val="1"/>
        <c:lblAlgn val="ctr"/>
        <c:lblOffset val="100"/>
        <c:noMultiLvlLbl val="0"/>
      </c:catAx>
      <c:valAx>
        <c:axId val="252066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206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'15'!$L$5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'15'!$M$5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'15'!$L$6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'15'!$M$6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'15'!$L$7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'15'!$L$8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'15'!$L$9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'15'!$M$9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'15'!$L$10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6"/>
          <c:tx>
            <c:strRef>
              <c:f>'15'!$L$11</c:f>
              <c:strCache>
                <c:ptCount val="1"/>
              </c:strCache>
            </c:strRef>
          </c:tx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'15'!$M$11</c:f>
              <c:numCache>
                <c:formatCode>General</c:formatCode>
                <c:ptCount val="1"/>
              </c:numCache>
            </c:numRef>
          </c:val>
        </c:ser>
        <c:ser>
          <c:idx val="7"/>
          <c:order val="7"/>
          <c:tx>
            <c:strRef>
              <c:f>'15'!$L$12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'15'!$M$4</c:f>
              <c:numCache>
                <c:formatCode>General</c:formatCode>
                <c:ptCount val="1"/>
              </c:numCache>
            </c:numRef>
          </c:cat>
          <c:val>
            <c:numRef>
              <c:f>'15'!$M$12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52576"/>
        <c:axId val="59354112"/>
      </c:barChart>
      <c:catAx>
        <c:axId val="5935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354112"/>
        <c:crosses val="autoZero"/>
        <c:auto val="1"/>
        <c:lblAlgn val="ctr"/>
        <c:lblOffset val="100"/>
        <c:noMultiLvlLbl val="0"/>
      </c:catAx>
      <c:valAx>
        <c:axId val="59354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352576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Přeshraniční fyzi</a:t>
            </a:r>
            <a:r>
              <a:rPr lang="cs-CZ" sz="1000"/>
              <a:t>c</a:t>
            </a:r>
            <a:r>
              <a:rPr lang="en-US" sz="1000"/>
              <a:t>k</a:t>
            </a:r>
            <a:r>
              <a:rPr lang="cs-CZ" sz="1000"/>
              <a:t>é toky</a:t>
            </a:r>
            <a:r>
              <a:rPr lang="en-US" sz="1000"/>
              <a:t> (GWh)</a:t>
            </a:r>
          </a:p>
        </c:rich>
      </c:tx>
      <c:layout>
        <c:manualLayout>
          <c:xMode val="edge"/>
          <c:yMode val="edge"/>
          <c:x val="0.28978100932131845"/>
          <c:y val="1.4285708929242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337365941840054E-2"/>
          <c:y val="0.12153538750079208"/>
          <c:w val="0.89900297231058035"/>
          <c:h val="0.67305636555816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'16.1'!$A$6</c:f>
              <c:strCache>
                <c:ptCount val="1"/>
                <c:pt idx="0">
                  <c:v>Export na úrovni PS</c:v>
                </c:pt>
              </c:strCache>
            </c:strRef>
          </c:tx>
          <c:invertIfNegative val="0"/>
          <c:val>
            <c:numRef>
              <c:f>'16.1'!$B$6:$M$6</c:f>
              <c:numCache>
                <c:formatCode>#,##0.0</c:formatCode>
                <c:ptCount val="12"/>
                <c:pt idx="0">
                  <c:v>-2744.866</c:v>
                </c:pt>
                <c:pt idx="1">
                  <c:v>-2066.4360000000001</c:v>
                </c:pt>
                <c:pt idx="2">
                  <c:v>-2582.3820000000001</c:v>
                </c:pt>
                <c:pt idx="3">
                  <c:v>-2387.3719999999998</c:v>
                </c:pt>
                <c:pt idx="4">
                  <c:v>-2047.8210000000001</c:v>
                </c:pt>
                <c:pt idx="5">
                  <c:v>-1467.404</c:v>
                </c:pt>
                <c:pt idx="6">
                  <c:v>-1791.3760000000002</c:v>
                </c:pt>
                <c:pt idx="7">
                  <c:v>-1383.3119999999999</c:v>
                </c:pt>
                <c:pt idx="8">
                  <c:v>-1546.2220000000002</c:v>
                </c:pt>
                <c:pt idx="9">
                  <c:v>-1914.9969999999998</c:v>
                </c:pt>
                <c:pt idx="10">
                  <c:v>-1932.8899999999999</c:v>
                </c:pt>
                <c:pt idx="11">
                  <c:v>-2536.6239999999998</c:v>
                </c:pt>
              </c:numCache>
            </c:numRef>
          </c:val>
        </c:ser>
        <c:ser>
          <c:idx val="1"/>
          <c:order val="1"/>
          <c:tx>
            <c:strRef>
              <c:f>'16.1'!$A$11</c:f>
              <c:strCache>
                <c:ptCount val="1"/>
                <c:pt idx="0">
                  <c:v>Export na úrovni DS</c:v>
                </c:pt>
              </c:strCache>
            </c:strRef>
          </c:tx>
          <c:invertIfNegative val="0"/>
          <c:val>
            <c:numRef>
              <c:f>'16.1'!$B$11:$M$11</c:f>
              <c:numCache>
                <c:formatCode>#,##0.0</c:formatCode>
                <c:ptCount val="12"/>
                <c:pt idx="0">
                  <c:v>-44.240214999999999</c:v>
                </c:pt>
                <c:pt idx="1">
                  <c:v>-52.695016999999993</c:v>
                </c:pt>
                <c:pt idx="2">
                  <c:v>-57.991782000000001</c:v>
                </c:pt>
                <c:pt idx="3">
                  <c:v>-20.023803999999998</c:v>
                </c:pt>
                <c:pt idx="4">
                  <c:v>-26.773032000000001</c:v>
                </c:pt>
                <c:pt idx="5">
                  <c:v>-55.698357000000001</c:v>
                </c:pt>
                <c:pt idx="6">
                  <c:v>-23.317359</c:v>
                </c:pt>
                <c:pt idx="7">
                  <c:v>-34.456226999999998</c:v>
                </c:pt>
                <c:pt idx="8">
                  <c:v>-64.201713000000012</c:v>
                </c:pt>
                <c:pt idx="9">
                  <c:v>-8.7688819999999996</c:v>
                </c:pt>
                <c:pt idx="10">
                  <c:v>-0.84907099999999991</c:v>
                </c:pt>
                <c:pt idx="11">
                  <c:v>-0.29157</c:v>
                </c:pt>
              </c:numCache>
            </c:numRef>
          </c:val>
        </c:ser>
        <c:ser>
          <c:idx val="2"/>
          <c:order val="2"/>
          <c:tx>
            <c:strRef>
              <c:f>'16.1'!$A$17</c:f>
              <c:strCache>
                <c:ptCount val="1"/>
                <c:pt idx="0">
                  <c:v>Import na úrovni PS</c:v>
                </c:pt>
              </c:strCache>
            </c:strRef>
          </c:tx>
          <c:invertIfNegative val="0"/>
          <c:val>
            <c:numRef>
              <c:f>'16.1'!$B$17:$M$17</c:f>
              <c:numCache>
                <c:formatCode>#,##0.0</c:formatCode>
                <c:ptCount val="12"/>
                <c:pt idx="0">
                  <c:v>1890.193</c:v>
                </c:pt>
                <c:pt idx="1">
                  <c:v>1061.3230000000001</c:v>
                </c:pt>
                <c:pt idx="2">
                  <c:v>1039.7460000000001</c:v>
                </c:pt>
                <c:pt idx="3">
                  <c:v>1127.4960000000001</c:v>
                </c:pt>
                <c:pt idx="4">
                  <c:v>860.32100000000003</c:v>
                </c:pt>
                <c:pt idx="5">
                  <c:v>596.58000000000004</c:v>
                </c:pt>
                <c:pt idx="6">
                  <c:v>832.59499999999991</c:v>
                </c:pt>
                <c:pt idx="7">
                  <c:v>822.4910000000001</c:v>
                </c:pt>
                <c:pt idx="8">
                  <c:v>1290.5410000000002</c:v>
                </c:pt>
                <c:pt idx="9">
                  <c:v>1235.4590000000001</c:v>
                </c:pt>
                <c:pt idx="10">
                  <c:v>1104.498</c:v>
                </c:pt>
                <c:pt idx="11">
                  <c:v>1578.3580000000002</c:v>
                </c:pt>
              </c:numCache>
            </c:numRef>
          </c:val>
        </c:ser>
        <c:ser>
          <c:idx val="3"/>
          <c:order val="3"/>
          <c:tx>
            <c:strRef>
              <c:f>'16.1'!$A$22</c:f>
              <c:strCache>
                <c:ptCount val="1"/>
                <c:pt idx="0">
                  <c:v>Import na úrovni DS</c:v>
                </c:pt>
              </c:strCache>
            </c:strRef>
          </c:tx>
          <c:invertIfNegative val="0"/>
          <c:val>
            <c:numRef>
              <c:f>'16.1'!$B$22:$M$22</c:f>
              <c:numCache>
                <c:formatCode>#,##0.0</c:formatCode>
                <c:ptCount val="12"/>
                <c:pt idx="0">
                  <c:v>48.108474999999991</c:v>
                </c:pt>
                <c:pt idx="1">
                  <c:v>38.355231000000003</c:v>
                </c:pt>
                <c:pt idx="2">
                  <c:v>31.036968000000002</c:v>
                </c:pt>
                <c:pt idx="3">
                  <c:v>30.480455000000003</c:v>
                </c:pt>
                <c:pt idx="4">
                  <c:v>31.746677999999996</c:v>
                </c:pt>
                <c:pt idx="5">
                  <c:v>32.950420000000001</c:v>
                </c:pt>
                <c:pt idx="6">
                  <c:v>23.601129</c:v>
                </c:pt>
                <c:pt idx="7">
                  <c:v>8.3075710000000011</c:v>
                </c:pt>
                <c:pt idx="8">
                  <c:v>7.6963330000000001</c:v>
                </c:pt>
                <c:pt idx="9">
                  <c:v>5.0990530000000005</c:v>
                </c:pt>
                <c:pt idx="10">
                  <c:v>44.807805999999999</c:v>
                </c:pt>
                <c:pt idx="11">
                  <c:v>74.781799000000007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9785600"/>
        <c:axId val="59787136"/>
      </c:barChart>
      <c:lineChart>
        <c:grouping val="stacked"/>
        <c:varyColors val="0"/>
        <c:ser>
          <c:idx val="4"/>
          <c:order val="4"/>
          <c:tx>
            <c:strRef>
              <c:f>'16.1'!$A$4</c:f>
              <c:strCache>
                <c:ptCount val="1"/>
                <c:pt idx="0">
                  <c:v>Saldo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'16.1'!$B$4:$M$4</c:f>
              <c:numCache>
                <c:formatCode>#,##0.0</c:formatCode>
                <c:ptCount val="12"/>
                <c:pt idx="0">
                  <c:v>-850.80473999999981</c:v>
                </c:pt>
                <c:pt idx="1">
                  <c:v>-1019.4527860000001</c:v>
                </c:pt>
                <c:pt idx="2">
                  <c:v>-1569.5908140000001</c:v>
                </c:pt>
                <c:pt idx="3">
                  <c:v>-1249.4193489999998</c:v>
                </c:pt>
                <c:pt idx="4">
                  <c:v>-1182.5263540000001</c:v>
                </c:pt>
                <c:pt idx="5">
                  <c:v>-893.57193699999993</c:v>
                </c:pt>
                <c:pt idx="6">
                  <c:v>-958.49723000000017</c:v>
                </c:pt>
                <c:pt idx="7">
                  <c:v>-586.96965599999965</c:v>
                </c:pt>
                <c:pt idx="8">
                  <c:v>-312.18637999999987</c:v>
                </c:pt>
                <c:pt idx="9">
                  <c:v>-683.20782899999995</c:v>
                </c:pt>
                <c:pt idx="10">
                  <c:v>-784.43326499999989</c:v>
                </c:pt>
                <c:pt idx="11">
                  <c:v>-883.77577099999939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94560"/>
        <c:axId val="59788672"/>
      </c:lineChart>
      <c:catAx>
        <c:axId val="59785600"/>
        <c:scaling>
          <c:orientation val="minMax"/>
        </c:scaling>
        <c:delete val="0"/>
        <c:axPos val="b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59787136"/>
        <c:crosses val="autoZero"/>
        <c:auto val="1"/>
        <c:lblAlgn val="ctr"/>
        <c:lblOffset val="100"/>
        <c:noMultiLvlLbl val="0"/>
      </c:catAx>
      <c:valAx>
        <c:axId val="5978713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785600"/>
        <c:crosses val="autoZero"/>
        <c:crossBetween val="between"/>
        <c:majorUnit val="500"/>
        <c:minorUnit val="500"/>
      </c:valAx>
      <c:valAx>
        <c:axId val="59788672"/>
        <c:scaling>
          <c:orientation val="minMax"/>
          <c:max val="2000"/>
          <c:min val="-3000"/>
        </c:scaling>
        <c:delete val="1"/>
        <c:axPos val="r"/>
        <c:numFmt formatCode="#,##0.0" sourceLinked="1"/>
        <c:majorTickMark val="out"/>
        <c:minorTickMark val="none"/>
        <c:tickLblPos val="nextTo"/>
        <c:crossAx val="59794560"/>
        <c:crosses val="max"/>
        <c:crossBetween val="between"/>
        <c:majorUnit val="500"/>
        <c:minorUnit val="500"/>
      </c:valAx>
      <c:catAx>
        <c:axId val="5979456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extTo"/>
        <c:crossAx val="597886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9.2975960786358652E-3"/>
          <c:y val="0.8907336030509998"/>
          <c:w val="0.99070240392136411"/>
          <c:h val="0.10926633157339474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000"/>
              <a:t>Vývoj exportu a importu elektřiny (fyzické toky) (TWh)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'16.2'!$A$5</c:f>
              <c:strCache>
                <c:ptCount val="1"/>
                <c:pt idx="0">
                  <c:v>Export 110, 220 a 400 kV</c:v>
                </c:pt>
              </c:strCache>
            </c:strRef>
          </c:tx>
          <c:invertIfNegative val="0"/>
          <c:cat>
            <c:numRef>
              <c:f>'16.2'!$B$3:$K$3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'16.2'!$B$5:$K$5</c:f>
              <c:numCache>
                <c:formatCode>0.0</c:formatCode>
                <c:ptCount val="10"/>
                <c:pt idx="0">
                  <c:v>-25.6</c:v>
                </c:pt>
                <c:pt idx="1">
                  <c:v>-21.9</c:v>
                </c:pt>
                <c:pt idx="2" formatCode="General">
                  <c:v>-24.2</c:v>
                </c:pt>
                <c:pt idx="3">
                  <c:v>-26</c:v>
                </c:pt>
                <c:pt idx="4">
                  <c:v>-31.068000000000001</c:v>
                </c:pt>
                <c:pt idx="5">
                  <c:v>-27.447399999999998</c:v>
                </c:pt>
                <c:pt idx="6">
                  <c:v>-27.694199999999999</c:v>
                </c:pt>
                <c:pt idx="7">
                  <c:v>-28.141830536999997</c:v>
                </c:pt>
                <c:pt idx="8">
                  <c:v>-28.661353127999998</c:v>
                </c:pt>
                <c:pt idx="9">
                  <c:v>-24.791009029000001</c:v>
                </c:pt>
              </c:numCache>
            </c:numRef>
          </c:val>
        </c:ser>
        <c:ser>
          <c:idx val="1"/>
          <c:order val="1"/>
          <c:tx>
            <c:strRef>
              <c:f>'16.2'!$A$6</c:f>
              <c:strCache>
                <c:ptCount val="1"/>
                <c:pt idx="0">
                  <c:v>Import 220 a 400 kV</c:v>
                </c:pt>
              </c:strCache>
            </c:strRef>
          </c:tx>
          <c:invertIfNegative val="0"/>
          <c:cat>
            <c:numRef>
              <c:f>'16.2'!$B$3:$K$3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'16.2'!$B$6:$K$6</c:f>
              <c:numCache>
                <c:formatCode>0.0</c:formatCode>
                <c:ptCount val="10"/>
                <c:pt idx="0">
                  <c:v>8.1999999999999993</c:v>
                </c:pt>
                <c:pt idx="1">
                  <c:v>9.4</c:v>
                </c:pt>
                <c:pt idx="2">
                  <c:v>9.3000000000000007</c:v>
                </c:pt>
                <c:pt idx="3">
                  <c:v>10.6</c:v>
                </c:pt>
                <c:pt idx="4">
                  <c:v>13.255000000000001</c:v>
                </c:pt>
                <c:pt idx="5">
                  <c:v>9.3308999999999997</c:v>
                </c:pt>
                <c:pt idx="6">
                  <c:v>9.8519000000000005</c:v>
                </c:pt>
                <c:pt idx="7">
                  <c:v>11.187258999999999</c:v>
                </c:pt>
                <c:pt idx="8">
                  <c:v>15.488839999999996</c:v>
                </c:pt>
                <c:pt idx="9">
                  <c:v>13.439601</c:v>
                </c:pt>
              </c:numCache>
            </c:numRef>
          </c:val>
        </c:ser>
        <c:ser>
          <c:idx val="2"/>
          <c:order val="2"/>
          <c:tx>
            <c:strRef>
              <c:f>'16.2'!$A$7</c:f>
              <c:strCache>
                <c:ptCount val="1"/>
                <c:pt idx="0">
                  <c:v>Import 110 kV</c:v>
                </c:pt>
              </c:strCache>
            </c:strRef>
          </c:tx>
          <c:invertIfNegative val="0"/>
          <c:cat>
            <c:numRef>
              <c:f>'16.2'!$B$3:$K$3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'16.2'!$B$7:$K$7</c:f>
              <c:numCache>
                <c:formatCode>0.0</c:formatCode>
                <c:ptCount val="10"/>
                <c:pt idx="0">
                  <c:v>1.3</c:v>
                </c:pt>
                <c:pt idx="1">
                  <c:v>1</c:v>
                </c:pt>
                <c:pt idx="2">
                  <c:v>1.2</c:v>
                </c:pt>
                <c:pt idx="3">
                  <c:v>0.5</c:v>
                </c:pt>
                <c:pt idx="4">
                  <c:v>0.76800000000000002</c:v>
                </c:pt>
                <c:pt idx="5">
                  <c:v>0.996</c:v>
                </c:pt>
                <c:pt idx="6">
                  <c:v>0.96970000000000001</c:v>
                </c:pt>
                <c:pt idx="7">
                  <c:v>0.65450693400000004</c:v>
                </c:pt>
                <c:pt idx="8">
                  <c:v>0.65700986599999989</c:v>
                </c:pt>
                <c:pt idx="9">
                  <c:v>0.37697191799999996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605376"/>
        <c:axId val="59606912"/>
      </c:barChart>
      <c:lineChart>
        <c:grouping val="standard"/>
        <c:varyColors val="0"/>
        <c:ser>
          <c:idx val="3"/>
          <c:order val="3"/>
          <c:tx>
            <c:strRef>
              <c:f>'16.2'!$A$4</c:f>
              <c:strCache>
                <c:ptCount val="1"/>
                <c:pt idx="0">
                  <c:v>Saldo*)</c:v>
                </c:pt>
              </c:strCache>
            </c:strRef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'16.2'!$B$4:$K$4</c:f>
              <c:numCache>
                <c:formatCode>0.0</c:formatCode>
                <c:ptCount val="10"/>
                <c:pt idx="0">
                  <c:v>-16.2</c:v>
                </c:pt>
                <c:pt idx="1">
                  <c:v>-11.5</c:v>
                </c:pt>
                <c:pt idx="2">
                  <c:v>-13.6</c:v>
                </c:pt>
                <c:pt idx="3">
                  <c:v>-14.9</c:v>
                </c:pt>
                <c:pt idx="4">
                  <c:v>-17.045000000000002</c:v>
                </c:pt>
                <c:pt idx="5">
                  <c:v>-17.1205</c:v>
                </c:pt>
                <c:pt idx="6">
                  <c:v>-16.872599999999998</c:v>
                </c:pt>
                <c:pt idx="7">
                  <c:v>-16.300064602999999</c:v>
                </c:pt>
                <c:pt idx="8">
                  <c:v>-12.515503262000003</c:v>
                </c:pt>
                <c:pt idx="9">
                  <c:v>-10.974436111000001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05376"/>
        <c:axId val="59606912"/>
      </c:lineChart>
      <c:catAx>
        <c:axId val="5960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59606912"/>
        <c:crosses val="autoZero"/>
        <c:auto val="1"/>
        <c:lblAlgn val="ctr"/>
        <c:lblOffset val="100"/>
        <c:noMultiLvlLbl val="0"/>
      </c:catAx>
      <c:valAx>
        <c:axId val="5960691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605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'16.2'!$A$11</c:f>
              <c:strCache>
                <c:ptCount val="1"/>
              </c:strCache>
            </c:strRef>
          </c:tx>
          <c:invertIfNegative val="0"/>
          <c:cat>
            <c:numRef>
              <c:f>'16.2'!$B$10</c:f>
              <c:numCache>
                <c:formatCode>General</c:formatCode>
                <c:ptCount val="1"/>
              </c:numCache>
            </c:numRef>
          </c:cat>
          <c:val>
            <c:numRef>
              <c:f>'16.2'!$B$11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'16.2'!$A$12</c:f>
              <c:strCache>
                <c:ptCount val="1"/>
              </c:strCache>
            </c:strRef>
          </c:tx>
          <c:invertIfNegative val="0"/>
          <c:cat>
            <c:numRef>
              <c:f>'16.2'!$B$10</c:f>
              <c:numCache>
                <c:formatCode>General</c:formatCode>
                <c:ptCount val="1"/>
              </c:numCache>
            </c:numRef>
          </c:cat>
          <c:val>
            <c:numRef>
              <c:f>'16.2'!$B$12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'16.2'!$A$13</c:f>
              <c:strCache>
                <c:ptCount val="1"/>
              </c:strCache>
            </c:strRef>
          </c:tx>
          <c:invertIfNegative val="0"/>
          <c:cat>
            <c:numRef>
              <c:f>'16.2'!$B$10</c:f>
              <c:numCache>
                <c:formatCode>General</c:formatCode>
                <c:ptCount val="1"/>
              </c:numCache>
            </c:numRef>
          </c:cat>
          <c:val>
            <c:numRef>
              <c:f>'16.2'!$B$13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28544"/>
        <c:axId val="59634432"/>
      </c:barChart>
      <c:catAx>
        <c:axId val="5962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34432"/>
        <c:crosses val="autoZero"/>
        <c:auto val="1"/>
        <c:lblAlgn val="ctr"/>
        <c:lblOffset val="100"/>
        <c:noMultiLvlLbl val="0"/>
      </c:catAx>
      <c:valAx>
        <c:axId val="59634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6285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maxima</a:t>
            </a:r>
            <a:r>
              <a:rPr lang="cs-CZ" sz="1000"/>
              <a:t> (MW)</a:t>
            </a:r>
            <a:endParaRPr lang="en-US" sz="1000"/>
          </a:p>
        </c:rich>
      </c:tx>
      <c:layout>
        <c:manualLayout>
          <c:xMode val="edge"/>
          <c:yMode val="edge"/>
          <c:x val="0.2914152379108589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775777103176827E-2"/>
          <c:y val="0.10459753068982969"/>
          <c:w val="0.8892259938601712"/>
          <c:h val="0.72880618622223792"/>
        </c:manualLayout>
      </c:layout>
      <c:areaChart>
        <c:grouping val="stacked"/>
        <c:varyColors val="0"/>
        <c:ser>
          <c:idx val="0"/>
          <c:order val="0"/>
          <c:tx>
            <c:strRef>
              <c:f>'21'!$B$6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'21'!$B$7:$B$30</c:f>
              <c:numCache>
                <c:formatCode>#,##0.0</c:formatCode>
                <c:ptCount val="24"/>
                <c:pt idx="0">
                  <c:v>2598</c:v>
                </c:pt>
                <c:pt idx="1">
                  <c:v>2599</c:v>
                </c:pt>
                <c:pt idx="2">
                  <c:v>2599</c:v>
                </c:pt>
                <c:pt idx="3">
                  <c:v>2596</c:v>
                </c:pt>
                <c:pt idx="4">
                  <c:v>2597</c:v>
                </c:pt>
                <c:pt idx="5">
                  <c:v>2597</c:v>
                </c:pt>
                <c:pt idx="6">
                  <c:v>2597</c:v>
                </c:pt>
                <c:pt idx="7">
                  <c:v>2604</c:v>
                </c:pt>
                <c:pt idx="8">
                  <c:v>2606</c:v>
                </c:pt>
                <c:pt idx="9">
                  <c:v>2606</c:v>
                </c:pt>
                <c:pt idx="10">
                  <c:v>2605</c:v>
                </c:pt>
                <c:pt idx="11">
                  <c:v>2604</c:v>
                </c:pt>
                <c:pt idx="12">
                  <c:v>2605</c:v>
                </c:pt>
                <c:pt idx="13">
                  <c:v>2604</c:v>
                </c:pt>
                <c:pt idx="14">
                  <c:v>2605</c:v>
                </c:pt>
                <c:pt idx="15">
                  <c:v>2607</c:v>
                </c:pt>
                <c:pt idx="16">
                  <c:v>2605</c:v>
                </c:pt>
                <c:pt idx="17">
                  <c:v>2605</c:v>
                </c:pt>
                <c:pt idx="18">
                  <c:v>2604</c:v>
                </c:pt>
                <c:pt idx="19">
                  <c:v>2605</c:v>
                </c:pt>
                <c:pt idx="20">
                  <c:v>2606</c:v>
                </c:pt>
                <c:pt idx="21">
                  <c:v>2605</c:v>
                </c:pt>
                <c:pt idx="22">
                  <c:v>2605</c:v>
                </c:pt>
                <c:pt idx="23">
                  <c:v>2605</c:v>
                </c:pt>
              </c:numCache>
            </c:numRef>
          </c:val>
        </c:ser>
        <c:ser>
          <c:idx val="1"/>
          <c:order val="1"/>
          <c:tx>
            <c:strRef>
              <c:f>'21'!$C$6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'21'!$C$7:$C$30</c:f>
              <c:numCache>
                <c:formatCode>#,##0.0</c:formatCode>
                <c:ptCount val="24"/>
                <c:pt idx="0">
                  <c:v>6283</c:v>
                </c:pt>
                <c:pt idx="1">
                  <c:v>6311</c:v>
                </c:pt>
                <c:pt idx="2">
                  <c:v>6313</c:v>
                </c:pt>
                <c:pt idx="3">
                  <c:v>6316</c:v>
                </c:pt>
                <c:pt idx="4">
                  <c:v>6420</c:v>
                </c:pt>
                <c:pt idx="5">
                  <c:v>6540</c:v>
                </c:pt>
                <c:pt idx="6">
                  <c:v>6623</c:v>
                </c:pt>
                <c:pt idx="7">
                  <c:v>6686</c:v>
                </c:pt>
                <c:pt idx="8">
                  <c:v>6846</c:v>
                </c:pt>
                <c:pt idx="9">
                  <c:v>7007</c:v>
                </c:pt>
                <c:pt idx="10">
                  <c:v>7114</c:v>
                </c:pt>
                <c:pt idx="11">
                  <c:v>7131</c:v>
                </c:pt>
                <c:pt idx="12">
                  <c:v>7053</c:v>
                </c:pt>
                <c:pt idx="13">
                  <c:v>6979</c:v>
                </c:pt>
                <c:pt idx="14">
                  <c:v>7001</c:v>
                </c:pt>
                <c:pt idx="15">
                  <c:v>6941</c:v>
                </c:pt>
                <c:pt idx="16">
                  <c:v>6787</c:v>
                </c:pt>
                <c:pt idx="17">
                  <c:v>6747</c:v>
                </c:pt>
                <c:pt idx="18">
                  <c:v>6702</c:v>
                </c:pt>
                <c:pt idx="19">
                  <c:v>6698</c:v>
                </c:pt>
                <c:pt idx="20">
                  <c:v>6640</c:v>
                </c:pt>
                <c:pt idx="21">
                  <c:v>6644</c:v>
                </c:pt>
                <c:pt idx="22">
                  <c:v>6603</c:v>
                </c:pt>
                <c:pt idx="23">
                  <c:v>6528</c:v>
                </c:pt>
              </c:numCache>
            </c:numRef>
          </c:val>
        </c:ser>
        <c:ser>
          <c:idx val="2"/>
          <c:order val="2"/>
          <c:tx>
            <c:strRef>
              <c:f>'21'!$D$6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'21'!$D$7:$D$30</c:f>
              <c:numCache>
                <c:formatCode>#,##0.0</c:formatCode>
                <c:ptCount val="24"/>
                <c:pt idx="0">
                  <c:v>777</c:v>
                </c:pt>
                <c:pt idx="1">
                  <c:v>779</c:v>
                </c:pt>
                <c:pt idx="2">
                  <c:v>772</c:v>
                </c:pt>
                <c:pt idx="3">
                  <c:v>774</c:v>
                </c:pt>
                <c:pt idx="4">
                  <c:v>771</c:v>
                </c:pt>
                <c:pt idx="5">
                  <c:v>899</c:v>
                </c:pt>
                <c:pt idx="6">
                  <c:v>1271</c:v>
                </c:pt>
                <c:pt idx="7">
                  <c:v>1592</c:v>
                </c:pt>
                <c:pt idx="8">
                  <c:v>1606</c:v>
                </c:pt>
                <c:pt idx="9">
                  <c:v>1642</c:v>
                </c:pt>
                <c:pt idx="10">
                  <c:v>1658</c:v>
                </c:pt>
                <c:pt idx="11">
                  <c:v>1806</c:v>
                </c:pt>
                <c:pt idx="12">
                  <c:v>1802</c:v>
                </c:pt>
                <c:pt idx="13">
                  <c:v>1635</c:v>
                </c:pt>
                <c:pt idx="14">
                  <c:v>1642</c:v>
                </c:pt>
                <c:pt idx="15">
                  <c:v>1626</c:v>
                </c:pt>
                <c:pt idx="16">
                  <c:v>1609</c:v>
                </c:pt>
                <c:pt idx="17">
                  <c:v>1601</c:v>
                </c:pt>
                <c:pt idx="18">
                  <c:v>1571</c:v>
                </c:pt>
                <c:pt idx="19">
                  <c:v>1585</c:v>
                </c:pt>
                <c:pt idx="20">
                  <c:v>1598</c:v>
                </c:pt>
                <c:pt idx="21">
                  <c:v>1621</c:v>
                </c:pt>
                <c:pt idx="22">
                  <c:v>1543</c:v>
                </c:pt>
                <c:pt idx="23">
                  <c:v>1483</c:v>
                </c:pt>
              </c:numCache>
            </c:numRef>
          </c:val>
        </c:ser>
        <c:ser>
          <c:idx val="3"/>
          <c:order val="3"/>
          <c:tx>
            <c:strRef>
              <c:f>'21'!$E$6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'21'!$E$7:$E$30</c:f>
              <c:numCache>
                <c:formatCode>General</c:formatCode>
                <c:ptCount val="24"/>
              </c:numCache>
            </c:numRef>
          </c:val>
        </c:ser>
        <c:ser>
          <c:idx val="4"/>
          <c:order val="4"/>
          <c:tx>
            <c:strRef>
              <c:f>'21'!$F$6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'21'!$F$7:$F$30</c:f>
              <c:numCache>
                <c:formatCode>#,##0.0</c:formatCode>
                <c:ptCount val="24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112</c:v>
                </c:pt>
                <c:pt idx="4">
                  <c:v>113</c:v>
                </c:pt>
                <c:pt idx="5">
                  <c:v>117</c:v>
                </c:pt>
                <c:pt idx="6">
                  <c:v>150</c:v>
                </c:pt>
                <c:pt idx="7">
                  <c:v>467</c:v>
                </c:pt>
                <c:pt idx="8">
                  <c:v>491</c:v>
                </c:pt>
                <c:pt idx="9">
                  <c:v>332</c:v>
                </c:pt>
                <c:pt idx="10">
                  <c:v>349</c:v>
                </c:pt>
                <c:pt idx="11">
                  <c:v>316</c:v>
                </c:pt>
                <c:pt idx="12">
                  <c:v>309</c:v>
                </c:pt>
                <c:pt idx="13">
                  <c:v>307</c:v>
                </c:pt>
                <c:pt idx="14">
                  <c:v>361</c:v>
                </c:pt>
                <c:pt idx="15">
                  <c:v>390</c:v>
                </c:pt>
                <c:pt idx="16">
                  <c:v>439</c:v>
                </c:pt>
                <c:pt idx="17">
                  <c:v>465</c:v>
                </c:pt>
                <c:pt idx="18">
                  <c:v>399</c:v>
                </c:pt>
                <c:pt idx="19">
                  <c:v>369</c:v>
                </c:pt>
                <c:pt idx="20">
                  <c:v>300</c:v>
                </c:pt>
                <c:pt idx="21">
                  <c:v>219</c:v>
                </c:pt>
                <c:pt idx="22">
                  <c:v>214</c:v>
                </c:pt>
                <c:pt idx="23">
                  <c:v>207</c:v>
                </c:pt>
              </c:numCache>
            </c:numRef>
          </c:val>
        </c:ser>
        <c:ser>
          <c:idx val="5"/>
          <c:order val="5"/>
          <c:tx>
            <c:strRef>
              <c:f>'21'!$G$6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'21'!$G$7:$G$30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495</c:v>
                </c:pt>
                <c:pt idx="8">
                  <c:v>314</c:v>
                </c:pt>
                <c:pt idx="9">
                  <c:v>4</c:v>
                </c:pt>
                <c:pt idx="10">
                  <c:v>151</c:v>
                </c:pt>
                <c:pt idx="11">
                  <c:v>241</c:v>
                </c:pt>
                <c:pt idx="12">
                  <c:v>238</c:v>
                </c:pt>
                <c:pt idx="13">
                  <c:v>266</c:v>
                </c:pt>
                <c:pt idx="14">
                  <c:v>422</c:v>
                </c:pt>
                <c:pt idx="15">
                  <c:v>395</c:v>
                </c:pt>
                <c:pt idx="16">
                  <c:v>477</c:v>
                </c:pt>
                <c:pt idx="17">
                  <c:v>293</c:v>
                </c:pt>
                <c:pt idx="18">
                  <c:v>3</c:v>
                </c:pt>
                <c:pt idx="19">
                  <c:v>0</c:v>
                </c:pt>
                <c:pt idx="20">
                  <c:v>42</c:v>
                </c:pt>
                <c:pt idx="21">
                  <c:v>23</c:v>
                </c:pt>
                <c:pt idx="22">
                  <c:v>10</c:v>
                </c:pt>
                <c:pt idx="23">
                  <c:v>169</c:v>
                </c:pt>
              </c:numCache>
            </c:numRef>
          </c:val>
        </c:ser>
        <c:ser>
          <c:idx val="6"/>
          <c:order val="6"/>
          <c:tx>
            <c:strRef>
              <c:f>'21'!$H$6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'21'!$H$7:$H$30</c:f>
              <c:numCache>
                <c:formatCode>#,##0.0</c:formatCode>
                <c:ptCount val="24"/>
                <c:pt idx="0">
                  <c:v>47</c:v>
                </c:pt>
                <c:pt idx="1">
                  <c:v>56</c:v>
                </c:pt>
                <c:pt idx="2">
                  <c:v>57</c:v>
                </c:pt>
                <c:pt idx="3">
                  <c:v>60</c:v>
                </c:pt>
                <c:pt idx="4">
                  <c:v>62</c:v>
                </c:pt>
                <c:pt idx="5">
                  <c:v>62</c:v>
                </c:pt>
                <c:pt idx="6">
                  <c:v>59</c:v>
                </c:pt>
                <c:pt idx="7">
                  <c:v>56</c:v>
                </c:pt>
                <c:pt idx="8">
                  <c:v>52</c:v>
                </c:pt>
                <c:pt idx="9">
                  <c:v>46</c:v>
                </c:pt>
                <c:pt idx="10">
                  <c:v>40</c:v>
                </c:pt>
                <c:pt idx="11">
                  <c:v>46</c:v>
                </c:pt>
                <c:pt idx="12">
                  <c:v>43</c:v>
                </c:pt>
                <c:pt idx="13">
                  <c:v>38</c:v>
                </c:pt>
                <c:pt idx="14">
                  <c:v>38</c:v>
                </c:pt>
                <c:pt idx="15">
                  <c:v>47</c:v>
                </c:pt>
                <c:pt idx="16">
                  <c:v>53</c:v>
                </c:pt>
                <c:pt idx="17">
                  <c:v>56</c:v>
                </c:pt>
                <c:pt idx="18">
                  <c:v>61</c:v>
                </c:pt>
                <c:pt idx="19">
                  <c:v>62</c:v>
                </c:pt>
                <c:pt idx="20">
                  <c:v>61</c:v>
                </c:pt>
                <c:pt idx="21">
                  <c:v>57</c:v>
                </c:pt>
                <c:pt idx="22">
                  <c:v>58</c:v>
                </c:pt>
                <c:pt idx="23">
                  <c:v>53</c:v>
                </c:pt>
              </c:numCache>
            </c:numRef>
          </c:val>
        </c:ser>
        <c:ser>
          <c:idx val="7"/>
          <c:order val="7"/>
          <c:tx>
            <c:strRef>
              <c:f>'21'!$I$6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'21'!$I$7:$I$30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50</c:v>
                </c:pt>
                <c:pt idx="9">
                  <c:v>179</c:v>
                </c:pt>
                <c:pt idx="10">
                  <c:v>280</c:v>
                </c:pt>
                <c:pt idx="11">
                  <c:v>318</c:v>
                </c:pt>
                <c:pt idx="12">
                  <c:v>284</c:v>
                </c:pt>
                <c:pt idx="13">
                  <c:v>192</c:v>
                </c:pt>
                <c:pt idx="14">
                  <c:v>78</c:v>
                </c:pt>
                <c:pt idx="15">
                  <c:v>11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'21'!$J$6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'21'!$J$7:$J$30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14944"/>
        <c:axId val="59745408"/>
      </c:areaChart>
      <c:areaChart>
        <c:grouping val="stacked"/>
        <c:varyColors val="0"/>
        <c:ser>
          <c:idx val="10"/>
          <c:order val="9"/>
          <c:tx>
            <c:strRef>
              <c:f>'21'!$L$6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'21'!$L$7:$L$30</c:f>
              <c:numCache>
                <c:formatCode>General</c:formatCode>
                <c:ptCount val="24"/>
                <c:pt idx="0">
                  <c:v>-801</c:v>
                </c:pt>
                <c:pt idx="1">
                  <c:v>-257</c:v>
                </c:pt>
                <c:pt idx="2">
                  <c:v>-365</c:v>
                </c:pt>
                <c:pt idx="3">
                  <c:v>-425</c:v>
                </c:pt>
                <c:pt idx="4">
                  <c:v>-521</c:v>
                </c:pt>
                <c:pt idx="5">
                  <c:v>-774</c:v>
                </c:pt>
                <c:pt idx="6">
                  <c:v>-402</c:v>
                </c:pt>
                <c:pt idx="7">
                  <c:v>-1070</c:v>
                </c:pt>
                <c:pt idx="8">
                  <c:v>-987</c:v>
                </c:pt>
                <c:pt idx="9">
                  <c:v>-679</c:v>
                </c:pt>
                <c:pt idx="10">
                  <c:v>-1090</c:v>
                </c:pt>
                <c:pt idx="11">
                  <c:v>-1319</c:v>
                </c:pt>
                <c:pt idx="12">
                  <c:v>-1068</c:v>
                </c:pt>
                <c:pt idx="13">
                  <c:v>-774</c:v>
                </c:pt>
                <c:pt idx="14">
                  <c:v>-903</c:v>
                </c:pt>
                <c:pt idx="15">
                  <c:v>-696</c:v>
                </c:pt>
                <c:pt idx="16">
                  <c:v>-561</c:v>
                </c:pt>
                <c:pt idx="17">
                  <c:v>-493</c:v>
                </c:pt>
                <c:pt idx="18">
                  <c:v>-383</c:v>
                </c:pt>
                <c:pt idx="19">
                  <c:v>-430</c:v>
                </c:pt>
                <c:pt idx="20">
                  <c:v>-613</c:v>
                </c:pt>
                <c:pt idx="21">
                  <c:v>-1076</c:v>
                </c:pt>
                <c:pt idx="22">
                  <c:v>-1521</c:v>
                </c:pt>
                <c:pt idx="23">
                  <c:v>-1974</c:v>
                </c:pt>
              </c:numCache>
            </c:numRef>
          </c:val>
        </c:ser>
        <c:ser>
          <c:idx val="9"/>
          <c:order val="10"/>
          <c:tx>
            <c:strRef>
              <c:f>'21'!$K$6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'21'!$A$7:$A$30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0.875000000000001</c:v>
                </c:pt>
                <c:pt idx="22">
                  <c:v>0.91666666666666796</c:v>
                </c:pt>
                <c:pt idx="23">
                  <c:v>0.95833333333333504</c:v>
                </c:pt>
              </c:numCache>
            </c:numRef>
          </c:cat>
          <c:val>
            <c:numRef>
              <c:f>'21'!$K$7:$K$30</c:f>
              <c:numCache>
                <c:formatCode>#,##0.0</c:formatCode>
                <c:ptCount val="24"/>
                <c:pt idx="0">
                  <c:v>-642</c:v>
                </c:pt>
                <c:pt idx="1">
                  <c:v>-1106</c:v>
                </c:pt>
                <c:pt idx="2">
                  <c:v>-1108</c:v>
                </c:pt>
                <c:pt idx="3">
                  <c:v>-1100</c:v>
                </c:pt>
                <c:pt idx="4">
                  <c:v>-933</c:v>
                </c:pt>
                <c:pt idx="5">
                  <c:v>-338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52832"/>
        <c:axId val="59746944"/>
      </c:areaChart>
      <c:catAx>
        <c:axId val="59714944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59745408"/>
        <c:crosses val="autoZero"/>
        <c:auto val="1"/>
        <c:lblAlgn val="ctr"/>
        <c:lblOffset val="100"/>
        <c:noMultiLvlLbl val="0"/>
      </c:catAx>
      <c:valAx>
        <c:axId val="59745408"/>
        <c:scaling>
          <c:orientation val="minMax"/>
          <c:max val="12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714944"/>
        <c:crosses val="autoZero"/>
        <c:crossBetween val="midCat"/>
        <c:majorUnit val="2500"/>
      </c:valAx>
      <c:valAx>
        <c:axId val="597469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9752832"/>
        <c:crosses val="max"/>
        <c:crossBetween val="midCat"/>
      </c:valAx>
      <c:catAx>
        <c:axId val="59752832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59746944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'17.1'!$G$34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'17.1'!$G$35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'17.1'!$H$35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'17.1'!$G$36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'17.1'!$H$36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'17.1'!$G$37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'17.1'!$G$38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'17.1'!$H$38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'17.1'!$G$39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'17.1'!$H$39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'17.1'!$G$40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'17.1'!$G$41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'17.1'!$H$41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'17.1'!$G$42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'17.1'!$H$42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'17.1'!$G$43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'17.1'!$H$43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'17.1'!$G$44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91968"/>
        <c:axId val="59106048"/>
      </c:barChart>
      <c:catAx>
        <c:axId val="59091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106048"/>
        <c:crosses val="autoZero"/>
        <c:auto val="1"/>
        <c:lblAlgn val="ctr"/>
        <c:lblOffset val="100"/>
        <c:noMultiLvlLbl val="0"/>
      </c:catAx>
      <c:valAx>
        <c:axId val="591060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091968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Zatížení brutto ve dni m</a:t>
            </a:r>
            <a:r>
              <a:rPr lang="cs-CZ" sz="1000"/>
              <a:t>inima (MW)</a:t>
            </a:r>
            <a:endParaRPr lang="en-US" sz="1000"/>
          </a:p>
        </c:rich>
      </c:tx>
      <c:layout>
        <c:manualLayout>
          <c:xMode val="edge"/>
          <c:yMode val="edge"/>
          <c:x val="0.2934616113384871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605281482671815E-2"/>
          <c:y val="0.10613146689997084"/>
          <c:w val="0.88368824961200898"/>
          <c:h val="0.72875310586176723"/>
        </c:manualLayout>
      </c:layout>
      <c:areaChart>
        <c:grouping val="stacked"/>
        <c:varyColors val="0"/>
        <c:ser>
          <c:idx val="0"/>
          <c:order val="0"/>
          <c:tx>
            <c:strRef>
              <c:f>'21'!$R$6</c:f>
              <c:strCache>
                <c:ptCount val="1"/>
                <c:pt idx="0">
                  <c:v>JE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'21'!$R$7:$R$30</c:f>
              <c:numCache>
                <c:formatCode>#,##0.0</c:formatCode>
                <c:ptCount val="24"/>
                <c:pt idx="0">
                  <c:v>2327</c:v>
                </c:pt>
                <c:pt idx="1">
                  <c:v>2327</c:v>
                </c:pt>
                <c:pt idx="2">
                  <c:v>2329</c:v>
                </c:pt>
                <c:pt idx="3">
                  <c:v>2331</c:v>
                </c:pt>
                <c:pt idx="4">
                  <c:v>2333</c:v>
                </c:pt>
                <c:pt idx="5">
                  <c:v>2336</c:v>
                </c:pt>
                <c:pt idx="6">
                  <c:v>2336</c:v>
                </c:pt>
                <c:pt idx="7">
                  <c:v>2335</c:v>
                </c:pt>
                <c:pt idx="8">
                  <c:v>2333</c:v>
                </c:pt>
                <c:pt idx="9">
                  <c:v>2327</c:v>
                </c:pt>
                <c:pt idx="10">
                  <c:v>2328</c:v>
                </c:pt>
                <c:pt idx="11">
                  <c:v>2315</c:v>
                </c:pt>
                <c:pt idx="12">
                  <c:v>2143</c:v>
                </c:pt>
                <c:pt idx="13">
                  <c:v>2134</c:v>
                </c:pt>
                <c:pt idx="14">
                  <c:v>2130</c:v>
                </c:pt>
                <c:pt idx="15">
                  <c:v>2126</c:v>
                </c:pt>
                <c:pt idx="16">
                  <c:v>2125</c:v>
                </c:pt>
                <c:pt idx="17">
                  <c:v>2271</c:v>
                </c:pt>
                <c:pt idx="18">
                  <c:v>2299</c:v>
                </c:pt>
                <c:pt idx="19">
                  <c:v>2300</c:v>
                </c:pt>
                <c:pt idx="20">
                  <c:v>2303</c:v>
                </c:pt>
                <c:pt idx="21">
                  <c:v>2304</c:v>
                </c:pt>
                <c:pt idx="22">
                  <c:v>2305</c:v>
                </c:pt>
                <c:pt idx="23">
                  <c:v>2308</c:v>
                </c:pt>
              </c:numCache>
            </c:numRef>
          </c:val>
        </c:ser>
        <c:ser>
          <c:idx val="1"/>
          <c:order val="1"/>
          <c:tx>
            <c:strRef>
              <c:f>'21'!$S$6</c:f>
              <c:strCache>
                <c:ptCount val="1"/>
                <c:pt idx="0">
                  <c:v>PE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'21'!$S$7:$S$30</c:f>
              <c:numCache>
                <c:formatCode>#,##0.0</c:formatCode>
                <c:ptCount val="24"/>
                <c:pt idx="0">
                  <c:v>3773</c:v>
                </c:pt>
                <c:pt idx="1">
                  <c:v>3775</c:v>
                </c:pt>
                <c:pt idx="2">
                  <c:v>3708</c:v>
                </c:pt>
                <c:pt idx="3">
                  <c:v>3416</c:v>
                </c:pt>
                <c:pt idx="4">
                  <c:v>3379</c:v>
                </c:pt>
                <c:pt idx="5">
                  <c:v>3188</c:v>
                </c:pt>
                <c:pt idx="6">
                  <c:v>3262</c:v>
                </c:pt>
                <c:pt idx="7">
                  <c:v>3298</c:v>
                </c:pt>
                <c:pt idx="8">
                  <c:v>3332</c:v>
                </c:pt>
                <c:pt idx="9">
                  <c:v>3314</c:v>
                </c:pt>
                <c:pt idx="10">
                  <c:v>3145</c:v>
                </c:pt>
                <c:pt idx="11">
                  <c:v>3236</c:v>
                </c:pt>
                <c:pt idx="12">
                  <c:v>3033</c:v>
                </c:pt>
                <c:pt idx="13">
                  <c:v>3032</c:v>
                </c:pt>
                <c:pt idx="14">
                  <c:v>2885</c:v>
                </c:pt>
                <c:pt idx="15">
                  <c:v>3011</c:v>
                </c:pt>
                <c:pt idx="16">
                  <c:v>2939</c:v>
                </c:pt>
                <c:pt idx="17">
                  <c:v>3397</c:v>
                </c:pt>
                <c:pt idx="18">
                  <c:v>3534</c:v>
                </c:pt>
                <c:pt idx="19">
                  <c:v>3903</c:v>
                </c:pt>
                <c:pt idx="20">
                  <c:v>3962</c:v>
                </c:pt>
                <c:pt idx="21">
                  <c:v>3989</c:v>
                </c:pt>
                <c:pt idx="22">
                  <c:v>4002</c:v>
                </c:pt>
                <c:pt idx="23">
                  <c:v>3967</c:v>
                </c:pt>
              </c:numCache>
            </c:numRef>
          </c:val>
        </c:ser>
        <c:ser>
          <c:idx val="2"/>
          <c:order val="2"/>
          <c:tx>
            <c:strRef>
              <c:f>'21'!$T$6</c:f>
              <c:strCache>
                <c:ptCount val="1"/>
                <c:pt idx="0">
                  <c:v>PSE + PPE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'21'!$T$7:$T$30</c:f>
              <c:numCache>
                <c:formatCode>#,##0.0</c:formatCode>
                <c:ptCount val="24"/>
                <c:pt idx="0">
                  <c:v>659</c:v>
                </c:pt>
                <c:pt idx="1">
                  <c:v>656</c:v>
                </c:pt>
                <c:pt idx="2">
                  <c:v>657</c:v>
                </c:pt>
                <c:pt idx="3">
                  <c:v>655</c:v>
                </c:pt>
                <c:pt idx="4">
                  <c:v>649</c:v>
                </c:pt>
                <c:pt idx="5">
                  <c:v>645</c:v>
                </c:pt>
                <c:pt idx="6">
                  <c:v>648</c:v>
                </c:pt>
                <c:pt idx="7">
                  <c:v>643</c:v>
                </c:pt>
                <c:pt idx="8">
                  <c:v>643</c:v>
                </c:pt>
                <c:pt idx="9">
                  <c:v>642</c:v>
                </c:pt>
                <c:pt idx="10">
                  <c:v>636</c:v>
                </c:pt>
                <c:pt idx="11">
                  <c:v>636</c:v>
                </c:pt>
                <c:pt idx="12">
                  <c:v>630</c:v>
                </c:pt>
                <c:pt idx="13">
                  <c:v>626</c:v>
                </c:pt>
                <c:pt idx="14">
                  <c:v>570</c:v>
                </c:pt>
                <c:pt idx="15">
                  <c:v>544</c:v>
                </c:pt>
                <c:pt idx="16">
                  <c:v>539</c:v>
                </c:pt>
                <c:pt idx="17">
                  <c:v>606</c:v>
                </c:pt>
                <c:pt idx="18">
                  <c:v>623</c:v>
                </c:pt>
                <c:pt idx="19">
                  <c:v>669</c:v>
                </c:pt>
                <c:pt idx="20">
                  <c:v>683</c:v>
                </c:pt>
                <c:pt idx="21">
                  <c:v>661</c:v>
                </c:pt>
                <c:pt idx="22">
                  <c:v>651</c:v>
                </c:pt>
                <c:pt idx="23">
                  <c:v>649</c:v>
                </c:pt>
              </c:numCache>
            </c:numRef>
          </c:val>
        </c:ser>
        <c:ser>
          <c:idx val="3"/>
          <c:order val="3"/>
          <c:tx>
            <c:strRef>
              <c:f>'21'!$U$6</c:f>
              <c:strCache>
                <c:ptCount val="1"/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'21'!$U$7:$U$30</c:f>
              <c:numCache>
                <c:formatCode>General</c:formatCode>
                <c:ptCount val="24"/>
              </c:numCache>
            </c:numRef>
          </c:val>
        </c:ser>
        <c:ser>
          <c:idx val="4"/>
          <c:order val="4"/>
          <c:tx>
            <c:strRef>
              <c:f>'21'!$V$6</c:f>
              <c:strCache>
                <c:ptCount val="1"/>
                <c:pt idx="0">
                  <c:v>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'21'!$V$7:$V$30</c:f>
              <c:numCache>
                <c:formatCode>#,##0.0</c:formatCode>
                <c:ptCount val="24"/>
                <c:pt idx="0">
                  <c:v>164</c:v>
                </c:pt>
                <c:pt idx="1">
                  <c:v>161</c:v>
                </c:pt>
                <c:pt idx="2">
                  <c:v>161</c:v>
                </c:pt>
                <c:pt idx="3">
                  <c:v>161</c:v>
                </c:pt>
                <c:pt idx="4">
                  <c:v>160</c:v>
                </c:pt>
                <c:pt idx="5">
                  <c:v>160</c:v>
                </c:pt>
                <c:pt idx="6">
                  <c:v>173</c:v>
                </c:pt>
                <c:pt idx="7">
                  <c:v>286</c:v>
                </c:pt>
                <c:pt idx="8">
                  <c:v>244</c:v>
                </c:pt>
                <c:pt idx="9">
                  <c:v>221</c:v>
                </c:pt>
                <c:pt idx="10">
                  <c:v>174</c:v>
                </c:pt>
                <c:pt idx="11">
                  <c:v>168</c:v>
                </c:pt>
                <c:pt idx="12">
                  <c:v>168</c:v>
                </c:pt>
                <c:pt idx="13">
                  <c:v>166</c:v>
                </c:pt>
                <c:pt idx="14">
                  <c:v>166</c:v>
                </c:pt>
                <c:pt idx="15">
                  <c:v>167</c:v>
                </c:pt>
                <c:pt idx="16">
                  <c:v>172</c:v>
                </c:pt>
                <c:pt idx="17">
                  <c:v>230</c:v>
                </c:pt>
                <c:pt idx="18">
                  <c:v>230</c:v>
                </c:pt>
                <c:pt idx="19">
                  <c:v>236</c:v>
                </c:pt>
                <c:pt idx="20">
                  <c:v>309</c:v>
                </c:pt>
                <c:pt idx="21">
                  <c:v>311</c:v>
                </c:pt>
                <c:pt idx="22">
                  <c:v>307</c:v>
                </c:pt>
                <c:pt idx="23">
                  <c:v>232</c:v>
                </c:pt>
              </c:numCache>
            </c:numRef>
          </c:val>
        </c:ser>
        <c:ser>
          <c:idx val="5"/>
          <c:order val="5"/>
          <c:tx>
            <c:strRef>
              <c:f>'21'!$W$6</c:f>
              <c:strCache>
                <c:ptCount val="1"/>
                <c:pt idx="0">
                  <c:v>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'21'!$W$7:$W$30</c:f>
              <c:numCache>
                <c:formatCode>#,##0.0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251</c:v>
                </c:pt>
                <c:pt idx="19">
                  <c:v>177</c:v>
                </c:pt>
                <c:pt idx="20">
                  <c:v>677</c:v>
                </c:pt>
                <c:pt idx="21">
                  <c:v>710</c:v>
                </c:pt>
                <c:pt idx="22">
                  <c:v>664</c:v>
                </c:pt>
                <c:pt idx="23">
                  <c:v>126</c:v>
                </c:pt>
              </c:numCache>
            </c:numRef>
          </c:val>
        </c:ser>
        <c:ser>
          <c:idx val="6"/>
          <c:order val="6"/>
          <c:tx>
            <c:strRef>
              <c:f>'21'!$X$6</c:f>
              <c:strCache>
                <c:ptCount val="1"/>
                <c:pt idx="0">
                  <c:v>VTE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'21'!$X$7:$X$30</c:f>
              <c:numCache>
                <c:formatCode>#,##0.0</c:formatCode>
                <c:ptCount val="24"/>
                <c:pt idx="0">
                  <c:v>66</c:v>
                </c:pt>
                <c:pt idx="1">
                  <c:v>70</c:v>
                </c:pt>
                <c:pt idx="2">
                  <c:v>51</c:v>
                </c:pt>
                <c:pt idx="3">
                  <c:v>40</c:v>
                </c:pt>
                <c:pt idx="4">
                  <c:v>40</c:v>
                </c:pt>
                <c:pt idx="5">
                  <c:v>41</c:v>
                </c:pt>
                <c:pt idx="6">
                  <c:v>33</c:v>
                </c:pt>
                <c:pt idx="7">
                  <c:v>27</c:v>
                </c:pt>
                <c:pt idx="8">
                  <c:v>23</c:v>
                </c:pt>
                <c:pt idx="9">
                  <c:v>27</c:v>
                </c:pt>
                <c:pt idx="10">
                  <c:v>29</c:v>
                </c:pt>
                <c:pt idx="11">
                  <c:v>38</c:v>
                </c:pt>
                <c:pt idx="12">
                  <c:v>35</c:v>
                </c:pt>
                <c:pt idx="13">
                  <c:v>31</c:v>
                </c:pt>
                <c:pt idx="14">
                  <c:v>27</c:v>
                </c:pt>
                <c:pt idx="15">
                  <c:v>23</c:v>
                </c:pt>
                <c:pt idx="16">
                  <c:v>20</c:v>
                </c:pt>
                <c:pt idx="17">
                  <c:v>16</c:v>
                </c:pt>
                <c:pt idx="18">
                  <c:v>13</c:v>
                </c:pt>
                <c:pt idx="19">
                  <c:v>8</c:v>
                </c:pt>
                <c:pt idx="20">
                  <c:v>13</c:v>
                </c:pt>
                <c:pt idx="21">
                  <c:v>15</c:v>
                </c:pt>
                <c:pt idx="22">
                  <c:v>22</c:v>
                </c:pt>
                <c:pt idx="23">
                  <c:v>29</c:v>
                </c:pt>
              </c:numCache>
            </c:numRef>
          </c:val>
        </c:ser>
        <c:ser>
          <c:idx val="7"/>
          <c:order val="7"/>
          <c:tx>
            <c:strRef>
              <c:f>'21'!$Y$6</c:f>
              <c:strCache>
                <c:ptCount val="1"/>
                <c:pt idx="0">
                  <c:v>FVE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'21'!$Y$7:$Y$30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53</c:v>
                </c:pt>
                <c:pt idx="7">
                  <c:v>275</c:v>
                </c:pt>
                <c:pt idx="8">
                  <c:v>668</c:v>
                </c:pt>
                <c:pt idx="9">
                  <c:v>1042</c:v>
                </c:pt>
                <c:pt idx="10">
                  <c:v>1262</c:v>
                </c:pt>
                <c:pt idx="11">
                  <c:v>1348</c:v>
                </c:pt>
                <c:pt idx="12">
                  <c:v>1370</c:v>
                </c:pt>
                <c:pt idx="13">
                  <c:v>1399</c:v>
                </c:pt>
                <c:pt idx="14">
                  <c:v>1363</c:v>
                </c:pt>
                <c:pt idx="15">
                  <c:v>1250</c:v>
                </c:pt>
                <c:pt idx="16">
                  <c:v>1025</c:v>
                </c:pt>
                <c:pt idx="17">
                  <c:v>678</c:v>
                </c:pt>
                <c:pt idx="18">
                  <c:v>280</c:v>
                </c:pt>
                <c:pt idx="19">
                  <c:v>55</c:v>
                </c:pt>
                <c:pt idx="20">
                  <c:v>6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8"/>
          <c:order val="8"/>
          <c:tx>
            <c:strRef>
              <c:f>'21'!$Z$6</c:f>
              <c:strCache>
                <c:ptCount val="1"/>
                <c:pt idx="0">
                  <c:v>Saldo zahraničí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'21'!$Z$7:$Z$30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43</c:v>
                </c:pt>
                <c:pt idx="13">
                  <c:v>193</c:v>
                </c:pt>
                <c:pt idx="14">
                  <c:v>418</c:v>
                </c:pt>
                <c:pt idx="15">
                  <c:v>302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11776"/>
        <c:axId val="59213312"/>
      </c:areaChart>
      <c:areaChart>
        <c:grouping val="stacked"/>
        <c:varyColors val="0"/>
        <c:ser>
          <c:idx val="10"/>
          <c:order val="9"/>
          <c:tx>
            <c:strRef>
              <c:f>'21'!$AB$6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rgbClr val="B9CD96"/>
            </a:solidFill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'21'!$AB$7:$AB$30</c:f>
              <c:numCache>
                <c:formatCode>General</c:formatCode>
                <c:ptCount val="24"/>
                <c:pt idx="0">
                  <c:v>-1591</c:v>
                </c:pt>
                <c:pt idx="1">
                  <c:v>-1716</c:v>
                </c:pt>
                <c:pt idx="2">
                  <c:v>-1680</c:v>
                </c:pt>
                <c:pt idx="3">
                  <c:v>-1411</c:v>
                </c:pt>
                <c:pt idx="4">
                  <c:v>-1401</c:v>
                </c:pt>
                <c:pt idx="5">
                  <c:v>-1437</c:v>
                </c:pt>
                <c:pt idx="6">
                  <c:v>-1449</c:v>
                </c:pt>
                <c:pt idx="7">
                  <c:v>-1364</c:v>
                </c:pt>
                <c:pt idx="8">
                  <c:v>-957</c:v>
                </c:pt>
                <c:pt idx="9">
                  <c:v>-842</c:v>
                </c:pt>
                <c:pt idx="10">
                  <c:v>-881</c:v>
                </c:pt>
                <c:pt idx="11">
                  <c:v>-269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-57</c:v>
                </c:pt>
                <c:pt idx="17">
                  <c:v>-878</c:v>
                </c:pt>
                <c:pt idx="18">
                  <c:v>-928</c:v>
                </c:pt>
                <c:pt idx="19">
                  <c:v>-968</c:v>
                </c:pt>
                <c:pt idx="20">
                  <c:v>-1442</c:v>
                </c:pt>
                <c:pt idx="21">
                  <c:v>-1354</c:v>
                </c:pt>
                <c:pt idx="22">
                  <c:v>-1489</c:v>
                </c:pt>
                <c:pt idx="23">
                  <c:v>-1172</c:v>
                </c:pt>
              </c:numCache>
            </c:numRef>
          </c:val>
        </c:ser>
        <c:ser>
          <c:idx val="9"/>
          <c:order val="10"/>
          <c:tx>
            <c:strRef>
              <c:f>'21'!$AA$6</c:f>
              <c:strCache>
                <c:ptCount val="1"/>
                <c:pt idx="0">
                  <c:v>Čerpání PVE</c:v>
                </c:pt>
              </c:strCache>
            </c:strRef>
          </c:tx>
          <c:spPr>
            <a:ln w="25400">
              <a:noFill/>
            </a:ln>
          </c:spPr>
          <c:cat>
            <c:numRef>
              <c:f>'21'!$Q$7:$Q$30</c:f>
              <c:numCache>
                <c:formatCode>h:mm;@</c:formatCode>
                <c:ptCount val="24"/>
                <c:pt idx="0">
                  <c:v>0</c:v>
                </c:pt>
                <c:pt idx="1">
                  <c:v>4.1666666666666699E-2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'21'!$AA$7:$AA$30</c:f>
              <c:numCache>
                <c:formatCode>#,##0.0</c:formatCode>
                <c:ptCount val="24"/>
                <c:pt idx="0">
                  <c:v>-4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-21</c:v>
                </c:pt>
                <c:pt idx="8">
                  <c:v>-312</c:v>
                </c:pt>
                <c:pt idx="9">
                  <c:v>-311</c:v>
                </c:pt>
                <c:pt idx="10">
                  <c:v>-5</c:v>
                </c:pt>
                <c:pt idx="11">
                  <c:v>-581</c:v>
                </c:pt>
                <c:pt idx="12">
                  <c:v>-727</c:v>
                </c:pt>
                <c:pt idx="13">
                  <c:v>-937</c:v>
                </c:pt>
                <c:pt idx="14">
                  <c:v>-1035</c:v>
                </c:pt>
                <c:pt idx="15">
                  <c:v>-901</c:v>
                </c:pt>
                <c:pt idx="16">
                  <c:v>-250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16640"/>
        <c:axId val="59214848"/>
      </c:areaChart>
      <c:catAx>
        <c:axId val="59211776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low"/>
        <c:txPr>
          <a:bodyPr/>
          <a:lstStyle/>
          <a:p>
            <a:pPr>
              <a:defRPr sz="900"/>
            </a:pPr>
            <a:endParaRPr lang="cs-CZ"/>
          </a:p>
        </c:txPr>
        <c:crossAx val="59213312"/>
        <c:crosses val="autoZero"/>
        <c:auto val="1"/>
        <c:lblAlgn val="ctr"/>
        <c:lblOffset val="100"/>
        <c:noMultiLvlLbl val="0"/>
      </c:catAx>
      <c:valAx>
        <c:axId val="59213312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211776"/>
        <c:crosses val="autoZero"/>
        <c:crossBetween val="midCat"/>
      </c:valAx>
      <c:valAx>
        <c:axId val="5921484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9216640"/>
        <c:crosses val="max"/>
        <c:crossBetween val="midCat"/>
      </c:valAx>
      <c:catAx>
        <c:axId val="59216640"/>
        <c:scaling>
          <c:orientation val="minMax"/>
        </c:scaling>
        <c:delete val="1"/>
        <c:axPos val="b"/>
        <c:numFmt formatCode="h:mm;@" sourceLinked="1"/>
        <c:majorTickMark val="out"/>
        <c:minorTickMark val="none"/>
        <c:tickLblPos val="nextTo"/>
        <c:crossAx val="59214848"/>
        <c:crosses val="autoZero"/>
        <c:auto val="1"/>
        <c:lblAlgn val="ctr"/>
        <c:lblOffset val="100"/>
        <c:noMultiLvlLbl val="0"/>
      </c:cat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'17.1'!$G$34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'17.1'!$H$34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tx>
            <c:strRef>
              <c:f>'17.1'!$G$35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'17.1'!$H$35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tx>
            <c:strRef>
              <c:f>'17.1'!$G$36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'17.1'!$H$36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tx>
            <c:strRef>
              <c:f>'17.1'!$G$37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tx>
            <c:strRef>
              <c:f>'17.1'!$G$38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'17.1'!$H$38</c:f>
              <c:numCache>
                <c:formatCode>General</c:formatCode>
                <c:ptCount val="1"/>
              </c:numCache>
            </c:numRef>
          </c:val>
        </c:ser>
        <c:ser>
          <c:idx val="5"/>
          <c:order val="5"/>
          <c:tx>
            <c:strRef>
              <c:f>'17.1'!$G$39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'17.1'!$H$39</c:f>
              <c:numCache>
                <c:formatCode>General</c:formatCode>
                <c:ptCount val="1"/>
              </c:numCache>
            </c:numRef>
          </c:val>
        </c:ser>
        <c:ser>
          <c:idx val="7"/>
          <c:order val="6"/>
          <c:tx>
            <c:strRef>
              <c:f>'17.1'!$G$40</c:f>
              <c:strCache>
                <c:ptCount val="1"/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'17.1'!$H$40</c:f>
              <c:numCache>
                <c:formatCode>General</c:formatCode>
                <c:ptCount val="1"/>
              </c:numCache>
            </c:numRef>
          </c:val>
        </c:ser>
        <c:ser>
          <c:idx val="6"/>
          <c:order val="7"/>
          <c:tx>
            <c:strRef>
              <c:f>'17.1'!$G$41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'17.1'!$H$41</c:f>
              <c:numCache>
                <c:formatCode>General</c:formatCode>
                <c:ptCount val="1"/>
              </c:numCache>
            </c:numRef>
          </c:val>
        </c:ser>
        <c:ser>
          <c:idx val="8"/>
          <c:order val="8"/>
          <c:tx>
            <c:strRef>
              <c:f>'17.1'!$G$42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'17.1'!$H$42</c:f>
              <c:numCache>
                <c:formatCode>General</c:formatCode>
                <c:ptCount val="1"/>
              </c:numCache>
            </c:numRef>
          </c:val>
        </c:ser>
        <c:ser>
          <c:idx val="9"/>
          <c:order val="9"/>
          <c:tx>
            <c:strRef>
              <c:f>'17.1'!$G$43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'17.1'!$H$43</c:f>
              <c:numCache>
                <c:formatCode>General</c:formatCode>
                <c:ptCount val="1"/>
              </c:numCache>
            </c:numRef>
          </c:val>
        </c:ser>
        <c:ser>
          <c:idx val="10"/>
          <c:order val="10"/>
          <c:tx>
            <c:strRef>
              <c:f>'17.1'!$G$44</c:f>
              <c:strCache>
                <c:ptCount val="1"/>
              </c:strCache>
            </c:strRef>
          </c:tx>
          <c:invertIfNegative val="0"/>
          <c:cat>
            <c:numRef>
              <c:f>'17.1'!$H$33</c:f>
              <c:numCache>
                <c:formatCode>General</c:formatCode>
                <c:ptCount val="1"/>
              </c:numCache>
            </c:numRef>
          </c:cat>
          <c:val>
            <c:numRef>
              <c:f>'17.1'!$H$44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50752"/>
        <c:axId val="59852288"/>
      </c:barChart>
      <c:catAx>
        <c:axId val="59850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852288"/>
        <c:crosses val="autoZero"/>
        <c:auto val="1"/>
        <c:lblAlgn val="ctr"/>
        <c:lblOffset val="100"/>
        <c:noMultiLvlLbl val="0"/>
      </c:catAx>
      <c:valAx>
        <c:axId val="59852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9850752"/>
        <c:crosses val="autoZero"/>
        <c:crossBetween val="between"/>
      </c:valAx>
      <c:spPr>
        <a:noFill/>
        <a:ln>
          <a:noFill/>
        </a:ln>
      </c:spPr>
    </c:plotArea>
    <c:legend>
      <c:legendPos val="r"/>
      <c:legendEntry>
        <c:idx val="3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0"/>
          <c:y val="0"/>
          <c:w val="1"/>
          <c:h val="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baseline="0">
                <a:effectLst/>
              </a:rPr>
              <a:t>Měsíční maxima a minima zatížení </a:t>
            </a:r>
            <a:r>
              <a:rPr lang="cs-CZ" sz="1000" b="1" i="0" baseline="0">
                <a:effectLst/>
              </a:rPr>
              <a:t>(MW)</a:t>
            </a:r>
            <a:endParaRPr lang="cs-CZ" sz="10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297345747111929E-2"/>
          <c:y val="0.13675168321351136"/>
          <c:w val="0.90885387659601768"/>
          <c:h val="0.63463884127483206"/>
        </c:manualLayout>
      </c:layout>
      <c:barChart>
        <c:barDir val="col"/>
        <c:grouping val="clustered"/>
        <c:varyColors val="0"/>
        <c:ser>
          <c:idx val="1"/>
          <c:order val="0"/>
          <c:tx>
            <c:v>Měsíční minimum</c:v>
          </c:tx>
          <c:invertIfNegative val="0"/>
          <c:cat>
            <c:strRef>
              <c:f>'17.3'!$C$3:$N$3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'17.3'!$C$7:$N$7</c:f>
              <c:numCache>
                <c:formatCode>#,##0.0</c:formatCode>
                <c:ptCount val="12"/>
                <c:pt idx="0">
                  <c:v>6060</c:v>
                </c:pt>
                <c:pt idx="1">
                  <c:v>6624</c:v>
                </c:pt>
                <c:pt idx="2">
                  <c:v>5951</c:v>
                </c:pt>
                <c:pt idx="3">
                  <c:v>5976</c:v>
                </c:pt>
                <c:pt idx="4">
                  <c:v>5357</c:v>
                </c:pt>
                <c:pt idx="5">
                  <c:v>5143</c:v>
                </c:pt>
                <c:pt idx="6">
                  <c:v>5099</c:v>
                </c:pt>
                <c:pt idx="7">
                  <c:v>4932</c:v>
                </c:pt>
                <c:pt idx="8">
                  <c:v>5440</c:v>
                </c:pt>
                <c:pt idx="9">
                  <c:v>5637</c:v>
                </c:pt>
                <c:pt idx="10">
                  <c:v>6524</c:v>
                </c:pt>
                <c:pt idx="11">
                  <c:v>5877</c:v>
                </c:pt>
              </c:numCache>
            </c:numRef>
          </c:val>
        </c:ser>
        <c:ser>
          <c:idx val="0"/>
          <c:order val="1"/>
          <c:tx>
            <c:v>Měsíční maximum</c:v>
          </c:tx>
          <c:invertIfNegative val="0"/>
          <c:cat>
            <c:strRef>
              <c:f>'17.3'!$C$3:$N$3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'17.3'!$C$4:$N$4</c:f>
              <c:numCache>
                <c:formatCode>#,##0.0</c:formatCode>
                <c:ptCount val="12"/>
                <c:pt idx="0">
                  <c:v>11276</c:v>
                </c:pt>
                <c:pt idx="1">
                  <c:v>10591</c:v>
                </c:pt>
                <c:pt idx="2">
                  <c:v>10380</c:v>
                </c:pt>
                <c:pt idx="3">
                  <c:v>9871</c:v>
                </c:pt>
                <c:pt idx="4">
                  <c:v>9256</c:v>
                </c:pt>
                <c:pt idx="5">
                  <c:v>9075</c:v>
                </c:pt>
                <c:pt idx="6">
                  <c:v>9031</c:v>
                </c:pt>
                <c:pt idx="7">
                  <c:v>9023</c:v>
                </c:pt>
                <c:pt idx="8">
                  <c:v>9176</c:v>
                </c:pt>
                <c:pt idx="9">
                  <c:v>9925</c:v>
                </c:pt>
                <c:pt idx="10">
                  <c:v>11046</c:v>
                </c:pt>
                <c:pt idx="11">
                  <c:v>11410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5280"/>
        <c:axId val="59999360"/>
      </c:barChart>
      <c:catAx>
        <c:axId val="5998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59999360"/>
        <c:crosses val="autoZero"/>
        <c:auto val="1"/>
        <c:lblAlgn val="ctr"/>
        <c:lblOffset val="100"/>
        <c:noMultiLvlLbl val="0"/>
      </c:catAx>
      <c:valAx>
        <c:axId val="5999936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59985280"/>
        <c:crosses val="autoZero"/>
        <c:crossBetween val="between"/>
        <c:majorUnit val="4000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1" i="0" baseline="0">
                <a:effectLst/>
              </a:rPr>
              <a:t>Průběh spotřeby brutto ve dnech ročního maxima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'17.4'!$B$4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'17.4'!$B$5:$B$28</c:f>
              <c:numCache>
                <c:formatCode>#,##0</c:formatCode>
                <c:ptCount val="24"/>
                <c:pt idx="0">
                  <c:v>8826</c:v>
                </c:pt>
                <c:pt idx="1">
                  <c:v>8760</c:v>
                </c:pt>
                <c:pt idx="2">
                  <c:v>8672</c:v>
                </c:pt>
                <c:pt idx="3">
                  <c:v>8663</c:v>
                </c:pt>
                <c:pt idx="4">
                  <c:v>8912</c:v>
                </c:pt>
                <c:pt idx="5">
                  <c:v>9517</c:v>
                </c:pt>
                <c:pt idx="6">
                  <c:v>10499</c:v>
                </c:pt>
                <c:pt idx="7">
                  <c:v>10286</c:v>
                </c:pt>
                <c:pt idx="8">
                  <c:v>10585</c:v>
                </c:pt>
                <c:pt idx="9">
                  <c:v>10637</c:v>
                </c:pt>
                <c:pt idx="10">
                  <c:v>10647</c:v>
                </c:pt>
                <c:pt idx="11">
                  <c:v>10774</c:v>
                </c:pt>
                <c:pt idx="12">
                  <c:v>10538</c:v>
                </c:pt>
                <c:pt idx="13">
                  <c:v>10560</c:v>
                </c:pt>
                <c:pt idx="14">
                  <c:v>10867</c:v>
                </c:pt>
                <c:pt idx="15">
                  <c:v>10829</c:v>
                </c:pt>
                <c:pt idx="16">
                  <c:v>11059</c:v>
                </c:pt>
                <c:pt idx="17">
                  <c:v>10597</c:v>
                </c:pt>
                <c:pt idx="18">
                  <c:v>10573</c:v>
                </c:pt>
                <c:pt idx="19">
                  <c:v>10624</c:v>
                </c:pt>
                <c:pt idx="20">
                  <c:v>10243</c:v>
                </c:pt>
                <c:pt idx="21">
                  <c:v>9595</c:v>
                </c:pt>
                <c:pt idx="22">
                  <c:v>9153</c:v>
                </c:pt>
                <c:pt idx="23">
                  <c:v>8891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'17.4'!$C$4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'17.4'!$C$5:$C$28</c:f>
              <c:numCache>
                <c:formatCode>#,##0</c:formatCode>
                <c:ptCount val="24"/>
                <c:pt idx="0">
                  <c:v>8605</c:v>
                </c:pt>
                <c:pt idx="1">
                  <c:v>8514</c:v>
                </c:pt>
                <c:pt idx="2">
                  <c:v>8504</c:v>
                </c:pt>
                <c:pt idx="3">
                  <c:v>8431</c:v>
                </c:pt>
                <c:pt idx="4">
                  <c:v>8636</c:v>
                </c:pt>
                <c:pt idx="5">
                  <c:v>9128</c:v>
                </c:pt>
                <c:pt idx="6">
                  <c:v>10209</c:v>
                </c:pt>
                <c:pt idx="7">
                  <c:v>10211</c:v>
                </c:pt>
                <c:pt idx="8">
                  <c:v>10563</c:v>
                </c:pt>
                <c:pt idx="9">
                  <c:v>10603</c:v>
                </c:pt>
                <c:pt idx="10">
                  <c:v>10594</c:v>
                </c:pt>
                <c:pt idx="11">
                  <c:v>10818</c:v>
                </c:pt>
                <c:pt idx="12">
                  <c:v>10721</c:v>
                </c:pt>
                <c:pt idx="13">
                  <c:v>10646</c:v>
                </c:pt>
                <c:pt idx="14">
                  <c:v>10880</c:v>
                </c:pt>
                <c:pt idx="15">
                  <c:v>10454</c:v>
                </c:pt>
                <c:pt idx="16">
                  <c:v>10426</c:v>
                </c:pt>
                <c:pt idx="17">
                  <c:v>10363</c:v>
                </c:pt>
                <c:pt idx="18">
                  <c:v>10454</c:v>
                </c:pt>
                <c:pt idx="19">
                  <c:v>10465</c:v>
                </c:pt>
                <c:pt idx="20">
                  <c:v>9954</c:v>
                </c:pt>
                <c:pt idx="21">
                  <c:v>9326</c:v>
                </c:pt>
                <c:pt idx="22">
                  <c:v>9024</c:v>
                </c:pt>
                <c:pt idx="23">
                  <c:v>8549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'17.4'!$D$4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'17.4'!$D$5:$D$28</c:f>
              <c:numCache>
                <c:formatCode>#,##0</c:formatCode>
                <c:ptCount val="24"/>
                <c:pt idx="0">
                  <c:v>9130</c:v>
                </c:pt>
                <c:pt idx="1">
                  <c:v>9118</c:v>
                </c:pt>
                <c:pt idx="2">
                  <c:v>9095</c:v>
                </c:pt>
                <c:pt idx="3">
                  <c:v>9058</c:v>
                </c:pt>
                <c:pt idx="4">
                  <c:v>9268</c:v>
                </c:pt>
                <c:pt idx="5">
                  <c:v>9783</c:v>
                </c:pt>
                <c:pt idx="6">
                  <c:v>10741</c:v>
                </c:pt>
                <c:pt idx="7">
                  <c:v>10741</c:v>
                </c:pt>
                <c:pt idx="8">
                  <c:v>11063</c:v>
                </c:pt>
                <c:pt idx="9">
                  <c:v>11126</c:v>
                </c:pt>
                <c:pt idx="10">
                  <c:v>11034</c:v>
                </c:pt>
                <c:pt idx="11">
                  <c:v>11157</c:v>
                </c:pt>
                <c:pt idx="12">
                  <c:v>11053</c:v>
                </c:pt>
                <c:pt idx="13">
                  <c:v>10887</c:v>
                </c:pt>
                <c:pt idx="14">
                  <c:v>11091</c:v>
                </c:pt>
                <c:pt idx="15">
                  <c:v>10878</c:v>
                </c:pt>
                <c:pt idx="16">
                  <c:v>11159</c:v>
                </c:pt>
                <c:pt idx="17">
                  <c:v>10648</c:v>
                </c:pt>
                <c:pt idx="18">
                  <c:v>10732</c:v>
                </c:pt>
                <c:pt idx="19">
                  <c:v>10731</c:v>
                </c:pt>
                <c:pt idx="20">
                  <c:v>10385</c:v>
                </c:pt>
                <c:pt idx="21">
                  <c:v>9712</c:v>
                </c:pt>
                <c:pt idx="22">
                  <c:v>9143</c:v>
                </c:pt>
                <c:pt idx="23">
                  <c:v>8873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'17.4'!$E$4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'17.4'!$E$5:$E$28</c:f>
              <c:numCache>
                <c:formatCode>#,##0</c:formatCode>
                <c:ptCount val="24"/>
                <c:pt idx="0">
                  <c:v>9232</c:v>
                </c:pt>
                <c:pt idx="1">
                  <c:v>9198</c:v>
                </c:pt>
                <c:pt idx="2">
                  <c:v>9284</c:v>
                </c:pt>
                <c:pt idx="3">
                  <c:v>9217</c:v>
                </c:pt>
                <c:pt idx="4">
                  <c:v>9435</c:v>
                </c:pt>
                <c:pt idx="5">
                  <c:v>10079</c:v>
                </c:pt>
                <c:pt idx="6">
                  <c:v>10994</c:v>
                </c:pt>
                <c:pt idx="7">
                  <c:v>10762</c:v>
                </c:pt>
                <c:pt idx="8">
                  <c:v>10991</c:v>
                </c:pt>
                <c:pt idx="9">
                  <c:v>11152</c:v>
                </c:pt>
                <c:pt idx="10">
                  <c:v>10828</c:v>
                </c:pt>
                <c:pt idx="11">
                  <c:v>10974</c:v>
                </c:pt>
                <c:pt idx="12">
                  <c:v>10741</c:v>
                </c:pt>
                <c:pt idx="13">
                  <c:v>10621</c:v>
                </c:pt>
                <c:pt idx="14">
                  <c:v>10850</c:v>
                </c:pt>
                <c:pt idx="15">
                  <c:v>10903</c:v>
                </c:pt>
                <c:pt idx="16">
                  <c:v>11204</c:v>
                </c:pt>
                <c:pt idx="17">
                  <c:v>10892</c:v>
                </c:pt>
                <c:pt idx="18">
                  <c:v>10904</c:v>
                </c:pt>
                <c:pt idx="19">
                  <c:v>10824</c:v>
                </c:pt>
                <c:pt idx="20">
                  <c:v>10631</c:v>
                </c:pt>
                <c:pt idx="21">
                  <c:v>9801</c:v>
                </c:pt>
                <c:pt idx="22">
                  <c:v>9332</c:v>
                </c:pt>
                <c:pt idx="23">
                  <c:v>9028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'17.4'!$F$4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'17.4'!$F$5:$F$28</c:f>
              <c:numCache>
                <c:formatCode>#,##0</c:formatCode>
                <c:ptCount val="24"/>
                <c:pt idx="0">
                  <c:v>8656</c:v>
                </c:pt>
                <c:pt idx="1">
                  <c:v>8737</c:v>
                </c:pt>
                <c:pt idx="2">
                  <c:v>8802</c:v>
                </c:pt>
                <c:pt idx="3">
                  <c:v>8621</c:v>
                </c:pt>
                <c:pt idx="4">
                  <c:v>8961</c:v>
                </c:pt>
                <c:pt idx="5">
                  <c:v>9632</c:v>
                </c:pt>
                <c:pt idx="6">
                  <c:v>10538</c:v>
                </c:pt>
                <c:pt idx="7">
                  <c:v>10489</c:v>
                </c:pt>
                <c:pt idx="8">
                  <c:v>10709</c:v>
                </c:pt>
                <c:pt idx="9">
                  <c:v>10813</c:v>
                </c:pt>
                <c:pt idx="10">
                  <c:v>10698</c:v>
                </c:pt>
                <c:pt idx="11">
                  <c:v>10900</c:v>
                </c:pt>
                <c:pt idx="12">
                  <c:v>10649</c:v>
                </c:pt>
                <c:pt idx="13">
                  <c:v>10499</c:v>
                </c:pt>
                <c:pt idx="14">
                  <c:v>10783</c:v>
                </c:pt>
                <c:pt idx="15">
                  <c:v>10753</c:v>
                </c:pt>
                <c:pt idx="16">
                  <c:v>10677</c:v>
                </c:pt>
                <c:pt idx="17">
                  <c:v>10587</c:v>
                </c:pt>
                <c:pt idx="18">
                  <c:v>10423</c:v>
                </c:pt>
                <c:pt idx="19">
                  <c:v>10458</c:v>
                </c:pt>
                <c:pt idx="20">
                  <c:v>10174</c:v>
                </c:pt>
                <c:pt idx="21">
                  <c:v>9388</c:v>
                </c:pt>
                <c:pt idx="22">
                  <c:v>8946</c:v>
                </c:pt>
                <c:pt idx="23">
                  <c:v>8624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'17.4'!$G$4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'17.4'!$G$5:$G$28</c:f>
              <c:numCache>
                <c:formatCode>#,##0</c:formatCode>
                <c:ptCount val="24"/>
                <c:pt idx="0">
                  <c:v>9088</c:v>
                </c:pt>
                <c:pt idx="1">
                  <c:v>9255</c:v>
                </c:pt>
                <c:pt idx="2">
                  <c:v>9304</c:v>
                </c:pt>
                <c:pt idx="3">
                  <c:v>9274</c:v>
                </c:pt>
                <c:pt idx="4">
                  <c:v>9482</c:v>
                </c:pt>
                <c:pt idx="5">
                  <c:v>10063</c:v>
                </c:pt>
                <c:pt idx="6">
                  <c:v>10945</c:v>
                </c:pt>
                <c:pt idx="7">
                  <c:v>10748</c:v>
                </c:pt>
                <c:pt idx="8">
                  <c:v>11033</c:v>
                </c:pt>
                <c:pt idx="9">
                  <c:v>11286</c:v>
                </c:pt>
                <c:pt idx="10">
                  <c:v>11125</c:v>
                </c:pt>
                <c:pt idx="11">
                  <c:v>11324</c:v>
                </c:pt>
                <c:pt idx="12">
                  <c:v>11166</c:v>
                </c:pt>
                <c:pt idx="13">
                  <c:v>10972</c:v>
                </c:pt>
                <c:pt idx="14">
                  <c:v>11204</c:v>
                </c:pt>
                <c:pt idx="15">
                  <c:v>11123</c:v>
                </c:pt>
                <c:pt idx="16">
                  <c:v>11035</c:v>
                </c:pt>
                <c:pt idx="17">
                  <c:v>11209</c:v>
                </c:pt>
                <c:pt idx="18">
                  <c:v>10887</c:v>
                </c:pt>
                <c:pt idx="19">
                  <c:v>10944</c:v>
                </c:pt>
                <c:pt idx="20">
                  <c:v>10626</c:v>
                </c:pt>
                <c:pt idx="21">
                  <c:v>9982</c:v>
                </c:pt>
                <c:pt idx="22">
                  <c:v>9531</c:v>
                </c:pt>
                <c:pt idx="23">
                  <c:v>9126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'17.4'!$H$4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'17.4'!$H$5:$H$28</c:f>
              <c:numCache>
                <c:formatCode>#,##0</c:formatCode>
                <c:ptCount val="24"/>
                <c:pt idx="0">
                  <c:v>7961</c:v>
                </c:pt>
                <c:pt idx="1">
                  <c:v>7974</c:v>
                </c:pt>
                <c:pt idx="2">
                  <c:v>7935</c:v>
                </c:pt>
                <c:pt idx="3">
                  <c:v>7868</c:v>
                </c:pt>
                <c:pt idx="4">
                  <c:v>8058</c:v>
                </c:pt>
                <c:pt idx="5">
                  <c:v>8778</c:v>
                </c:pt>
                <c:pt idx="6">
                  <c:v>9851</c:v>
                </c:pt>
                <c:pt idx="7">
                  <c:v>9775</c:v>
                </c:pt>
                <c:pt idx="8">
                  <c:v>10030</c:v>
                </c:pt>
                <c:pt idx="9">
                  <c:v>10195</c:v>
                </c:pt>
                <c:pt idx="10">
                  <c:v>10149</c:v>
                </c:pt>
                <c:pt idx="11">
                  <c:v>10206</c:v>
                </c:pt>
                <c:pt idx="12">
                  <c:v>10169</c:v>
                </c:pt>
                <c:pt idx="13">
                  <c:v>9988</c:v>
                </c:pt>
                <c:pt idx="14">
                  <c:v>10214</c:v>
                </c:pt>
                <c:pt idx="15">
                  <c:v>10115</c:v>
                </c:pt>
                <c:pt idx="16">
                  <c:v>10352</c:v>
                </c:pt>
                <c:pt idx="17">
                  <c:v>10180</c:v>
                </c:pt>
                <c:pt idx="18">
                  <c:v>10020</c:v>
                </c:pt>
                <c:pt idx="19">
                  <c:v>9818</c:v>
                </c:pt>
                <c:pt idx="20">
                  <c:v>9617</c:v>
                </c:pt>
                <c:pt idx="21">
                  <c:v>8793</c:v>
                </c:pt>
                <c:pt idx="22">
                  <c:v>8559</c:v>
                </c:pt>
                <c:pt idx="23">
                  <c:v>8069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'17.4'!$I$4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'17.4'!$I$5:$I$28</c:f>
              <c:numCache>
                <c:formatCode>#,##0</c:formatCode>
                <c:ptCount val="24"/>
                <c:pt idx="0">
                  <c:v>8351.2119803850237</c:v>
                </c:pt>
                <c:pt idx="1">
                  <c:v>8341.395932491354</c:v>
                </c:pt>
                <c:pt idx="2">
                  <c:v>8307.4679535276609</c:v>
                </c:pt>
                <c:pt idx="3">
                  <c:v>8170.6780689491989</c:v>
                </c:pt>
                <c:pt idx="4">
                  <c:v>8272.6016478674737</c:v>
                </c:pt>
                <c:pt idx="5">
                  <c:v>8784.8191165623593</c:v>
                </c:pt>
                <c:pt idx="6">
                  <c:v>9972.8080395734778</c:v>
                </c:pt>
                <c:pt idx="7">
                  <c:v>10536.334381551726</c:v>
                </c:pt>
                <c:pt idx="8">
                  <c:v>10520.775007007602</c:v>
                </c:pt>
                <c:pt idx="9">
                  <c:v>10603.94361819699</c:v>
                </c:pt>
                <c:pt idx="10">
                  <c:v>10631.186243152137</c:v>
                </c:pt>
                <c:pt idx="11">
                  <c:v>10632.13776461692</c:v>
                </c:pt>
                <c:pt idx="12">
                  <c:v>10736.022014717852</c:v>
                </c:pt>
                <c:pt idx="13">
                  <c:v>10707.299908506155</c:v>
                </c:pt>
                <c:pt idx="14">
                  <c:v>10686.954544182894</c:v>
                </c:pt>
                <c:pt idx="15">
                  <c:v>10763.082335213589</c:v>
                </c:pt>
                <c:pt idx="16">
                  <c:v>10860.751693268581</c:v>
                </c:pt>
                <c:pt idx="17">
                  <c:v>10751.413662864945</c:v>
                </c:pt>
                <c:pt idx="18">
                  <c:v>10478.642573077212</c:v>
                </c:pt>
                <c:pt idx="19">
                  <c:v>10320.171506033299</c:v>
                </c:pt>
                <c:pt idx="20">
                  <c:v>10078.238477666719</c:v>
                </c:pt>
                <c:pt idx="21">
                  <c:v>9506.2513723648135</c:v>
                </c:pt>
                <c:pt idx="22">
                  <c:v>8912.8279342693695</c:v>
                </c:pt>
                <c:pt idx="23">
                  <c:v>8428.2857168900064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'17.4'!$J$4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'17.4'!$J$5:$J$28</c:f>
              <c:numCache>
                <c:formatCode>#,##0</c:formatCode>
                <c:ptCount val="24"/>
                <c:pt idx="0">
                  <c:v>8115</c:v>
                </c:pt>
                <c:pt idx="1">
                  <c:v>8228</c:v>
                </c:pt>
                <c:pt idx="2">
                  <c:v>8087</c:v>
                </c:pt>
                <c:pt idx="3">
                  <c:v>8044</c:v>
                </c:pt>
                <c:pt idx="4">
                  <c:v>8134</c:v>
                </c:pt>
                <c:pt idx="5">
                  <c:v>8643</c:v>
                </c:pt>
                <c:pt idx="6">
                  <c:v>9843</c:v>
                </c:pt>
                <c:pt idx="7">
                  <c:v>10392</c:v>
                </c:pt>
                <c:pt idx="8">
                  <c:v>10595</c:v>
                </c:pt>
                <c:pt idx="9">
                  <c:v>10818</c:v>
                </c:pt>
                <c:pt idx="10">
                  <c:v>10725</c:v>
                </c:pt>
                <c:pt idx="11">
                  <c:v>10786</c:v>
                </c:pt>
                <c:pt idx="12">
                  <c:v>10852</c:v>
                </c:pt>
                <c:pt idx="13">
                  <c:v>10813</c:v>
                </c:pt>
                <c:pt idx="14">
                  <c:v>10602</c:v>
                </c:pt>
                <c:pt idx="15">
                  <c:v>10521</c:v>
                </c:pt>
                <c:pt idx="16">
                  <c:v>10436</c:v>
                </c:pt>
                <c:pt idx="17">
                  <c:v>10711</c:v>
                </c:pt>
                <c:pt idx="18">
                  <c:v>10514</c:v>
                </c:pt>
                <c:pt idx="19">
                  <c:v>10426</c:v>
                </c:pt>
                <c:pt idx="20">
                  <c:v>10057</c:v>
                </c:pt>
                <c:pt idx="21">
                  <c:v>9473</c:v>
                </c:pt>
                <c:pt idx="22">
                  <c:v>8922</c:v>
                </c:pt>
                <c:pt idx="23">
                  <c:v>8473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'17.4'!$K$4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'17.4'!$A$5:$A$28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'17.4'!$K$5:$K$28</c:f>
              <c:numCache>
                <c:formatCode>#,##0</c:formatCode>
                <c:ptCount val="24"/>
                <c:pt idx="0">
                  <c:v>8371</c:v>
                </c:pt>
                <c:pt idx="1">
                  <c:v>8492</c:v>
                </c:pt>
                <c:pt idx="2">
                  <c:v>8379</c:v>
                </c:pt>
                <c:pt idx="3">
                  <c:v>8333</c:v>
                </c:pt>
                <c:pt idx="4">
                  <c:v>8509</c:v>
                </c:pt>
                <c:pt idx="5">
                  <c:v>9103</c:v>
                </c:pt>
                <c:pt idx="6">
                  <c:v>10293</c:v>
                </c:pt>
                <c:pt idx="7">
                  <c:v>10833</c:v>
                </c:pt>
                <c:pt idx="8">
                  <c:v>10978</c:v>
                </c:pt>
                <c:pt idx="9">
                  <c:v>11137</c:v>
                </c:pt>
                <c:pt idx="10">
                  <c:v>11107</c:v>
                </c:pt>
                <c:pt idx="11">
                  <c:v>11143</c:v>
                </c:pt>
                <c:pt idx="12">
                  <c:v>11266</c:v>
                </c:pt>
                <c:pt idx="13">
                  <c:v>11247</c:v>
                </c:pt>
                <c:pt idx="14">
                  <c:v>11244</c:v>
                </c:pt>
                <c:pt idx="15">
                  <c:v>11321</c:v>
                </c:pt>
                <c:pt idx="16">
                  <c:v>11410</c:v>
                </c:pt>
                <c:pt idx="17">
                  <c:v>11274</c:v>
                </c:pt>
                <c:pt idx="18">
                  <c:v>10957</c:v>
                </c:pt>
                <c:pt idx="19">
                  <c:v>10889</c:v>
                </c:pt>
                <c:pt idx="20">
                  <c:v>10634</c:v>
                </c:pt>
                <c:pt idx="21">
                  <c:v>10093</c:v>
                </c:pt>
                <c:pt idx="22">
                  <c:v>9512</c:v>
                </c:pt>
                <c:pt idx="23">
                  <c:v>9071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7248"/>
        <c:axId val="60438784"/>
      </c:lineChart>
      <c:catAx>
        <c:axId val="60437248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438784"/>
        <c:crosses val="autoZero"/>
        <c:auto val="1"/>
        <c:lblAlgn val="ctr"/>
        <c:lblOffset val="100"/>
        <c:noMultiLvlLbl val="0"/>
      </c:catAx>
      <c:valAx>
        <c:axId val="60438784"/>
        <c:scaling>
          <c:orientation val="minMax"/>
          <c:min val="7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4372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'3.6'!$A$5</c:f>
              <c:strCache>
                <c:ptCount val="1"/>
                <c:pt idx="0">
                  <c:v>Velkoodběr elektřiny z vn (VO z vn)</c:v>
                </c:pt>
              </c:strCache>
            </c:strRef>
          </c:tx>
          <c:invertIfNegative val="0"/>
          <c:cat>
            <c:numRef>
              <c:f>'3.6'!$B$3:$K$3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'3.6'!$B$5:$K$5</c:f>
              <c:numCache>
                <c:formatCode>#,##0.0</c:formatCode>
                <c:ptCount val="10"/>
                <c:pt idx="0">
                  <c:v>23225.152606418422</c:v>
                </c:pt>
                <c:pt idx="1">
                  <c:v>23469.875314903591</c:v>
                </c:pt>
                <c:pt idx="2">
                  <c:v>21737.02728182228</c:v>
                </c:pt>
                <c:pt idx="3">
                  <c:v>23013.190617676155</c:v>
                </c:pt>
                <c:pt idx="4">
                  <c:v>23724.327102500793</c:v>
                </c:pt>
                <c:pt idx="5">
                  <c:v>23057.143252435442</c:v>
                </c:pt>
                <c:pt idx="6">
                  <c:v>23896</c:v>
                </c:pt>
                <c:pt idx="7">
                  <c:v>22587.474303000003</c:v>
                </c:pt>
                <c:pt idx="8">
                  <c:v>23354.063148999998</c:v>
                </c:pt>
                <c:pt idx="9">
                  <c:v>23607.415766000002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094720"/>
        <c:axId val="252096512"/>
      </c:barChart>
      <c:catAx>
        <c:axId val="25209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252096512"/>
        <c:crosses val="autoZero"/>
        <c:auto val="1"/>
        <c:lblAlgn val="ctr"/>
        <c:lblOffset val="100"/>
        <c:noMultiLvlLbl val="0"/>
      </c:catAx>
      <c:valAx>
        <c:axId val="252096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252094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Průběh spotřeby brutto ve dnech ročního minima (MW)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'17.4'!$N$4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'17.4'!$N$5:$N$28</c:f>
              <c:numCache>
                <c:formatCode>#,##0</c:formatCode>
                <c:ptCount val="24"/>
                <c:pt idx="0">
                  <c:v>5374</c:v>
                </c:pt>
                <c:pt idx="1">
                  <c:v>5276</c:v>
                </c:pt>
                <c:pt idx="2">
                  <c:v>5406</c:v>
                </c:pt>
                <c:pt idx="3">
                  <c:v>5213</c:v>
                </c:pt>
                <c:pt idx="4">
                  <c:v>5214</c:v>
                </c:pt>
                <c:pt idx="5">
                  <c:v>4881</c:v>
                </c:pt>
                <c:pt idx="6">
                  <c:v>5186</c:v>
                </c:pt>
                <c:pt idx="7">
                  <c:v>5569</c:v>
                </c:pt>
                <c:pt idx="8">
                  <c:v>6015</c:v>
                </c:pt>
                <c:pt idx="9">
                  <c:v>6457</c:v>
                </c:pt>
                <c:pt idx="10">
                  <c:v>6677</c:v>
                </c:pt>
                <c:pt idx="11">
                  <c:v>6561</c:v>
                </c:pt>
                <c:pt idx="12">
                  <c:v>6339</c:v>
                </c:pt>
                <c:pt idx="13">
                  <c:v>6362</c:v>
                </c:pt>
                <c:pt idx="14">
                  <c:v>6292</c:v>
                </c:pt>
                <c:pt idx="15">
                  <c:v>6248</c:v>
                </c:pt>
                <c:pt idx="16">
                  <c:v>6086</c:v>
                </c:pt>
                <c:pt idx="17">
                  <c:v>6060</c:v>
                </c:pt>
                <c:pt idx="18">
                  <c:v>6061</c:v>
                </c:pt>
                <c:pt idx="19">
                  <c:v>6338</c:v>
                </c:pt>
                <c:pt idx="20">
                  <c:v>6479</c:v>
                </c:pt>
                <c:pt idx="21">
                  <c:v>6481</c:v>
                </c:pt>
                <c:pt idx="22">
                  <c:v>6221</c:v>
                </c:pt>
                <c:pt idx="23">
                  <c:v>5839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'17.4'!$O$4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'17.4'!$O$5:$O$28</c:f>
              <c:numCache>
                <c:formatCode>#,##0</c:formatCode>
                <c:ptCount val="24"/>
                <c:pt idx="0">
                  <c:v>5363</c:v>
                </c:pt>
                <c:pt idx="1">
                  <c:v>5254</c:v>
                </c:pt>
                <c:pt idx="2">
                  <c:v>5313</c:v>
                </c:pt>
                <c:pt idx="3">
                  <c:v>5195</c:v>
                </c:pt>
                <c:pt idx="4">
                  <c:v>5195</c:v>
                </c:pt>
                <c:pt idx="5">
                  <c:v>4716</c:v>
                </c:pt>
                <c:pt idx="6">
                  <c:v>5198</c:v>
                </c:pt>
                <c:pt idx="7">
                  <c:v>5561</c:v>
                </c:pt>
                <c:pt idx="8">
                  <c:v>6002</c:v>
                </c:pt>
                <c:pt idx="9">
                  <c:v>6365</c:v>
                </c:pt>
                <c:pt idx="10">
                  <c:v>6659</c:v>
                </c:pt>
                <c:pt idx="11">
                  <c:v>6532</c:v>
                </c:pt>
                <c:pt idx="12">
                  <c:v>6394</c:v>
                </c:pt>
                <c:pt idx="13">
                  <c:v>6358</c:v>
                </c:pt>
                <c:pt idx="14">
                  <c:v>6318</c:v>
                </c:pt>
                <c:pt idx="15">
                  <c:v>6203</c:v>
                </c:pt>
                <c:pt idx="16">
                  <c:v>6142</c:v>
                </c:pt>
                <c:pt idx="17">
                  <c:v>6007</c:v>
                </c:pt>
                <c:pt idx="18">
                  <c:v>6095</c:v>
                </c:pt>
                <c:pt idx="19">
                  <c:v>6132</c:v>
                </c:pt>
                <c:pt idx="20">
                  <c:v>6345</c:v>
                </c:pt>
                <c:pt idx="21">
                  <c:v>6381</c:v>
                </c:pt>
                <c:pt idx="22">
                  <c:v>6063</c:v>
                </c:pt>
                <c:pt idx="23">
                  <c:v>5714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'17.4'!$P$4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'17.4'!$P$5:$P$28</c:f>
              <c:numCache>
                <c:formatCode>#,##0</c:formatCode>
                <c:ptCount val="24"/>
                <c:pt idx="0">
                  <c:v>4862</c:v>
                </c:pt>
                <c:pt idx="1">
                  <c:v>4839</c:v>
                </c:pt>
                <c:pt idx="2">
                  <c:v>4857</c:v>
                </c:pt>
                <c:pt idx="3">
                  <c:v>4634</c:v>
                </c:pt>
                <c:pt idx="4">
                  <c:v>4654</c:v>
                </c:pt>
                <c:pt idx="5">
                  <c:v>4452</c:v>
                </c:pt>
                <c:pt idx="6">
                  <c:v>4756</c:v>
                </c:pt>
                <c:pt idx="7">
                  <c:v>5161</c:v>
                </c:pt>
                <c:pt idx="8">
                  <c:v>5638</c:v>
                </c:pt>
                <c:pt idx="9">
                  <c:v>5957</c:v>
                </c:pt>
                <c:pt idx="10">
                  <c:v>6189</c:v>
                </c:pt>
                <c:pt idx="11">
                  <c:v>6160</c:v>
                </c:pt>
                <c:pt idx="12">
                  <c:v>5974</c:v>
                </c:pt>
                <c:pt idx="13">
                  <c:v>5825</c:v>
                </c:pt>
                <c:pt idx="14">
                  <c:v>5902</c:v>
                </c:pt>
                <c:pt idx="15">
                  <c:v>5833</c:v>
                </c:pt>
                <c:pt idx="16">
                  <c:v>5832</c:v>
                </c:pt>
                <c:pt idx="17">
                  <c:v>5699</c:v>
                </c:pt>
                <c:pt idx="18">
                  <c:v>5779</c:v>
                </c:pt>
                <c:pt idx="19">
                  <c:v>5804</c:v>
                </c:pt>
                <c:pt idx="20">
                  <c:v>6314</c:v>
                </c:pt>
                <c:pt idx="21">
                  <c:v>6124</c:v>
                </c:pt>
                <c:pt idx="22">
                  <c:v>5784</c:v>
                </c:pt>
                <c:pt idx="23">
                  <c:v>5445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'17.4'!$Q$4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'17.4'!$Q$5:$Q$28</c:f>
              <c:numCache>
                <c:formatCode>#,##0</c:formatCode>
                <c:ptCount val="24"/>
                <c:pt idx="0">
                  <c:v>5042</c:v>
                </c:pt>
                <c:pt idx="1">
                  <c:v>4978</c:v>
                </c:pt>
                <c:pt idx="2">
                  <c:v>5008</c:v>
                </c:pt>
                <c:pt idx="3">
                  <c:v>4863</c:v>
                </c:pt>
                <c:pt idx="4">
                  <c:v>4814</c:v>
                </c:pt>
                <c:pt idx="5">
                  <c:v>4578</c:v>
                </c:pt>
                <c:pt idx="6">
                  <c:v>4958</c:v>
                </c:pt>
                <c:pt idx="7">
                  <c:v>5338</c:v>
                </c:pt>
                <c:pt idx="8">
                  <c:v>5736</c:v>
                </c:pt>
                <c:pt idx="9">
                  <c:v>6146</c:v>
                </c:pt>
                <c:pt idx="10">
                  <c:v>6386</c:v>
                </c:pt>
                <c:pt idx="11">
                  <c:v>6213</c:v>
                </c:pt>
                <c:pt idx="12">
                  <c:v>6057</c:v>
                </c:pt>
                <c:pt idx="13">
                  <c:v>6064</c:v>
                </c:pt>
                <c:pt idx="14">
                  <c:v>6044</c:v>
                </c:pt>
                <c:pt idx="15">
                  <c:v>6015</c:v>
                </c:pt>
                <c:pt idx="16">
                  <c:v>5992</c:v>
                </c:pt>
                <c:pt idx="17">
                  <c:v>5897</c:v>
                </c:pt>
                <c:pt idx="18">
                  <c:v>5898</c:v>
                </c:pt>
                <c:pt idx="19">
                  <c:v>5938</c:v>
                </c:pt>
                <c:pt idx="20">
                  <c:v>6143</c:v>
                </c:pt>
                <c:pt idx="21">
                  <c:v>6152</c:v>
                </c:pt>
                <c:pt idx="22">
                  <c:v>5898</c:v>
                </c:pt>
                <c:pt idx="23">
                  <c:v>5598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'17.4'!$R$4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'17.4'!$R$5:$R$28</c:f>
              <c:numCache>
                <c:formatCode>#,##0</c:formatCode>
                <c:ptCount val="24"/>
                <c:pt idx="0">
                  <c:v>5258</c:v>
                </c:pt>
                <c:pt idx="1">
                  <c:v>5107</c:v>
                </c:pt>
                <c:pt idx="2">
                  <c:v>5170</c:v>
                </c:pt>
                <c:pt idx="3">
                  <c:v>5134</c:v>
                </c:pt>
                <c:pt idx="4">
                  <c:v>4937</c:v>
                </c:pt>
                <c:pt idx="5">
                  <c:v>4709</c:v>
                </c:pt>
                <c:pt idx="6">
                  <c:v>5011</c:v>
                </c:pt>
                <c:pt idx="7">
                  <c:v>5555</c:v>
                </c:pt>
                <c:pt idx="8">
                  <c:v>5868</c:v>
                </c:pt>
                <c:pt idx="9">
                  <c:v>6258</c:v>
                </c:pt>
                <c:pt idx="10">
                  <c:v>6589</c:v>
                </c:pt>
                <c:pt idx="11">
                  <c:v>6479</c:v>
                </c:pt>
                <c:pt idx="12">
                  <c:v>6298</c:v>
                </c:pt>
                <c:pt idx="13">
                  <c:v>6310</c:v>
                </c:pt>
                <c:pt idx="14">
                  <c:v>6350</c:v>
                </c:pt>
                <c:pt idx="15">
                  <c:v>6156</c:v>
                </c:pt>
                <c:pt idx="16">
                  <c:v>6119</c:v>
                </c:pt>
                <c:pt idx="17">
                  <c:v>6054</c:v>
                </c:pt>
                <c:pt idx="18">
                  <c:v>6142</c:v>
                </c:pt>
                <c:pt idx="19">
                  <c:v>6181</c:v>
                </c:pt>
                <c:pt idx="20">
                  <c:v>6198</c:v>
                </c:pt>
                <c:pt idx="21">
                  <c:v>6111</c:v>
                </c:pt>
                <c:pt idx="22">
                  <c:v>5951</c:v>
                </c:pt>
                <c:pt idx="23">
                  <c:v>5586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'17.4'!$S$4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'17.4'!$S$5:$S$28</c:f>
              <c:numCache>
                <c:formatCode>#,##0</c:formatCode>
                <c:ptCount val="24"/>
                <c:pt idx="0">
                  <c:v>4869</c:v>
                </c:pt>
                <c:pt idx="1">
                  <c:v>4797</c:v>
                </c:pt>
                <c:pt idx="2">
                  <c:v>4812</c:v>
                </c:pt>
                <c:pt idx="3">
                  <c:v>4780</c:v>
                </c:pt>
                <c:pt idx="4">
                  <c:v>4712</c:v>
                </c:pt>
                <c:pt idx="5">
                  <c:v>4447</c:v>
                </c:pt>
                <c:pt idx="6">
                  <c:v>4814</c:v>
                </c:pt>
                <c:pt idx="7">
                  <c:v>5169</c:v>
                </c:pt>
                <c:pt idx="8">
                  <c:v>5630</c:v>
                </c:pt>
                <c:pt idx="9">
                  <c:v>6021</c:v>
                </c:pt>
                <c:pt idx="10">
                  <c:v>6293</c:v>
                </c:pt>
                <c:pt idx="11">
                  <c:v>6138</c:v>
                </c:pt>
                <c:pt idx="12">
                  <c:v>6113</c:v>
                </c:pt>
                <c:pt idx="13">
                  <c:v>6035</c:v>
                </c:pt>
                <c:pt idx="14">
                  <c:v>5917</c:v>
                </c:pt>
                <c:pt idx="15">
                  <c:v>5879</c:v>
                </c:pt>
                <c:pt idx="16">
                  <c:v>5850</c:v>
                </c:pt>
                <c:pt idx="17">
                  <c:v>5739</c:v>
                </c:pt>
                <c:pt idx="18">
                  <c:v>5847</c:v>
                </c:pt>
                <c:pt idx="19">
                  <c:v>5853</c:v>
                </c:pt>
                <c:pt idx="20">
                  <c:v>6268</c:v>
                </c:pt>
                <c:pt idx="21">
                  <c:v>6065</c:v>
                </c:pt>
                <c:pt idx="22">
                  <c:v>5784</c:v>
                </c:pt>
                <c:pt idx="23">
                  <c:v>5469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'17.4'!$T$4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'17.4'!$T$5:$T$28</c:f>
              <c:numCache>
                <c:formatCode>#,##0</c:formatCode>
                <c:ptCount val="24"/>
                <c:pt idx="0">
                  <c:v>4834</c:v>
                </c:pt>
                <c:pt idx="1">
                  <c:v>4770</c:v>
                </c:pt>
                <c:pt idx="2">
                  <c:v>4827</c:v>
                </c:pt>
                <c:pt idx="3">
                  <c:v>4801</c:v>
                </c:pt>
                <c:pt idx="4">
                  <c:v>4537</c:v>
                </c:pt>
                <c:pt idx="5">
                  <c:v>4428</c:v>
                </c:pt>
                <c:pt idx="6">
                  <c:v>4695</c:v>
                </c:pt>
                <c:pt idx="7">
                  <c:v>5133</c:v>
                </c:pt>
                <c:pt idx="8">
                  <c:v>5561</c:v>
                </c:pt>
                <c:pt idx="9">
                  <c:v>5993</c:v>
                </c:pt>
                <c:pt idx="10">
                  <c:v>6306</c:v>
                </c:pt>
                <c:pt idx="11">
                  <c:v>6201</c:v>
                </c:pt>
                <c:pt idx="12">
                  <c:v>6012</c:v>
                </c:pt>
                <c:pt idx="13">
                  <c:v>5972</c:v>
                </c:pt>
                <c:pt idx="14">
                  <c:v>5905</c:v>
                </c:pt>
                <c:pt idx="15">
                  <c:v>5858</c:v>
                </c:pt>
                <c:pt idx="16">
                  <c:v>5751</c:v>
                </c:pt>
                <c:pt idx="17">
                  <c:v>5724</c:v>
                </c:pt>
                <c:pt idx="18">
                  <c:v>5775</c:v>
                </c:pt>
                <c:pt idx="19">
                  <c:v>5783</c:v>
                </c:pt>
                <c:pt idx="20">
                  <c:v>5856</c:v>
                </c:pt>
                <c:pt idx="21">
                  <c:v>6039</c:v>
                </c:pt>
                <c:pt idx="22">
                  <c:v>5840</c:v>
                </c:pt>
                <c:pt idx="23">
                  <c:v>5503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'17.4'!$U$4</c:f>
              <c:strCache>
                <c:ptCount val="1"/>
                <c:pt idx="0">
                  <c:v>2014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'17.4'!$U$5:$U$28</c:f>
              <c:numCache>
                <c:formatCode>#,##0</c:formatCode>
                <c:ptCount val="24"/>
                <c:pt idx="0">
                  <c:v>5326.7622187453871</c:v>
                </c:pt>
                <c:pt idx="1">
                  <c:v>5225.00967845782</c:v>
                </c:pt>
                <c:pt idx="2">
                  <c:v>5149.7745222408939</c:v>
                </c:pt>
                <c:pt idx="3">
                  <c:v>5112.7720377100977</c:v>
                </c:pt>
                <c:pt idx="4">
                  <c:v>5068.3303338528049</c:v>
                </c:pt>
                <c:pt idx="5">
                  <c:v>4837.3125079045722</c:v>
                </c:pt>
                <c:pt idx="6">
                  <c:v>4920.0799721233352</c:v>
                </c:pt>
                <c:pt idx="7">
                  <c:v>5291.1043071314807</c:v>
                </c:pt>
                <c:pt idx="8">
                  <c:v>5788.8041304995786</c:v>
                </c:pt>
                <c:pt idx="9">
                  <c:v>6273.7143511517543</c:v>
                </c:pt>
                <c:pt idx="10">
                  <c:v>6626.2340521491133</c:v>
                </c:pt>
                <c:pt idx="11">
                  <c:v>6765.5130485606041</c:v>
                </c:pt>
                <c:pt idx="12">
                  <c:v>6592.5467777686399</c:v>
                </c:pt>
                <c:pt idx="13">
                  <c:v>6562.8460907355948</c:v>
                </c:pt>
                <c:pt idx="14">
                  <c:v>6494.1369264879886</c:v>
                </c:pt>
                <c:pt idx="15">
                  <c:v>6461.1769211615601</c:v>
                </c:pt>
                <c:pt idx="16">
                  <c:v>6357.8163985784695</c:v>
                </c:pt>
                <c:pt idx="17">
                  <c:v>6261.4820063844018</c:v>
                </c:pt>
                <c:pt idx="18">
                  <c:v>6221.4193476173377</c:v>
                </c:pt>
                <c:pt idx="19">
                  <c:v>6256.5888597530884</c:v>
                </c:pt>
                <c:pt idx="20">
                  <c:v>6489.8664479167492</c:v>
                </c:pt>
                <c:pt idx="21">
                  <c:v>6518.6229622419323</c:v>
                </c:pt>
                <c:pt idx="22">
                  <c:v>6309.1442261267803</c:v>
                </c:pt>
                <c:pt idx="23">
                  <c:v>5950.1753468377219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'17.4'!$V$4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'17.4'!$V$5:$V$28</c:f>
              <c:numCache>
                <c:formatCode>#,##0</c:formatCode>
                <c:ptCount val="24"/>
                <c:pt idx="0">
                  <c:v>5424</c:v>
                </c:pt>
                <c:pt idx="1">
                  <c:v>5310</c:v>
                </c:pt>
                <c:pt idx="2">
                  <c:v>5288</c:v>
                </c:pt>
                <c:pt idx="3">
                  <c:v>5269</c:v>
                </c:pt>
                <c:pt idx="4">
                  <c:v>5189</c:v>
                </c:pt>
                <c:pt idx="5">
                  <c:v>4995</c:v>
                </c:pt>
                <c:pt idx="6">
                  <c:v>5056</c:v>
                </c:pt>
                <c:pt idx="7">
                  <c:v>5372</c:v>
                </c:pt>
                <c:pt idx="8">
                  <c:v>5881</c:v>
                </c:pt>
                <c:pt idx="9">
                  <c:v>6341</c:v>
                </c:pt>
                <c:pt idx="10">
                  <c:v>6710</c:v>
                </c:pt>
                <c:pt idx="11">
                  <c:v>6935</c:v>
                </c:pt>
                <c:pt idx="12">
                  <c:v>6743</c:v>
                </c:pt>
                <c:pt idx="13">
                  <c:v>6670</c:v>
                </c:pt>
                <c:pt idx="14">
                  <c:v>6618</c:v>
                </c:pt>
                <c:pt idx="15">
                  <c:v>6600</c:v>
                </c:pt>
                <c:pt idx="16">
                  <c:v>6486</c:v>
                </c:pt>
                <c:pt idx="17">
                  <c:v>6261</c:v>
                </c:pt>
                <c:pt idx="18">
                  <c:v>6282</c:v>
                </c:pt>
                <c:pt idx="19">
                  <c:v>6314</c:v>
                </c:pt>
                <c:pt idx="20">
                  <c:v>6367</c:v>
                </c:pt>
                <c:pt idx="21">
                  <c:v>6448</c:v>
                </c:pt>
                <c:pt idx="22">
                  <c:v>6288</c:v>
                </c:pt>
                <c:pt idx="23">
                  <c:v>5941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'17.4'!$W$4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numRef>
              <c:f>'17.4'!$M$5:$M$28</c:f>
              <c:numCache>
                <c:formatCode>h:mm;@</c:formatCode>
                <c:ptCount val="24"/>
                <c:pt idx="0">
                  <c:v>1</c:v>
                </c:pt>
                <c:pt idx="1">
                  <c:v>4.1666666666666664E-2</c:v>
                </c:pt>
                <c:pt idx="2">
                  <c:v>8.3333333333333301E-2</c:v>
                </c:pt>
                <c:pt idx="3">
                  <c:v>0.125</c:v>
                </c:pt>
                <c:pt idx="4">
                  <c:v>0.16666666666666699</c:v>
                </c:pt>
                <c:pt idx="5">
                  <c:v>0.20833333333333301</c:v>
                </c:pt>
                <c:pt idx="6">
                  <c:v>0.25</c:v>
                </c:pt>
                <c:pt idx="7">
                  <c:v>0.29166666666666702</c:v>
                </c:pt>
                <c:pt idx="8">
                  <c:v>0.33333333333333298</c:v>
                </c:pt>
                <c:pt idx="9">
                  <c:v>0.375</c:v>
                </c:pt>
                <c:pt idx="10">
                  <c:v>0.41666666666666702</c:v>
                </c:pt>
                <c:pt idx="11">
                  <c:v>0.45833333333333298</c:v>
                </c:pt>
                <c:pt idx="12">
                  <c:v>0.5</c:v>
                </c:pt>
                <c:pt idx="13">
                  <c:v>0.54166666666666696</c:v>
                </c:pt>
                <c:pt idx="14">
                  <c:v>0.58333333333333304</c:v>
                </c:pt>
                <c:pt idx="15">
                  <c:v>0.625</c:v>
                </c:pt>
                <c:pt idx="16">
                  <c:v>0.66666666666666696</c:v>
                </c:pt>
                <c:pt idx="17">
                  <c:v>0.70833333333333304</c:v>
                </c:pt>
                <c:pt idx="18">
                  <c:v>0.75</c:v>
                </c:pt>
                <c:pt idx="19">
                  <c:v>0.79166666666666696</c:v>
                </c:pt>
                <c:pt idx="20">
                  <c:v>0.83333333333333304</c:v>
                </c:pt>
                <c:pt idx="21">
                  <c:v>0.875</c:v>
                </c:pt>
                <c:pt idx="22">
                  <c:v>0.91666666666666696</c:v>
                </c:pt>
                <c:pt idx="23">
                  <c:v>0.95833333333333304</c:v>
                </c:pt>
              </c:numCache>
            </c:numRef>
          </c:cat>
          <c:val>
            <c:numRef>
              <c:f>'17.4'!$W$5:$W$28</c:f>
              <c:numCache>
                <c:formatCode>#,##0</c:formatCode>
                <c:ptCount val="24"/>
                <c:pt idx="0">
                  <c:v>5397</c:v>
                </c:pt>
                <c:pt idx="1">
                  <c:v>5268</c:v>
                </c:pt>
                <c:pt idx="2">
                  <c:v>5221</c:v>
                </c:pt>
                <c:pt idx="3">
                  <c:v>5187</c:v>
                </c:pt>
                <c:pt idx="4">
                  <c:v>5156</c:v>
                </c:pt>
                <c:pt idx="5">
                  <c:v>4932</c:v>
                </c:pt>
                <c:pt idx="6">
                  <c:v>5051</c:v>
                </c:pt>
                <c:pt idx="7">
                  <c:v>5479</c:v>
                </c:pt>
                <c:pt idx="8">
                  <c:v>5974</c:v>
                </c:pt>
                <c:pt idx="9">
                  <c:v>6420</c:v>
                </c:pt>
                <c:pt idx="10">
                  <c:v>6688</c:v>
                </c:pt>
                <c:pt idx="11">
                  <c:v>6891</c:v>
                </c:pt>
                <c:pt idx="12">
                  <c:v>6695</c:v>
                </c:pt>
                <c:pt idx="13">
                  <c:v>6644</c:v>
                </c:pt>
                <c:pt idx="14">
                  <c:v>6524</c:v>
                </c:pt>
                <c:pt idx="15">
                  <c:v>6522</c:v>
                </c:pt>
                <c:pt idx="16">
                  <c:v>6513</c:v>
                </c:pt>
                <c:pt idx="17">
                  <c:v>6320</c:v>
                </c:pt>
                <c:pt idx="18">
                  <c:v>6302</c:v>
                </c:pt>
                <c:pt idx="19">
                  <c:v>6380</c:v>
                </c:pt>
                <c:pt idx="20">
                  <c:v>6511</c:v>
                </c:pt>
                <c:pt idx="21">
                  <c:v>6637</c:v>
                </c:pt>
                <c:pt idx="22">
                  <c:v>6462</c:v>
                </c:pt>
                <c:pt idx="23">
                  <c:v>6139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88160"/>
        <c:axId val="60189696"/>
      </c:lineChart>
      <c:catAx>
        <c:axId val="60188160"/>
        <c:scaling>
          <c:orientation val="minMax"/>
        </c:scaling>
        <c:delete val="0"/>
        <c:axPos val="b"/>
        <c:numFmt formatCode="h:mm;@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189696"/>
        <c:crosses val="autoZero"/>
        <c:auto val="1"/>
        <c:lblAlgn val="ctr"/>
        <c:lblOffset val="100"/>
        <c:noMultiLvlLbl val="0"/>
      </c:catAx>
      <c:valAx>
        <c:axId val="60189696"/>
        <c:scaling>
          <c:orientation val="minMax"/>
          <c:min val="4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188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OM provozovatelů RDS po napěťových hladinách</a:t>
            </a:r>
          </a:p>
        </c:rich>
      </c:tx>
      <c:layout>
        <c:manualLayout>
          <c:xMode val="edge"/>
          <c:yMode val="edge"/>
          <c:x val="4.3371452496328615E-2"/>
          <c:y val="1.445335920687639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684780064212288E-3"/>
          <c:y val="0.25759948252913889"/>
          <c:w val="0.54605781185491564"/>
          <c:h val="0.57452500901842241"/>
        </c:manualLayout>
      </c:layout>
      <c:doughnutChart>
        <c:varyColors val="1"/>
        <c:ser>
          <c:idx val="0"/>
          <c:order val="0"/>
          <c:tx>
            <c:strRef>
              <c:f>'19'!$A$6</c:f>
              <c:strCache>
                <c:ptCount val="1"/>
                <c:pt idx="0">
                  <c:v>VVN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6.2515380876197832E-2"/>
                  <c:y val="1.71067226444910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'19'!$D$4:$F$4</c:f>
              <c:strCache>
                <c:ptCount val="3"/>
                <c:pt idx="0">
                  <c:v>ČEZ Distribuce</c:v>
                </c:pt>
                <c:pt idx="1">
                  <c:v>E.ON Distribuce</c:v>
                </c:pt>
                <c:pt idx="2">
                  <c:v>PREdistribuce</c:v>
                </c:pt>
              </c:strCache>
            </c:strRef>
          </c:cat>
          <c:val>
            <c:numRef>
              <c:f>'19'!$D$6:$F$6</c:f>
              <c:numCache>
                <c:formatCode>#,##0</c:formatCode>
                <c:ptCount val="3"/>
                <c:pt idx="0">
                  <c:v>99</c:v>
                </c:pt>
                <c:pt idx="1">
                  <c:v>34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strRef>
              <c:f>'19'!$A$10</c:f>
              <c:strCache>
                <c:ptCount val="1"/>
                <c:pt idx="0">
                  <c:v>VN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8.0694932010081891E-2"/>
                  <c:y val="-1.251022064697129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'19'!$D$4:$F$4</c:f>
              <c:strCache>
                <c:ptCount val="3"/>
                <c:pt idx="0">
                  <c:v>ČEZ Distribuce</c:v>
                </c:pt>
                <c:pt idx="1">
                  <c:v>E.ON Distribuce</c:v>
                </c:pt>
                <c:pt idx="2">
                  <c:v>PREdistribuce</c:v>
                </c:pt>
              </c:strCache>
            </c:strRef>
          </c:cat>
          <c:val>
            <c:numRef>
              <c:f>'19'!$D$10:$F$10</c:f>
              <c:numCache>
                <c:formatCode>#,##0</c:formatCode>
                <c:ptCount val="3"/>
                <c:pt idx="0">
                  <c:v>14761</c:v>
                </c:pt>
                <c:pt idx="1">
                  <c:v>7505</c:v>
                </c:pt>
                <c:pt idx="2">
                  <c:v>2016</c:v>
                </c:pt>
              </c:numCache>
            </c:numRef>
          </c:val>
        </c:ser>
        <c:ser>
          <c:idx val="7"/>
          <c:order val="2"/>
          <c:tx>
            <c:strRef>
              <c:f>'19'!$A$17</c:f>
              <c:strCache>
                <c:ptCount val="1"/>
                <c:pt idx="0">
                  <c:v>NN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layout>
                <c:manualLayout>
                  <c:x val="0.13287436408133571"/>
                  <c:y val="-1.9769421212633587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/>
                      <a:t>NN</a:t>
                    </a:r>
                    <a:endParaRPr lang="en-US"/>
                  </a:p>
                </c:rich>
              </c:tx>
              <c:spPr>
                <a:ln>
                  <a:noFill/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'19'!$D$4:$F$4</c:f>
              <c:strCache>
                <c:ptCount val="3"/>
                <c:pt idx="0">
                  <c:v>ČEZ Distribuce</c:v>
                </c:pt>
                <c:pt idx="1">
                  <c:v>E.ON Distribuce</c:v>
                </c:pt>
                <c:pt idx="2">
                  <c:v>PREdistribuce</c:v>
                </c:pt>
              </c:strCache>
            </c:strRef>
          </c:cat>
          <c:val>
            <c:numRef>
              <c:f>'19'!$D$17:$F$17</c:f>
              <c:numCache>
                <c:formatCode>#,##0</c:formatCode>
                <c:ptCount val="3"/>
                <c:pt idx="0">
                  <c:v>3611116</c:v>
                </c:pt>
                <c:pt idx="1">
                  <c:v>1506434</c:v>
                </c:pt>
                <c:pt idx="2">
                  <c:v>784248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32"/>
      </c:doughnutChart>
    </c:plotArea>
    <c:legend>
      <c:legendPos val="r"/>
      <c:layout>
        <c:manualLayout>
          <c:xMode val="edge"/>
          <c:yMode val="edge"/>
          <c:x val="0.56306191060126765"/>
          <c:y val="0.37544899304648532"/>
          <c:w val="0.42794941988086982"/>
          <c:h val="0.53759155541883508"/>
        </c:manualLayout>
      </c:layout>
      <c:overlay val="0"/>
      <c:txPr>
        <a:bodyPr/>
        <a:lstStyle/>
        <a:p>
          <a:pPr rtl="0"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kabelových a venkovních vedení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54217344302651"/>
          <c:y val="0.28234361803391517"/>
          <c:w val="0.8346849466696129"/>
          <c:h val="0.48813010971403237"/>
        </c:manualLayout>
      </c:layout>
      <c:barChart>
        <c:barDir val="col"/>
        <c:grouping val="percentStacked"/>
        <c:varyColors val="0"/>
        <c:ser>
          <c:idx val="0"/>
          <c:order val="0"/>
          <c:tx>
            <c:v>Kabelová vedení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cat>
            <c:multiLvlStrRef>
              <c:f>'19'!$A$37:$L$38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('19'!$D$33,'19'!$D$26,'19'!$D$22,'19'!$E$33,'19'!$E$26,'19'!$E$22,'19'!$F$33,'19'!$F$26,'19'!$F$22,'19'!$G$33,'19'!$G$26,'19'!$G$22)</c:f>
              <c:numCache>
                <c:formatCode>#,##0</c:formatCode>
                <c:ptCount val="12"/>
                <c:pt idx="0">
                  <c:v>55451.61</c:v>
                </c:pt>
                <c:pt idx="1">
                  <c:v>10468.549999999999</c:v>
                </c:pt>
                <c:pt idx="2">
                  <c:v>23.08</c:v>
                </c:pt>
                <c:pt idx="3">
                  <c:v>22981.31</c:v>
                </c:pt>
                <c:pt idx="4">
                  <c:v>3899.77</c:v>
                </c:pt>
                <c:pt idx="5">
                  <c:v>13.19</c:v>
                </c:pt>
                <c:pt idx="6">
                  <c:v>7895.5</c:v>
                </c:pt>
                <c:pt idx="7">
                  <c:v>3768.91</c:v>
                </c:pt>
                <c:pt idx="8">
                  <c:v>62.6</c:v>
                </c:pt>
                <c:pt idx="9">
                  <c:v>86328.42</c:v>
                </c:pt>
                <c:pt idx="10">
                  <c:v>18137.23</c:v>
                </c:pt>
                <c:pt idx="11">
                  <c:v>98.87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multiLvlStrRef>
              <c:f>'19'!$A$37:$L$38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('19'!$J$33,'19'!$J$26,'19'!$J$22,'19'!$K$33,'19'!$K$26,'19'!$K$22,'19'!$L$33,'19'!$L$26,'19'!$L$22,'19'!$M$33,'19'!$M$26,'19'!$M$22)</c:f>
              <c:numCache>
                <c:formatCode>#,##0</c:formatCode>
                <c:ptCount val="12"/>
                <c:pt idx="0">
                  <c:v>47717.18</c:v>
                </c:pt>
                <c:pt idx="1">
                  <c:v>40189.360000000001</c:v>
                </c:pt>
                <c:pt idx="2">
                  <c:v>9830.2099999999991</c:v>
                </c:pt>
                <c:pt idx="3">
                  <c:v>15931.01</c:v>
                </c:pt>
                <c:pt idx="4">
                  <c:v>18575.75</c:v>
                </c:pt>
                <c:pt idx="5">
                  <c:v>3915.17</c:v>
                </c:pt>
                <c:pt idx="6">
                  <c:v>79.3</c:v>
                </c:pt>
                <c:pt idx="7">
                  <c:v>119.64</c:v>
                </c:pt>
                <c:pt idx="8">
                  <c:v>301.23</c:v>
                </c:pt>
                <c:pt idx="9">
                  <c:v>63727.490000000005</c:v>
                </c:pt>
                <c:pt idx="10">
                  <c:v>58884.75</c:v>
                </c:pt>
                <c:pt idx="11">
                  <c:v>19763.609999999997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412288"/>
        <c:axId val="60413824"/>
      </c:barChart>
      <c:catAx>
        <c:axId val="604122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413824"/>
        <c:crosses val="autoZero"/>
        <c:auto val="1"/>
        <c:lblAlgn val="ctr"/>
        <c:lblOffset val="100"/>
        <c:noMultiLvlLbl val="0"/>
      </c:catAx>
      <c:valAx>
        <c:axId val="604138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412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Délka kabelových a venkovních vedení [km]</a:t>
            </a:r>
          </a:p>
        </c:rich>
      </c:tx>
      <c:layout>
        <c:manualLayout>
          <c:xMode val="edge"/>
          <c:yMode val="edge"/>
          <c:x val="7.6301704520055982E-2"/>
          <c:y val="3.8095257140486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92097748782325"/>
          <c:y val="0.28817343738104689"/>
          <c:w val="0.52996034743818143"/>
          <c:h val="0.48538534288381391"/>
        </c:manualLayout>
      </c:layout>
      <c:barChart>
        <c:barDir val="col"/>
        <c:grouping val="stacked"/>
        <c:varyColors val="0"/>
        <c:ser>
          <c:idx val="0"/>
          <c:order val="0"/>
          <c:tx>
            <c:v>Kabelová vedení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('19'!$D$33,'19'!$D$26,'19'!$D$22,'19'!$E$33,'19'!$E$26,'19'!$E$22,'19'!$F$33,'19'!$F$26,'19'!$F$22)</c:f>
              <c:numCache>
                <c:formatCode>#,##0</c:formatCode>
                <c:ptCount val="9"/>
                <c:pt idx="0">
                  <c:v>55451.61</c:v>
                </c:pt>
                <c:pt idx="1">
                  <c:v>10468.549999999999</c:v>
                </c:pt>
                <c:pt idx="2">
                  <c:v>23.08</c:v>
                </c:pt>
                <c:pt idx="3">
                  <c:v>22981.31</c:v>
                </c:pt>
                <c:pt idx="4">
                  <c:v>3899.77</c:v>
                </c:pt>
                <c:pt idx="5">
                  <c:v>13.19</c:v>
                </c:pt>
                <c:pt idx="6">
                  <c:v>7895.5</c:v>
                </c:pt>
                <c:pt idx="7">
                  <c:v>3768.91</c:v>
                </c:pt>
                <c:pt idx="8">
                  <c:v>62.6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('19'!$J$33,'19'!$J$26,'19'!$J$22,'19'!$K$33,'19'!$K$26,'19'!$K$22,'19'!$L$33,'19'!$L$26,'19'!$L$22)</c:f>
              <c:numCache>
                <c:formatCode>#,##0</c:formatCode>
                <c:ptCount val="9"/>
                <c:pt idx="0">
                  <c:v>47717.18</c:v>
                </c:pt>
                <c:pt idx="1">
                  <c:v>40189.360000000001</c:v>
                </c:pt>
                <c:pt idx="2">
                  <c:v>9830.2099999999991</c:v>
                </c:pt>
                <c:pt idx="3">
                  <c:v>15931.01</c:v>
                </c:pt>
                <c:pt idx="4">
                  <c:v>18575.75</c:v>
                </c:pt>
                <c:pt idx="5">
                  <c:v>3915.17</c:v>
                </c:pt>
                <c:pt idx="6">
                  <c:v>79.3</c:v>
                </c:pt>
                <c:pt idx="7">
                  <c:v>119.64</c:v>
                </c:pt>
                <c:pt idx="8">
                  <c:v>301.23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59904"/>
        <c:axId val="60861440"/>
      </c:barChart>
      <c:catAx>
        <c:axId val="60859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861440"/>
        <c:crosses val="autoZero"/>
        <c:auto val="1"/>
        <c:lblAlgn val="ctr"/>
        <c:lblOffset val="100"/>
        <c:noMultiLvlLbl val="0"/>
      </c:catAx>
      <c:valAx>
        <c:axId val="608614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85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03396285841656"/>
          <c:y val="0.32334224389063559"/>
          <c:w val="0.18496618499365391"/>
          <c:h val="0.433137694610457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kabelových a venkovních vedení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54217344302651"/>
          <c:y val="0.28234361803391517"/>
          <c:w val="0.8346849466696129"/>
          <c:h val="0.48813010971403237"/>
        </c:manualLayout>
      </c:layout>
      <c:barChart>
        <c:barDir val="col"/>
        <c:grouping val="percentStacked"/>
        <c:varyColors val="0"/>
        <c:ser>
          <c:idx val="0"/>
          <c:order val="0"/>
          <c:tx>
            <c:v>Kabelová vedení</c:v>
          </c:tx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cat>
            <c:multiLvlStrRef>
              <c:f>'19'!$A$37:$L$38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('19'!$D$33,'19'!$D$26,'19'!$D$22,'19'!$E$33,'19'!$E$26,'19'!$E$22,'19'!$F$33,'19'!$F$26,'19'!$F$22,'19'!$G$33,'19'!$G$26,'19'!$G$22)</c:f>
              <c:numCache>
                <c:formatCode>#,##0</c:formatCode>
                <c:ptCount val="12"/>
                <c:pt idx="0">
                  <c:v>55451.61</c:v>
                </c:pt>
                <c:pt idx="1">
                  <c:v>10468.549999999999</c:v>
                </c:pt>
                <c:pt idx="2">
                  <c:v>23.08</c:v>
                </c:pt>
                <c:pt idx="3">
                  <c:v>22981.31</c:v>
                </c:pt>
                <c:pt idx="4">
                  <c:v>3899.77</c:v>
                </c:pt>
                <c:pt idx="5">
                  <c:v>13.19</c:v>
                </c:pt>
                <c:pt idx="6">
                  <c:v>7895.5</c:v>
                </c:pt>
                <c:pt idx="7">
                  <c:v>3768.91</c:v>
                </c:pt>
                <c:pt idx="8">
                  <c:v>62.6</c:v>
                </c:pt>
                <c:pt idx="9">
                  <c:v>86328.42</c:v>
                </c:pt>
                <c:pt idx="10">
                  <c:v>18137.23</c:v>
                </c:pt>
                <c:pt idx="11">
                  <c:v>98.87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cat>
            <c:multiLvlStrRef>
              <c:f>'19'!$A$37:$L$38</c:f>
              <c:multiLvlStrCache>
                <c:ptCount val="12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  <c:pt idx="9">
                    <c:v>NN</c:v>
                  </c:pt>
                  <c:pt idx="10">
                    <c:v>VN</c:v>
                  </c:pt>
                  <c:pt idx="11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  <c:pt idx="9">
                    <c:v>ČR</c:v>
                  </c:pt>
                </c:lvl>
              </c:multiLvlStrCache>
            </c:multiLvlStrRef>
          </c:cat>
          <c:val>
            <c:numRef>
              <c:f>('19'!$J$33,'19'!$J$26,'19'!$J$22,'19'!$K$33,'19'!$K$26,'19'!$K$22,'19'!$L$33,'19'!$L$26,'19'!$L$22,'19'!$M$33,'19'!$M$26,'19'!$M$22)</c:f>
              <c:numCache>
                <c:formatCode>#,##0</c:formatCode>
                <c:ptCount val="12"/>
                <c:pt idx="0">
                  <c:v>47717.18</c:v>
                </c:pt>
                <c:pt idx="1">
                  <c:v>40189.360000000001</c:v>
                </c:pt>
                <c:pt idx="2">
                  <c:v>9830.2099999999991</c:v>
                </c:pt>
                <c:pt idx="3">
                  <c:v>15931.01</c:v>
                </c:pt>
                <c:pt idx="4">
                  <c:v>18575.75</c:v>
                </c:pt>
                <c:pt idx="5">
                  <c:v>3915.17</c:v>
                </c:pt>
                <c:pt idx="6">
                  <c:v>79.3</c:v>
                </c:pt>
                <c:pt idx="7">
                  <c:v>119.64</c:v>
                </c:pt>
                <c:pt idx="8">
                  <c:v>301.23</c:v>
                </c:pt>
                <c:pt idx="9">
                  <c:v>63727.490000000005</c:v>
                </c:pt>
                <c:pt idx="10">
                  <c:v>58884.75</c:v>
                </c:pt>
                <c:pt idx="11">
                  <c:v>19763.609999999997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982784"/>
        <c:axId val="60984320"/>
      </c:barChart>
      <c:catAx>
        <c:axId val="60982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0984320"/>
        <c:crosses val="autoZero"/>
        <c:auto val="1"/>
        <c:lblAlgn val="ctr"/>
        <c:lblOffset val="100"/>
        <c:noMultiLvlLbl val="0"/>
      </c:catAx>
      <c:valAx>
        <c:axId val="609843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09827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Délka kabelových a venkovních vedení [km]</a:t>
            </a:r>
          </a:p>
        </c:rich>
      </c:tx>
      <c:layout>
        <c:manualLayout>
          <c:xMode val="edge"/>
          <c:yMode val="edge"/>
          <c:x val="7.6301704520055982E-2"/>
          <c:y val="3.8095257140486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9992097748782325"/>
          <c:y val="0.28817343738104689"/>
          <c:w val="0.52996034743818143"/>
          <c:h val="0.48538534288381391"/>
        </c:manualLayout>
      </c:layout>
      <c:barChart>
        <c:barDir val="col"/>
        <c:grouping val="stacked"/>
        <c:varyColors val="0"/>
        <c:ser>
          <c:idx val="0"/>
          <c:order val="0"/>
          <c:tx>
            <c:v>Kabelová vedení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('19'!$D$33,'19'!$D$26,'19'!$D$22,'19'!$E$33,'19'!$E$26,'19'!$E$22,'19'!$F$33,'19'!$F$26,'19'!$F$22)</c:f>
              <c:numCache>
                <c:formatCode>#,##0</c:formatCode>
                <c:ptCount val="9"/>
                <c:pt idx="0">
                  <c:v>55451.61</c:v>
                </c:pt>
                <c:pt idx="1">
                  <c:v>10468.549999999999</c:v>
                </c:pt>
                <c:pt idx="2">
                  <c:v>23.08</c:v>
                </c:pt>
                <c:pt idx="3">
                  <c:v>22981.31</c:v>
                </c:pt>
                <c:pt idx="4">
                  <c:v>3899.77</c:v>
                </c:pt>
                <c:pt idx="5">
                  <c:v>13.19</c:v>
                </c:pt>
                <c:pt idx="6">
                  <c:v>7895.5</c:v>
                </c:pt>
                <c:pt idx="7">
                  <c:v>3768.91</c:v>
                </c:pt>
                <c:pt idx="8">
                  <c:v>62.6</c:v>
                </c:pt>
              </c:numCache>
            </c:numRef>
          </c:val>
        </c:ser>
        <c:ser>
          <c:idx val="1"/>
          <c:order val="1"/>
          <c:tx>
            <c:v>Venkovní vedení</c:v>
          </c:tx>
          <c:spPr>
            <a:solidFill>
              <a:schemeClr val="bg1">
                <a:lumMod val="8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multiLvlStrRef>
              <c:f>'19'!$A$37:$I$38</c:f>
              <c:multiLvlStrCache>
                <c:ptCount val="9"/>
                <c:lvl>
                  <c:pt idx="0">
                    <c:v>NN</c:v>
                  </c:pt>
                  <c:pt idx="1">
                    <c:v>VN</c:v>
                  </c:pt>
                  <c:pt idx="2">
                    <c:v>VVN</c:v>
                  </c:pt>
                  <c:pt idx="3">
                    <c:v>NN</c:v>
                  </c:pt>
                  <c:pt idx="4">
                    <c:v>VN</c:v>
                  </c:pt>
                  <c:pt idx="5">
                    <c:v>VVN</c:v>
                  </c:pt>
                  <c:pt idx="6">
                    <c:v>NN</c:v>
                  </c:pt>
                  <c:pt idx="7">
                    <c:v>VN</c:v>
                  </c:pt>
                  <c:pt idx="8">
                    <c:v>VVN</c:v>
                  </c:pt>
                </c:lvl>
                <c:lvl>
                  <c:pt idx="0">
                    <c:v>ČEZ</c:v>
                  </c:pt>
                  <c:pt idx="3">
                    <c:v>E.ON</c:v>
                  </c:pt>
                  <c:pt idx="6">
                    <c:v>PRE</c:v>
                  </c:pt>
                </c:lvl>
              </c:multiLvlStrCache>
            </c:multiLvlStrRef>
          </c:cat>
          <c:val>
            <c:numRef>
              <c:f>('19'!$J$33,'19'!$J$26,'19'!$J$22,'19'!$K$33,'19'!$K$26,'19'!$K$22,'19'!$L$33,'19'!$L$26,'19'!$L$22)</c:f>
              <c:numCache>
                <c:formatCode>#,##0</c:formatCode>
                <c:ptCount val="9"/>
                <c:pt idx="0">
                  <c:v>47717.18</c:v>
                </c:pt>
                <c:pt idx="1">
                  <c:v>40189.360000000001</c:v>
                </c:pt>
                <c:pt idx="2">
                  <c:v>9830.2099999999991</c:v>
                </c:pt>
                <c:pt idx="3">
                  <c:v>15931.01</c:v>
                </c:pt>
                <c:pt idx="4">
                  <c:v>18575.75</c:v>
                </c:pt>
                <c:pt idx="5">
                  <c:v>3915.17</c:v>
                </c:pt>
                <c:pt idx="6">
                  <c:v>79.3</c:v>
                </c:pt>
                <c:pt idx="7">
                  <c:v>119.64</c:v>
                </c:pt>
                <c:pt idx="8">
                  <c:v>301.23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098624"/>
        <c:axId val="61104512"/>
      </c:barChart>
      <c:catAx>
        <c:axId val="610986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104512"/>
        <c:crosses val="autoZero"/>
        <c:auto val="1"/>
        <c:lblAlgn val="ctr"/>
        <c:lblOffset val="100"/>
        <c:noMultiLvlLbl val="0"/>
      </c:catAx>
      <c:valAx>
        <c:axId val="611045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098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03396285841656"/>
          <c:y val="0.32334224389063559"/>
          <c:w val="0.18496618499365391"/>
          <c:h val="0.43313769461045715"/>
        </c:manualLayout>
      </c:layout>
      <c:overlay val="0"/>
      <c:txPr>
        <a:bodyPr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Průměrná doba trvání jednoho přerušení (min)</a:t>
            </a:r>
            <a:endParaRPr lang="en-US" sz="1000"/>
          </a:p>
        </c:rich>
      </c:tx>
      <c:layout>
        <c:manualLayout>
          <c:xMode val="edge"/>
          <c:yMode val="edge"/>
          <c:x val="0.243998504273504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4839031339031335E-2"/>
          <c:y val="0.16182055555555555"/>
          <c:w val="0.88254700854700852"/>
          <c:h val="0.69185333333333332"/>
        </c:manualLayout>
      </c:layout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0.2160763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11024305555555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34857611111111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98437500000000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340945555555555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034802860683865E-16"/>
                  <c:y val="-0.22048611111111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26811111111111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0.216447388229920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8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</c:num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5</c:v>
              </c:pt>
              <c:pt idx="2">
                <c:v>22.7</c:v>
              </c:pt>
              <c:pt idx="3">
                <c:v>10.8</c:v>
              </c:pt>
              <c:pt idx="4">
                <c:v>20.399999999999999</c:v>
              </c:pt>
              <c:pt idx="5">
                <c:v>12.1</c:v>
              </c:pt>
              <c:pt idx="6">
                <c:v>15.6</c:v>
              </c:pt>
              <c:pt idx="7">
                <c:v>12.3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122048"/>
        <c:axId val="61123584"/>
      </c:barChart>
      <c:catAx>
        <c:axId val="611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123584"/>
        <c:crosses val="autoZero"/>
        <c:auto val="1"/>
        <c:lblAlgn val="ctr"/>
        <c:lblOffset val="100"/>
        <c:noMultiLvlLbl val="0"/>
      </c:catAx>
      <c:valAx>
        <c:axId val="6112358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122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SAIFI (přerušení/rok)</a:t>
            </a:r>
          </a:p>
        </c:rich>
      </c:tx>
      <c:layout>
        <c:manualLayout>
          <c:xMode val="edge"/>
          <c:yMode val="edge"/>
          <c:x val="0.37106250034136778"/>
          <c:y val="1.058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936180555555556"/>
          <c:y val="0.11930472222222223"/>
          <c:w val="0.83868555555555557"/>
          <c:h val="0.61593799603174604"/>
        </c:manualLayout>
      </c:layout>
      <c:scatterChart>
        <c:scatterStyle val="lineMarker"/>
        <c:varyColors val="0"/>
        <c:ser>
          <c:idx val="0"/>
          <c:order val="0"/>
          <c:tx>
            <c:v>ČEZ 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3.48</c:v>
              </c:pt>
              <c:pt idx="2">
                <c:v>3.05</c:v>
              </c:pt>
              <c:pt idx="3">
                <c:v>2.86</c:v>
              </c:pt>
              <c:pt idx="4">
                <c:v>2.88</c:v>
              </c:pt>
              <c:pt idx="5">
                <c:v>3.1</c:v>
              </c:pt>
              <c:pt idx="6">
                <c:v>3.11</c:v>
              </c:pt>
              <c:pt idx="7">
                <c:v>2.77</c:v>
              </c:pt>
              <c:pt idx="8">
                <c:v>3.29</c:v>
              </c:pt>
              <c:pt idx="9">
                <c:v>2.87</c:v>
              </c:pt>
            </c:numLit>
          </c:yVal>
          <c:smooth val="0"/>
        </c:ser>
        <c:ser>
          <c:idx val="1"/>
          <c:order val="1"/>
          <c:tx>
            <c:v>E.ON 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2.29</c:v>
              </c:pt>
              <c:pt idx="2">
                <c:v>2.13</c:v>
              </c:pt>
              <c:pt idx="3">
                <c:v>2.09</c:v>
              </c:pt>
              <c:pt idx="4">
                <c:v>2</c:v>
              </c:pt>
              <c:pt idx="5">
                <c:v>1.67</c:v>
              </c:pt>
              <c:pt idx="6">
                <c:v>2.4</c:v>
              </c:pt>
              <c:pt idx="7">
                <c:v>2.27</c:v>
              </c:pt>
              <c:pt idx="8">
                <c:v>2.27</c:v>
              </c:pt>
              <c:pt idx="9">
                <c:v>1.6</c:v>
              </c:pt>
            </c:numLit>
          </c:yVal>
          <c:smooth val="0"/>
        </c:ser>
        <c:ser>
          <c:idx val="2"/>
          <c:order val="2"/>
          <c:tx>
            <c:v>PREdistribuce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0.84</c:v>
              </c:pt>
              <c:pt idx="2">
                <c:v>0.92</c:v>
              </c:pt>
              <c:pt idx="3">
                <c:v>0.56000000000000005</c:v>
              </c:pt>
              <c:pt idx="4">
                <c:v>0.65</c:v>
              </c:pt>
              <c:pt idx="5">
                <c:v>0.54</c:v>
              </c:pt>
              <c:pt idx="6">
                <c:v>1.04</c:v>
              </c:pt>
              <c:pt idx="7">
                <c:v>0.74</c:v>
              </c:pt>
              <c:pt idx="8">
                <c:v>0.36</c:v>
              </c:pt>
              <c:pt idx="9">
                <c:v>0.33</c:v>
              </c:pt>
            </c:numLit>
          </c:yVal>
          <c:smooth val="0"/>
        </c:ser>
        <c:ser>
          <c:idx val="3"/>
          <c:order val="3"/>
          <c:tx>
            <c:v>Česká republika</c:v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2.84</c:v>
              </c:pt>
              <c:pt idx="2">
                <c:v>2.54</c:v>
              </c:pt>
              <c:pt idx="3">
                <c:v>2.37</c:v>
              </c:pt>
              <c:pt idx="4">
                <c:v>2.36</c:v>
              </c:pt>
              <c:pt idx="5">
                <c:v>2.4</c:v>
              </c:pt>
              <c:pt idx="6">
                <c:v>2.66</c:v>
              </c:pt>
              <c:pt idx="7">
                <c:v>2.38</c:v>
              </c:pt>
              <c:pt idx="8">
                <c:v>2.64</c:v>
              </c:pt>
              <c:pt idx="9">
                <c:v>2.21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87200"/>
        <c:axId val="61188736"/>
      </c:scatterChart>
      <c:valAx>
        <c:axId val="61187200"/>
        <c:scaling>
          <c:orientation val="minMax"/>
          <c:max val="2016"/>
          <c:min val="2008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188736"/>
        <c:crosses val="autoZero"/>
        <c:crossBetween val="midCat"/>
        <c:minorUnit val="1"/>
      </c:valAx>
      <c:valAx>
        <c:axId val="61188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přerušení/rok</a:t>
                </a:r>
              </a:p>
            </c:rich>
          </c:tx>
          <c:layout>
            <c:manualLayout>
              <c:xMode val="edge"/>
              <c:yMode val="edge"/>
              <c:x val="2.2523504273504278E-2"/>
              <c:y val="0.221096230158730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187200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4.1619557915089547E-2"/>
          <c:y val="0.8790023498371603"/>
          <c:w val="0.93895798172453537"/>
          <c:h val="0.120997650162839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SA</a:t>
            </a:r>
            <a:r>
              <a:rPr lang="cs-CZ" sz="1000"/>
              <a:t>IDI</a:t>
            </a:r>
            <a:r>
              <a:rPr lang="en-US" sz="1000"/>
              <a:t> (</a:t>
            </a:r>
            <a:r>
              <a:rPr lang="cs-CZ" sz="1000"/>
              <a:t>min</a:t>
            </a:r>
            <a:r>
              <a:rPr lang="en-US" sz="1000"/>
              <a:t>/rok)</a:t>
            </a:r>
          </a:p>
        </c:rich>
      </c:tx>
      <c:layout>
        <c:manualLayout>
          <c:xMode val="edge"/>
          <c:yMode val="edge"/>
          <c:x val="0.4238038461538462"/>
          <c:y val="1.88988095238095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05324074074074"/>
          <c:y val="0.12938392857142858"/>
          <c:w val="0.80855972222222228"/>
          <c:h val="0.61493005952380952"/>
        </c:manualLayout>
      </c:layout>
      <c:scatterChart>
        <c:scatterStyle val="lineMarker"/>
        <c:varyColors val="0"/>
        <c:ser>
          <c:idx val="0"/>
          <c:order val="0"/>
          <c:tx>
            <c:v>ČEZ 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396.2</c:v>
              </c:pt>
              <c:pt idx="2">
                <c:v>420.81</c:v>
              </c:pt>
              <c:pt idx="3">
                <c:v>321.56</c:v>
              </c:pt>
              <c:pt idx="4">
                <c:v>296.7</c:v>
              </c:pt>
              <c:pt idx="5">
                <c:v>313.04000000000002</c:v>
              </c:pt>
              <c:pt idx="6">
                <c:v>402</c:v>
              </c:pt>
              <c:pt idx="7">
                <c:v>281.42</c:v>
              </c:pt>
              <c:pt idx="8">
                <c:v>361.72</c:v>
              </c:pt>
              <c:pt idx="9">
                <c:v>309.64</c:v>
              </c:pt>
            </c:numLit>
          </c:yVal>
          <c:smooth val="0"/>
        </c:ser>
        <c:ser>
          <c:idx val="1"/>
          <c:order val="1"/>
          <c:tx>
            <c:v>E.ON 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393.65</c:v>
              </c:pt>
              <c:pt idx="2">
                <c:v>338.67</c:v>
              </c:pt>
              <c:pt idx="3">
                <c:v>359.08</c:v>
              </c:pt>
              <c:pt idx="4">
                <c:v>314.39999999999901</c:v>
              </c:pt>
              <c:pt idx="5">
                <c:v>293.05</c:v>
              </c:pt>
              <c:pt idx="6">
                <c:v>386.66</c:v>
              </c:pt>
              <c:pt idx="7">
                <c:v>409.3</c:v>
              </c:pt>
              <c:pt idx="8">
                <c:v>352.9</c:v>
              </c:pt>
              <c:pt idx="9">
                <c:v>252.14</c:v>
              </c:pt>
            </c:numLit>
          </c:yVal>
          <c:smooth val="0"/>
        </c:ser>
        <c:ser>
          <c:idx val="2"/>
          <c:order val="2"/>
          <c:tx>
            <c:v>PREdistribuce</c:v>
          </c:tx>
          <c:spPr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47.84</c:v>
              </c:pt>
              <c:pt idx="2">
                <c:v>44.98</c:v>
              </c:pt>
              <c:pt idx="3">
                <c:v>42.47</c:v>
              </c:pt>
              <c:pt idx="4">
                <c:v>46.79</c:v>
              </c:pt>
              <c:pt idx="5">
                <c:v>42.12</c:v>
              </c:pt>
              <c:pt idx="6">
                <c:v>70.38</c:v>
              </c:pt>
              <c:pt idx="7">
                <c:v>43.37</c:v>
              </c:pt>
              <c:pt idx="8">
                <c:v>30.93</c:v>
              </c:pt>
              <c:pt idx="9">
                <c:v>32.520000000000003</c:v>
              </c:pt>
            </c:numLit>
          </c:yVal>
          <c:smooth val="0"/>
        </c:ser>
        <c:ser>
          <c:idx val="3"/>
          <c:order val="3"/>
          <c:tx>
            <c:v>Česká republika</c:v>
          </c:tx>
          <c:spPr>
            <a:ln>
              <a:solidFill>
                <a:schemeClr val="tx1"/>
              </a:solidFill>
            </a:ln>
            <a:effectLst/>
          </c:spPr>
          <c:marker>
            <c:symbol val="none"/>
          </c:marker>
          <c:xVal>
            <c:numLit>
              <c:formatCode>General</c:formatCode>
              <c:ptCount val="10"/>
              <c:pt idx="0">
                <c:v>0</c:v>
              </c:pt>
              <c:pt idx="1">
                <c:v>2008</c:v>
              </c:pt>
              <c:pt idx="2">
                <c:v>2009</c:v>
              </c:pt>
              <c:pt idx="3">
                <c:v>2010</c:v>
              </c:pt>
              <c:pt idx="4">
                <c:v>2011</c:v>
              </c:pt>
              <c:pt idx="5">
                <c:v>2012</c:v>
              </c:pt>
              <c:pt idx="6">
                <c:v>2013</c:v>
              </c:pt>
              <c:pt idx="7">
                <c:v>2014</c:v>
              </c:pt>
              <c:pt idx="8">
                <c:v>2015</c:v>
              </c:pt>
              <c:pt idx="9">
                <c:v>2016</c:v>
              </c:pt>
            </c:numLit>
          </c:xVal>
          <c:yVal>
            <c:numLit>
              <c:formatCode>General</c:formatCode>
              <c:ptCount val="10"/>
              <c:pt idx="0">
                <c:v>0</c:v>
              </c:pt>
              <c:pt idx="1">
                <c:v>351.36</c:v>
              </c:pt>
              <c:pt idx="2">
                <c:v>351.57</c:v>
              </c:pt>
              <c:pt idx="3">
                <c:v>296.57</c:v>
              </c:pt>
              <c:pt idx="4">
                <c:v>268.82</c:v>
              </c:pt>
              <c:pt idx="5">
                <c:v>272.64999999999998</c:v>
              </c:pt>
              <c:pt idx="6">
                <c:v>354.76</c:v>
              </c:pt>
              <c:pt idx="7">
                <c:v>283.22000000000003</c:v>
              </c:pt>
              <c:pt idx="8">
                <c:v>316.06</c:v>
              </c:pt>
              <c:pt idx="9">
                <c:v>258.29000000000002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86592"/>
        <c:axId val="61488128"/>
      </c:scatterChart>
      <c:valAx>
        <c:axId val="61486592"/>
        <c:scaling>
          <c:orientation val="minMax"/>
          <c:max val="2016"/>
          <c:min val="2008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488128"/>
        <c:crosses val="autoZero"/>
        <c:crossBetween val="midCat"/>
        <c:minorUnit val="1"/>
      </c:valAx>
      <c:valAx>
        <c:axId val="61488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US" sz="900" b="0"/>
                  <a:t>min/rok</a:t>
                </a:r>
              </a:p>
            </c:rich>
          </c:tx>
          <c:layout>
            <c:manualLayout>
              <c:xMode val="edge"/>
              <c:yMode val="edge"/>
              <c:x val="2.265876068376068E-2"/>
              <c:y val="0.2756145833333333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486592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6.3417485203910814E-2"/>
          <c:y val="0.8790023498371603"/>
          <c:w val="0.93658251479608923"/>
          <c:h val="0.1209976501628396"/>
        </c:manualLayout>
      </c:layout>
      <c:overlay val="0"/>
      <c:txPr>
        <a:bodyPr/>
        <a:lstStyle/>
        <a:p>
          <a:pPr rtl="0">
            <a:defRPr sz="900" b="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Nedodaná energie (MWh)</a:t>
            </a:r>
            <a:endParaRPr lang="en-US" sz="1000"/>
          </a:p>
        </c:rich>
      </c:tx>
      <c:layout>
        <c:manualLayout>
          <c:xMode val="edge"/>
          <c:yMode val="edge"/>
          <c:x val="0.2987402777777777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64444444444444"/>
          <c:y val="0.17783555555555552"/>
          <c:w val="0.86055000000000004"/>
          <c:h val="0.69376555555555552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dLbls>
            <c:dLbl>
              <c:idx val="0"/>
              <c:layout>
                <c:manualLayout>
                  <c:x val="0"/>
                  <c:y val="-0.15875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137,0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3.52777777777777E-2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7,0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304407776111036E-7"/>
                  <c:y val="-0.31872926261575796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304,3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3793047095528152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97,7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25258307334224733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221,5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27022185906007035"/>
                </c:manualLayout>
              </c:layout>
              <c:tx>
                <c:rich>
                  <a:bodyPr/>
                  <a:lstStyle/>
                  <a:p>
                    <a:r>
                      <a:rPr lang="cs-CZ" sz="900"/>
                      <a:t>250,0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1763888888888889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90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7.936404235097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8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  <c:pt idx="7">
                <c:v>2016</c:v>
              </c:pt>
            </c:numLit>
          </c:cat>
          <c:val>
            <c:numLit>
              <c:formatCode>General</c:formatCode>
              <c:ptCount val="8"/>
              <c:pt idx="0">
                <c:v>137</c:v>
              </c:pt>
              <c:pt idx="1">
                <c:v>7</c:v>
              </c:pt>
              <c:pt idx="2">
                <c:v>304.3</c:v>
              </c:pt>
              <c:pt idx="3">
                <c:v>97.7</c:v>
              </c:pt>
              <c:pt idx="4">
                <c:v>221.5</c:v>
              </c:pt>
              <c:pt idx="5">
                <c:v>250</c:v>
              </c:pt>
              <c:pt idx="6">
                <c:v>140</c:v>
              </c:pt>
              <c:pt idx="7">
                <c:v>45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526400"/>
        <c:axId val="61527936"/>
      </c:barChart>
      <c:catAx>
        <c:axId val="615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cs-CZ"/>
          </a:p>
        </c:txPr>
        <c:crossAx val="61527936"/>
        <c:crosses val="autoZero"/>
        <c:auto val="1"/>
        <c:lblAlgn val="ctr"/>
        <c:lblOffset val="100"/>
        <c:noMultiLvlLbl val="0"/>
      </c:catAx>
      <c:valAx>
        <c:axId val="6152793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cs-CZ"/>
          </a:p>
        </c:txPr>
        <c:crossAx val="61526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4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4" Type="http://schemas.openxmlformats.org/officeDocument/2006/relationships/chart" Target="../charts/chart80.xml"/></Relationships>
</file>

<file path=xl/drawings/_rels/drawing2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chart" Target="../charts/chart81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4" Type="http://schemas.openxmlformats.org/officeDocument/2006/relationships/chart" Target="../charts/chart99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6" Type="http://schemas.openxmlformats.org/officeDocument/2006/relationships/chart" Target="../charts/chart105.xml"/><Relationship Id="rId5" Type="http://schemas.openxmlformats.org/officeDocument/2006/relationships/chart" Target="../charts/chart104.xml"/><Relationship Id="rId4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82825</xdr:rowOff>
    </xdr:from>
    <xdr:to>
      <xdr:col>10</xdr:col>
      <xdr:colOff>2574</xdr:colOff>
      <xdr:row>51</xdr:row>
      <xdr:rowOff>0</xdr:rowOff>
    </xdr:to>
    <xdr:graphicFrame macro="">
      <xdr:nvGraphicFramePr>
        <xdr:cNvPr id="2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653521</xdr:colOff>
      <xdr:row>3</xdr:row>
      <xdr:rowOff>20520</xdr:rowOff>
    </xdr:from>
    <xdr:to>
      <xdr:col>6</xdr:col>
      <xdr:colOff>7726</xdr:colOff>
      <xdr:row>7</xdr:row>
      <xdr:rowOff>96027</xdr:rowOff>
    </xdr:to>
    <xdr:pic>
      <xdr:nvPicPr>
        <xdr:cNvPr id="35940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9630" y="517477"/>
          <a:ext cx="1317183" cy="73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</xdr:row>
      <xdr:rowOff>15102</xdr:rowOff>
    </xdr:from>
    <xdr:to>
      <xdr:col>9</xdr:col>
      <xdr:colOff>674473</xdr:colOff>
      <xdr:row>28</xdr:row>
      <xdr:rowOff>1809018</xdr:rowOff>
    </xdr:to>
    <xdr:sp macro="" textlink="">
      <xdr:nvSpPr>
        <xdr:cNvPr id="15" name="TextovéPole 14"/>
        <xdr:cNvSpPr txBox="1"/>
      </xdr:nvSpPr>
      <xdr:spPr>
        <a:xfrm>
          <a:off x="0" y="4407808"/>
          <a:ext cx="6647208" cy="17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3400" b="1">
              <a:solidFill>
                <a:srgbClr val="005DA2"/>
              </a:solidFill>
            </a:rPr>
            <a:t>Roční zpráva o provozu ES ČR</a:t>
          </a:r>
        </a:p>
        <a:p>
          <a:pPr algn="ctr"/>
          <a:endParaRPr lang="cs-CZ" sz="3400" b="1">
            <a:solidFill>
              <a:srgbClr val="005DA2"/>
            </a:solidFill>
          </a:endParaRPr>
        </a:p>
        <a:p>
          <a:pPr algn="ctr"/>
          <a:r>
            <a:rPr lang="cs-CZ" sz="3400" b="1">
              <a:solidFill>
                <a:srgbClr val="005DA2"/>
              </a:solidFill>
            </a:rPr>
            <a:t>2016</a:t>
          </a:r>
        </a:p>
      </xdr:txBody>
    </xdr:sp>
    <xdr:clientData/>
  </xdr:twoCellAnchor>
  <xdr:twoCellAnchor>
    <xdr:from>
      <xdr:col>0</xdr:col>
      <xdr:colOff>0</xdr:colOff>
      <xdr:row>48</xdr:row>
      <xdr:rowOff>56028</xdr:rowOff>
    </xdr:from>
    <xdr:to>
      <xdr:col>9</xdr:col>
      <xdr:colOff>677047</xdr:colOff>
      <xdr:row>50</xdr:row>
      <xdr:rowOff>22410</xdr:rowOff>
    </xdr:to>
    <xdr:sp macro="" textlink="">
      <xdr:nvSpPr>
        <xdr:cNvPr id="25" name="TextovéPole 24"/>
        <xdr:cNvSpPr txBox="1"/>
      </xdr:nvSpPr>
      <xdr:spPr>
        <a:xfrm>
          <a:off x="0" y="9707170"/>
          <a:ext cx="6613439" cy="290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1400" b="0">
              <a:solidFill>
                <a:srgbClr val="005DA2"/>
              </a:solidFill>
            </a:rPr>
            <a:t>Oddělení statistiky a sledování kvality ERÚ, Praha 2017</a:t>
          </a:r>
        </a:p>
      </xdr:txBody>
    </xdr:sp>
    <xdr:clientData/>
  </xdr:twoCellAnchor>
  <xdr:twoCellAnchor>
    <xdr:from>
      <xdr:col>0</xdr:col>
      <xdr:colOff>0</xdr:colOff>
      <xdr:row>50</xdr:row>
      <xdr:rowOff>165652</xdr:rowOff>
    </xdr:from>
    <xdr:to>
      <xdr:col>10</xdr:col>
      <xdr:colOff>0</xdr:colOff>
      <xdr:row>50</xdr:row>
      <xdr:rowOff>356152</xdr:rowOff>
    </xdr:to>
    <xdr:grpSp>
      <xdr:nvGrpSpPr>
        <xdr:cNvPr id="2" name="Skupina 1"/>
        <xdr:cNvGrpSpPr/>
      </xdr:nvGrpSpPr>
      <xdr:grpSpPr>
        <a:xfrm>
          <a:off x="0" y="9816763"/>
          <a:ext cx="6964680" cy="184404"/>
          <a:chOff x="0" y="10303565"/>
          <a:chExt cx="6609522" cy="190500"/>
        </a:xfrm>
      </xdr:grpSpPr>
      <xdr:sp macro="" textlink="">
        <xdr:nvSpPr>
          <xdr:cNvPr id="8" name="TextovéPole 7"/>
          <xdr:cNvSpPr txBox="1"/>
        </xdr:nvSpPr>
        <xdr:spPr>
          <a:xfrm>
            <a:off x="0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2007</a:t>
            </a:r>
          </a:p>
        </xdr:txBody>
      </xdr:sp>
      <xdr:sp macro="" textlink="">
        <xdr:nvSpPr>
          <xdr:cNvPr id="9" name="TextovéPole 8"/>
          <xdr:cNvSpPr txBox="1"/>
        </xdr:nvSpPr>
        <xdr:spPr>
          <a:xfrm>
            <a:off x="5922065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2016</a:t>
            </a:r>
          </a:p>
        </xdr:txBody>
      </xdr:sp>
      <xdr:sp macro="" textlink="">
        <xdr:nvSpPr>
          <xdr:cNvPr id="10" name="TextovéPole 9"/>
          <xdr:cNvSpPr txBox="1"/>
        </xdr:nvSpPr>
        <xdr:spPr>
          <a:xfrm>
            <a:off x="5264056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2015</a:t>
            </a:r>
          </a:p>
        </xdr:txBody>
      </xdr:sp>
      <xdr:sp macro="" textlink="">
        <xdr:nvSpPr>
          <xdr:cNvPr id="11" name="TextovéPole 10"/>
          <xdr:cNvSpPr txBox="1"/>
        </xdr:nvSpPr>
        <xdr:spPr>
          <a:xfrm>
            <a:off x="4606049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2014</a:t>
            </a:r>
          </a:p>
        </xdr:txBody>
      </xdr:sp>
      <xdr:sp macro="" textlink="">
        <xdr:nvSpPr>
          <xdr:cNvPr id="12" name="TextovéPole 11"/>
          <xdr:cNvSpPr txBox="1"/>
        </xdr:nvSpPr>
        <xdr:spPr>
          <a:xfrm>
            <a:off x="3948042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2013</a:t>
            </a:r>
          </a:p>
        </xdr:txBody>
      </xdr:sp>
      <xdr:sp macro="" textlink="">
        <xdr:nvSpPr>
          <xdr:cNvPr id="13" name="TextovéPole 12"/>
          <xdr:cNvSpPr txBox="1"/>
        </xdr:nvSpPr>
        <xdr:spPr>
          <a:xfrm>
            <a:off x="3290035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2012</a:t>
            </a:r>
          </a:p>
        </xdr:txBody>
      </xdr:sp>
      <xdr:sp macro="" textlink="">
        <xdr:nvSpPr>
          <xdr:cNvPr id="14" name="TextovéPole 13"/>
          <xdr:cNvSpPr txBox="1"/>
        </xdr:nvSpPr>
        <xdr:spPr>
          <a:xfrm>
            <a:off x="2632028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2011</a:t>
            </a:r>
          </a:p>
        </xdr:txBody>
      </xdr:sp>
      <xdr:sp macro="" textlink="">
        <xdr:nvSpPr>
          <xdr:cNvPr id="17" name="TextovéPole 16"/>
          <xdr:cNvSpPr txBox="1"/>
        </xdr:nvSpPr>
        <xdr:spPr>
          <a:xfrm>
            <a:off x="1974021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2010</a:t>
            </a:r>
          </a:p>
        </xdr:txBody>
      </xdr:sp>
      <xdr:sp macro="" textlink="">
        <xdr:nvSpPr>
          <xdr:cNvPr id="18" name="TextovéPole 17"/>
          <xdr:cNvSpPr txBox="1"/>
        </xdr:nvSpPr>
        <xdr:spPr>
          <a:xfrm>
            <a:off x="1316014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2009</a:t>
            </a:r>
          </a:p>
        </xdr:txBody>
      </xdr:sp>
      <xdr:sp macro="" textlink="">
        <xdr:nvSpPr>
          <xdr:cNvPr id="19" name="TextovéPole 18"/>
          <xdr:cNvSpPr txBox="1"/>
        </xdr:nvSpPr>
        <xdr:spPr>
          <a:xfrm>
            <a:off x="658007" y="10303565"/>
            <a:ext cx="687457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cs-CZ" sz="900" b="0">
                <a:solidFill>
                  <a:srgbClr val="A9C0DB"/>
                </a:solidFill>
              </a:rPr>
              <a:t>2008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23</xdr:row>
      <xdr:rowOff>59478</xdr:rowOff>
    </xdr:from>
    <xdr:to>
      <xdr:col>15</xdr:col>
      <xdr:colOff>513523</xdr:colOff>
      <xdr:row>45</xdr:row>
      <xdr:rowOff>140804</xdr:rowOff>
    </xdr:to>
    <xdr:grpSp>
      <xdr:nvGrpSpPr>
        <xdr:cNvPr id="2" name="Skupina 1"/>
        <xdr:cNvGrpSpPr/>
      </xdr:nvGrpSpPr>
      <xdr:grpSpPr>
        <a:xfrm>
          <a:off x="1" y="3556296"/>
          <a:ext cx="10085004" cy="3331637"/>
          <a:chOff x="1" y="2991522"/>
          <a:chExt cx="9595529" cy="3633068"/>
        </a:xfrm>
      </xdr:grpSpPr>
      <xdr:graphicFrame macro="">
        <xdr:nvGraphicFramePr>
          <xdr:cNvPr id="3" name="Graf 2"/>
          <xdr:cNvGraphicFramePr>
            <a:graphicFrameLocks/>
          </xdr:cNvGraphicFramePr>
        </xdr:nvGraphicFramePr>
        <xdr:xfrm>
          <a:off x="1" y="2991522"/>
          <a:ext cx="1269995" cy="1796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 3"/>
          <xdr:cNvGraphicFramePr>
            <a:graphicFrameLocks/>
          </xdr:cNvGraphicFramePr>
        </xdr:nvGraphicFramePr>
        <xdr:xfrm>
          <a:off x="1353237" y="2991678"/>
          <a:ext cx="1261463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Graf 4"/>
          <xdr:cNvGraphicFramePr>
            <a:graphicFrameLocks/>
          </xdr:cNvGraphicFramePr>
        </xdr:nvGraphicFramePr>
        <xdr:xfrm>
          <a:off x="2683351" y="2991678"/>
          <a:ext cx="1267749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Graf 5"/>
          <xdr:cNvGraphicFramePr>
            <a:graphicFrameLocks/>
          </xdr:cNvGraphicFramePr>
        </xdr:nvGraphicFramePr>
        <xdr:xfrm>
          <a:off x="4025804" y="2991678"/>
          <a:ext cx="1427710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Graf 6"/>
          <xdr:cNvGraphicFramePr>
            <a:graphicFrameLocks/>
          </xdr:cNvGraphicFramePr>
        </xdr:nvGraphicFramePr>
        <xdr:xfrm>
          <a:off x="5602926" y="2991678"/>
          <a:ext cx="1220192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Graf 7"/>
          <xdr:cNvGraphicFramePr>
            <a:graphicFrameLocks/>
          </xdr:cNvGraphicFramePr>
        </xdr:nvGraphicFramePr>
        <xdr:xfrm>
          <a:off x="6789917" y="2991678"/>
          <a:ext cx="1494112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Graf 8"/>
          <xdr:cNvGraphicFramePr>
            <a:graphicFrameLocks/>
          </xdr:cNvGraphicFramePr>
        </xdr:nvGraphicFramePr>
        <xdr:xfrm>
          <a:off x="8350434" y="2991678"/>
          <a:ext cx="1245095" cy="1796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Graf 9"/>
          <xdr:cNvGraphicFramePr>
            <a:graphicFrameLocks/>
          </xdr:cNvGraphicFramePr>
        </xdr:nvGraphicFramePr>
        <xdr:xfrm>
          <a:off x="1328696" y="4828347"/>
          <a:ext cx="1365101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Graf 10"/>
          <xdr:cNvGraphicFramePr>
            <a:graphicFrameLocks/>
          </xdr:cNvGraphicFramePr>
        </xdr:nvGraphicFramePr>
        <xdr:xfrm>
          <a:off x="2747564" y="4828347"/>
          <a:ext cx="1261640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Graf 11"/>
          <xdr:cNvGraphicFramePr>
            <a:graphicFrameLocks/>
          </xdr:cNvGraphicFramePr>
        </xdr:nvGraphicFramePr>
        <xdr:xfrm>
          <a:off x="4000901" y="4828347"/>
          <a:ext cx="1618625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3" name="Graf 12"/>
          <xdr:cNvGraphicFramePr>
            <a:graphicFrameLocks/>
          </xdr:cNvGraphicFramePr>
        </xdr:nvGraphicFramePr>
        <xdr:xfrm>
          <a:off x="5468244" y="4828347"/>
          <a:ext cx="1271868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4" name="Graf 13"/>
          <xdr:cNvGraphicFramePr>
            <a:graphicFrameLocks/>
          </xdr:cNvGraphicFramePr>
        </xdr:nvGraphicFramePr>
        <xdr:xfrm>
          <a:off x="6748413" y="4828347"/>
          <a:ext cx="1660126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graphicFrame macro="">
        <xdr:nvGraphicFramePr>
          <xdr:cNvPr id="15" name="Graf 14"/>
          <xdr:cNvGraphicFramePr>
            <a:graphicFrameLocks/>
          </xdr:cNvGraphicFramePr>
        </xdr:nvGraphicFramePr>
        <xdr:xfrm>
          <a:off x="8333833" y="4828347"/>
          <a:ext cx="1261697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6" name="Graf 15"/>
          <xdr:cNvGraphicFramePr>
            <a:graphicFrameLocks/>
          </xdr:cNvGraphicFramePr>
        </xdr:nvGraphicFramePr>
        <xdr:xfrm>
          <a:off x="47627" y="4828347"/>
          <a:ext cx="1214069" cy="179624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132522</xdr:colOff>
      <xdr:row>21</xdr:row>
      <xdr:rowOff>158197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0</xdr:rowOff>
    </xdr:from>
    <xdr:to>
      <xdr:col>6</xdr:col>
      <xdr:colOff>304800</xdr:colOff>
      <xdr:row>45</xdr:row>
      <xdr:rowOff>140805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513522</xdr:colOff>
      <xdr:row>29</xdr:row>
      <xdr:rowOff>28576</xdr:rowOff>
    </xdr:from>
    <xdr:to>
      <xdr:col>10</xdr:col>
      <xdr:colOff>16566</xdr:colOff>
      <xdr:row>37</xdr:row>
      <xdr:rowOff>23880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513522</xdr:colOff>
      <xdr:row>37</xdr:row>
      <xdr:rowOff>148673</xdr:rowOff>
    </xdr:from>
    <xdr:to>
      <xdr:col>10</xdr:col>
      <xdr:colOff>17348</xdr:colOff>
      <xdr:row>45</xdr:row>
      <xdr:rowOff>143978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472109</xdr:colOff>
      <xdr:row>29</xdr:row>
      <xdr:rowOff>28576</xdr:rowOff>
    </xdr:from>
    <xdr:to>
      <xdr:col>13</xdr:col>
      <xdr:colOff>621979</xdr:colOff>
      <xdr:row>37</xdr:row>
      <xdr:rowOff>23880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472109</xdr:colOff>
      <xdr:row>37</xdr:row>
      <xdr:rowOff>148673</xdr:rowOff>
    </xdr:from>
    <xdr:to>
      <xdr:col>13</xdr:col>
      <xdr:colOff>621979</xdr:colOff>
      <xdr:row>45</xdr:row>
      <xdr:rowOff>143978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157370</xdr:colOff>
      <xdr:row>8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157370</xdr:colOff>
      <xdr:row>13</xdr:row>
      <xdr:rowOff>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157370</xdr:colOff>
      <xdr:row>18</xdr:row>
      <xdr:rowOff>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157370</xdr:colOff>
      <xdr:row>23</xdr:row>
      <xdr:rowOff>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157370</xdr:colOff>
      <xdr:row>27</xdr:row>
      <xdr:rowOff>149087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19</xdr:row>
      <xdr:rowOff>8283</xdr:rowOff>
    </xdr:from>
    <xdr:to>
      <xdr:col>3</xdr:col>
      <xdr:colOff>537732</xdr:colOff>
      <xdr:row>32</xdr:row>
      <xdr:rowOff>50153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32</xdr:row>
      <xdr:rowOff>49696</xdr:rowOff>
    </xdr:from>
    <xdr:to>
      <xdr:col>3</xdr:col>
      <xdr:colOff>537732</xdr:colOff>
      <xdr:row>46</xdr:row>
      <xdr:rowOff>5217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3</xdr:col>
      <xdr:colOff>554935</xdr:colOff>
      <xdr:row>19</xdr:row>
      <xdr:rowOff>8282</xdr:rowOff>
    </xdr:from>
    <xdr:to>
      <xdr:col>7</xdr:col>
      <xdr:colOff>1001558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6</xdr:row>
      <xdr:rowOff>0</xdr:rowOff>
    </xdr:from>
    <xdr:to>
      <xdr:col>0</xdr:col>
      <xdr:colOff>132522</xdr:colOff>
      <xdr:row>17</xdr:row>
      <xdr:rowOff>165650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16564</xdr:rowOff>
    </xdr:from>
    <xdr:to>
      <xdr:col>3</xdr:col>
      <xdr:colOff>537732</xdr:colOff>
      <xdr:row>43</xdr:row>
      <xdr:rowOff>140803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554935</xdr:colOff>
      <xdr:row>18</xdr:row>
      <xdr:rowOff>16564</xdr:rowOff>
    </xdr:from>
    <xdr:to>
      <xdr:col>7</xdr:col>
      <xdr:colOff>1001558</xdr:colOff>
      <xdr:row>43</xdr:row>
      <xdr:rowOff>140804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5</xdr:row>
      <xdr:rowOff>0</xdr:rowOff>
    </xdr:from>
    <xdr:to>
      <xdr:col>0</xdr:col>
      <xdr:colOff>132522</xdr:colOff>
      <xdr:row>16</xdr:row>
      <xdr:rowOff>165651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16565</xdr:rowOff>
    </xdr:from>
    <xdr:to>
      <xdr:col>3</xdr:col>
      <xdr:colOff>537732</xdr:colOff>
      <xdr:row>44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554935</xdr:colOff>
      <xdr:row>18</xdr:row>
      <xdr:rowOff>16565</xdr:rowOff>
    </xdr:from>
    <xdr:to>
      <xdr:col>7</xdr:col>
      <xdr:colOff>1001558</xdr:colOff>
      <xdr:row>43</xdr:row>
      <xdr:rowOff>140804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</xdr:colOff>
      <xdr:row>5</xdr:row>
      <xdr:rowOff>1</xdr:rowOff>
    </xdr:from>
    <xdr:to>
      <xdr:col>0</xdr:col>
      <xdr:colOff>132523</xdr:colOff>
      <xdr:row>17</xdr:row>
      <xdr:rowOff>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57150</xdr:rowOff>
    </xdr:from>
    <xdr:to>
      <xdr:col>7</xdr:col>
      <xdr:colOff>1028700</xdr:colOff>
      <xdr:row>13</xdr:row>
      <xdr:rowOff>91109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16563</xdr:rowOff>
    </xdr:from>
    <xdr:to>
      <xdr:col>7</xdr:col>
      <xdr:colOff>1001559</xdr:colOff>
      <xdr:row>26</xdr:row>
      <xdr:rowOff>116737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16561</xdr:rowOff>
    </xdr:from>
    <xdr:to>
      <xdr:col>3</xdr:col>
      <xdr:colOff>496319</xdr:colOff>
      <xdr:row>24</xdr:row>
      <xdr:rowOff>124040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26</xdr:row>
      <xdr:rowOff>57979</xdr:rowOff>
    </xdr:from>
    <xdr:to>
      <xdr:col>3</xdr:col>
      <xdr:colOff>496319</xdr:colOff>
      <xdr:row>38</xdr:row>
      <xdr:rowOff>158153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488674</xdr:colOff>
      <xdr:row>26</xdr:row>
      <xdr:rowOff>49696</xdr:rowOff>
    </xdr:from>
    <xdr:to>
      <xdr:col>7</xdr:col>
      <xdr:colOff>1001558</xdr:colOff>
      <xdr:row>38</xdr:row>
      <xdr:rowOff>149870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</xdr:row>
      <xdr:rowOff>0</xdr:rowOff>
    </xdr:from>
    <xdr:to>
      <xdr:col>0</xdr:col>
      <xdr:colOff>149087</xdr:colOff>
      <xdr:row>8</xdr:row>
      <xdr:rowOff>0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38101</xdr:rowOff>
    </xdr:from>
    <xdr:to>
      <xdr:col>10</xdr:col>
      <xdr:colOff>405850</xdr:colOff>
      <xdr:row>11</xdr:row>
      <xdr:rowOff>66677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12</xdr:row>
      <xdr:rowOff>8281</xdr:rowOff>
    </xdr:from>
    <xdr:to>
      <xdr:col>10</xdr:col>
      <xdr:colOff>414131</xdr:colOff>
      <xdr:row>36</xdr:row>
      <xdr:rowOff>66261</xdr:rowOff>
    </xdr:to>
    <xdr:graphicFrame macro="">
      <xdr:nvGraphicFramePr>
        <xdr:cNvPr id="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1068456</xdr:colOff>
      <xdr:row>12</xdr:row>
      <xdr:rowOff>8283</xdr:rowOff>
    </xdr:from>
    <xdr:to>
      <xdr:col>10</xdr:col>
      <xdr:colOff>416860</xdr:colOff>
      <xdr:row>33</xdr:row>
      <xdr:rowOff>33130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164824</xdr:rowOff>
    </xdr:from>
    <xdr:to>
      <xdr:col>0</xdr:col>
      <xdr:colOff>149087</xdr:colOff>
      <xdr:row>8</xdr:row>
      <xdr:rowOff>157371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808382</xdr:colOff>
      <xdr:row>1</xdr:row>
      <xdr:rowOff>38100</xdr:rowOff>
    </xdr:from>
    <xdr:to>
      <xdr:col>10</xdr:col>
      <xdr:colOff>614155</xdr:colOff>
      <xdr:row>14</xdr:row>
      <xdr:rowOff>38100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13</xdr:row>
      <xdr:rowOff>165649</xdr:rowOff>
    </xdr:from>
    <xdr:to>
      <xdr:col>10</xdr:col>
      <xdr:colOff>596348</xdr:colOff>
      <xdr:row>37</xdr:row>
      <xdr:rowOff>41412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248478</xdr:colOff>
      <xdr:row>13</xdr:row>
      <xdr:rowOff>153302</xdr:rowOff>
    </xdr:from>
    <xdr:to>
      <xdr:col>10</xdr:col>
      <xdr:colOff>581951</xdr:colOff>
      <xdr:row>33</xdr:row>
      <xdr:rowOff>157371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4</xdr:row>
      <xdr:rowOff>164823</xdr:rowOff>
    </xdr:from>
    <xdr:to>
      <xdr:col>0</xdr:col>
      <xdr:colOff>165652</xdr:colOff>
      <xdr:row>10</xdr:row>
      <xdr:rowOff>165651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225287</xdr:colOff>
      <xdr:row>19</xdr:row>
      <xdr:rowOff>66674</xdr:rowOff>
    </xdr:from>
    <xdr:to>
      <xdr:col>12</xdr:col>
      <xdr:colOff>627822</xdr:colOff>
      <xdr:row>41</xdr:row>
      <xdr:rowOff>140804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19</xdr:row>
      <xdr:rowOff>47625</xdr:rowOff>
    </xdr:from>
    <xdr:to>
      <xdr:col>1</xdr:col>
      <xdr:colOff>170785</xdr:colOff>
      <xdr:row>41</xdr:row>
      <xdr:rowOff>140804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250134</xdr:colOff>
      <xdr:row>19</xdr:row>
      <xdr:rowOff>47625</xdr:rowOff>
    </xdr:from>
    <xdr:to>
      <xdr:col>5</xdr:col>
      <xdr:colOff>222136</xdr:colOff>
      <xdr:row>41</xdr:row>
      <xdr:rowOff>132522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</xdr:row>
      <xdr:rowOff>164824</xdr:rowOff>
    </xdr:from>
    <xdr:to>
      <xdr:col>0</xdr:col>
      <xdr:colOff>149087</xdr:colOff>
      <xdr:row>18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15</xdr:row>
      <xdr:rowOff>41411</xdr:rowOff>
    </xdr:from>
    <xdr:to>
      <xdr:col>5</xdr:col>
      <xdr:colOff>1275522</xdr:colOff>
      <xdr:row>43</xdr:row>
      <xdr:rowOff>140804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1159564</xdr:colOff>
      <xdr:row>15</xdr:row>
      <xdr:rowOff>41824</xdr:rowOff>
    </xdr:from>
    <xdr:to>
      <xdr:col>5</xdr:col>
      <xdr:colOff>1275519</xdr:colOff>
      <xdr:row>43</xdr:row>
      <xdr:rowOff>91109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164823</xdr:rowOff>
    </xdr:from>
    <xdr:to>
      <xdr:col>0</xdr:col>
      <xdr:colOff>173935</xdr:colOff>
      <xdr:row>12</xdr:row>
      <xdr:rowOff>8283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189229</xdr:colOff>
      <xdr:row>0</xdr:row>
      <xdr:rowOff>28576</xdr:rowOff>
    </xdr:from>
    <xdr:to>
      <xdr:col>10</xdr:col>
      <xdr:colOff>593782</xdr:colOff>
      <xdr:row>3</xdr:row>
      <xdr:rowOff>114647</xdr:rowOff>
    </xdr:to>
    <xdr:pic>
      <xdr:nvPicPr>
        <xdr:cNvPr id="3" name="Obrázek 2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9429" y="28576"/>
          <a:ext cx="1014153" cy="552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17806</xdr:rowOff>
    </xdr:from>
    <xdr:to>
      <xdr:col>5</xdr:col>
      <xdr:colOff>1275521</xdr:colOff>
      <xdr:row>34</xdr:row>
      <xdr:rowOff>33130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1234109</xdr:colOff>
      <xdr:row>10</xdr:row>
      <xdr:rowOff>14286</xdr:rowOff>
    </xdr:from>
    <xdr:to>
      <xdr:col>5</xdr:col>
      <xdr:colOff>1275131</xdr:colOff>
      <xdr:row>34</xdr:row>
      <xdr:rowOff>8282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5</xdr:row>
      <xdr:rowOff>1</xdr:rowOff>
    </xdr:from>
    <xdr:to>
      <xdr:col>0</xdr:col>
      <xdr:colOff>165653</xdr:colOff>
      <xdr:row>8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65846</xdr:rowOff>
    </xdr:from>
    <xdr:to>
      <xdr:col>10</xdr:col>
      <xdr:colOff>745435</xdr:colOff>
      <xdr:row>45</xdr:row>
      <xdr:rowOff>138733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171451</xdr:colOff>
      <xdr:row>14</xdr:row>
      <xdr:rowOff>1</xdr:rowOff>
    </xdr:from>
    <xdr:to>
      <xdr:col>12</xdr:col>
      <xdr:colOff>626177</xdr:colOff>
      <xdr:row>30</xdr:row>
      <xdr:rowOff>76200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590548</xdr:colOff>
      <xdr:row>31</xdr:row>
      <xdr:rowOff>28575</xdr:rowOff>
    </xdr:from>
    <xdr:to>
      <xdr:col>12</xdr:col>
      <xdr:colOff>666750</xdr:colOff>
      <xdr:row>45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30</xdr:row>
      <xdr:rowOff>104776</xdr:rowOff>
    </xdr:from>
    <xdr:to>
      <xdr:col>5</xdr:col>
      <xdr:colOff>552450</xdr:colOff>
      <xdr:row>45</xdr:row>
      <xdr:rowOff>104775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3</xdr:row>
      <xdr:rowOff>164824</xdr:rowOff>
    </xdr:from>
    <xdr:to>
      <xdr:col>0</xdr:col>
      <xdr:colOff>132523</xdr:colOff>
      <xdr:row>12</xdr:row>
      <xdr:rowOff>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6</xdr:col>
      <xdr:colOff>323850</xdr:colOff>
      <xdr:row>45</xdr:row>
      <xdr:rowOff>133351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164124</xdr:colOff>
      <xdr:row>28</xdr:row>
      <xdr:rowOff>84528</xdr:rowOff>
    </xdr:from>
    <xdr:to>
      <xdr:col>13</xdr:col>
      <xdr:colOff>104775</xdr:colOff>
      <xdr:row>45</xdr:row>
      <xdr:rowOff>123429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9522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74274" y="4818453"/>
          <a:ext cx="3884001" cy="2436716"/>
        </a:xfrm>
        <a:prstGeom prst="rect">
          <a:avLst/>
        </a:prstGeom>
      </xdr:spPr>
    </xdr:pic>
    <xdr:clientData/>
  </xdr:twoCellAnchor>
  <xdr:twoCellAnchor>
    <xdr:from>
      <xdr:col>10</xdr:col>
      <xdr:colOff>184680</xdr:colOff>
      <xdr:row>29</xdr:row>
      <xdr:rowOff>58065</xdr:rowOff>
    </xdr:from>
    <xdr:to>
      <xdr:col>10</xdr:col>
      <xdr:colOff>372102</xdr:colOff>
      <xdr:row>32</xdr:row>
      <xdr:rowOff>19965</xdr:rowOff>
    </xdr:to>
    <xdr:sp macro="" textlink="">
      <xdr:nvSpPr>
        <xdr:cNvPr id="11" name="Šipka dolů 10"/>
        <xdr:cNvSpPr/>
      </xdr:nvSpPr>
      <xdr:spPr>
        <a:xfrm rot="1191065">
          <a:off x="7166505" y="4553865"/>
          <a:ext cx="187422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666750</xdr:colOff>
      <xdr:row>28</xdr:row>
      <xdr:rowOff>95248</xdr:rowOff>
    </xdr:from>
    <xdr:to>
      <xdr:col>10</xdr:col>
      <xdr:colOff>190500</xdr:colOff>
      <xdr:row>31</xdr:row>
      <xdr:rowOff>76198</xdr:rowOff>
    </xdr:to>
    <xdr:sp macro="" textlink="">
      <xdr:nvSpPr>
        <xdr:cNvPr id="12" name="Šipka dolů 11"/>
        <xdr:cNvSpPr/>
      </xdr:nvSpPr>
      <xdr:spPr>
        <a:xfrm rot="12133561">
          <a:off x="8686800" y="5057773"/>
          <a:ext cx="238125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181426</xdr:colOff>
      <xdr:row>37</xdr:row>
      <xdr:rowOff>4819</xdr:rowOff>
    </xdr:from>
    <xdr:to>
      <xdr:col>7</xdr:col>
      <xdr:colOff>543376</xdr:colOff>
      <xdr:row>38</xdr:row>
      <xdr:rowOff>26042</xdr:rowOff>
    </xdr:to>
    <xdr:sp macro="" textlink="">
      <xdr:nvSpPr>
        <xdr:cNvPr id="25" name="Šipka dolů 24"/>
        <xdr:cNvSpPr/>
      </xdr:nvSpPr>
      <xdr:spPr>
        <a:xfrm rot="13929628">
          <a:off x="5285739" y="5511356"/>
          <a:ext cx="173623" cy="3619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286781</xdr:colOff>
      <xdr:row>38</xdr:row>
      <xdr:rowOff>8999</xdr:rowOff>
    </xdr:from>
    <xdr:to>
      <xdr:col>7</xdr:col>
      <xdr:colOff>648731</xdr:colOff>
      <xdr:row>39</xdr:row>
      <xdr:rowOff>58552</xdr:rowOff>
    </xdr:to>
    <xdr:sp macro="" textlink="">
      <xdr:nvSpPr>
        <xdr:cNvPr id="26" name="Šipka dolů 25"/>
        <xdr:cNvSpPr/>
      </xdr:nvSpPr>
      <xdr:spPr>
        <a:xfrm rot="3272124">
          <a:off x="5386454" y="5672576"/>
          <a:ext cx="182903" cy="36195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38099</xdr:colOff>
      <xdr:row>42</xdr:row>
      <xdr:rowOff>47624</xdr:rowOff>
    </xdr:from>
    <xdr:to>
      <xdr:col>10</xdr:col>
      <xdr:colOff>228600</xdr:colOff>
      <xdr:row>44</xdr:row>
      <xdr:rowOff>85724</xdr:rowOff>
    </xdr:to>
    <xdr:sp macro="" textlink="">
      <xdr:nvSpPr>
        <xdr:cNvPr id="27" name="Šipka dolů 26"/>
        <xdr:cNvSpPr/>
      </xdr:nvSpPr>
      <xdr:spPr>
        <a:xfrm rot="10800000">
          <a:off x="7019924" y="6372224"/>
          <a:ext cx="190501" cy="323850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276224</xdr:colOff>
      <xdr:row>42</xdr:row>
      <xdr:rowOff>47623</xdr:rowOff>
    </xdr:from>
    <xdr:to>
      <xdr:col>10</xdr:col>
      <xdr:colOff>466725</xdr:colOff>
      <xdr:row>44</xdr:row>
      <xdr:rowOff>104773</xdr:rowOff>
    </xdr:to>
    <xdr:sp macro="" textlink="">
      <xdr:nvSpPr>
        <xdr:cNvPr id="28" name="Šipka dolů 27"/>
        <xdr:cNvSpPr/>
      </xdr:nvSpPr>
      <xdr:spPr>
        <a:xfrm>
          <a:off x="7258049" y="6372223"/>
          <a:ext cx="190501" cy="3429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30610</xdr:colOff>
      <xdr:row>42</xdr:row>
      <xdr:rowOff>32018</xdr:rowOff>
    </xdr:from>
    <xdr:to>
      <xdr:col>12</xdr:col>
      <xdr:colOff>401075</xdr:colOff>
      <xdr:row>43</xdr:row>
      <xdr:rowOff>75497</xdr:rowOff>
    </xdr:to>
    <xdr:sp macro="" textlink="">
      <xdr:nvSpPr>
        <xdr:cNvPr id="29" name="Šipka dolů 28"/>
        <xdr:cNvSpPr/>
      </xdr:nvSpPr>
      <xdr:spPr>
        <a:xfrm rot="7791339">
          <a:off x="8414178" y="6269325"/>
          <a:ext cx="195879" cy="370465"/>
        </a:xfrm>
        <a:prstGeom prst="downArrow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182417</xdr:colOff>
      <xdr:row>41</xdr:row>
      <xdr:rowOff>52017</xdr:rowOff>
    </xdr:from>
    <xdr:to>
      <xdr:col>12</xdr:col>
      <xdr:colOff>563417</xdr:colOff>
      <xdr:row>42</xdr:row>
      <xdr:rowOff>89281</xdr:rowOff>
    </xdr:to>
    <xdr:sp macro="" textlink="">
      <xdr:nvSpPr>
        <xdr:cNvPr id="30" name="Šipka dolů 29"/>
        <xdr:cNvSpPr/>
      </xdr:nvSpPr>
      <xdr:spPr>
        <a:xfrm rot="18591339">
          <a:off x="8574360" y="6128549"/>
          <a:ext cx="189664" cy="381000"/>
        </a:xfrm>
        <a:prstGeom prst="downArrow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solidFill>
              <a:srgbClr val="FF0000"/>
            </a:solidFill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95251</xdr:rowOff>
    </xdr:from>
    <xdr:to>
      <xdr:col>10</xdr:col>
      <xdr:colOff>704849</xdr:colOff>
      <xdr:row>29</xdr:row>
      <xdr:rowOff>95250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</xdr:row>
      <xdr:rowOff>164823</xdr:rowOff>
    </xdr:from>
    <xdr:to>
      <xdr:col>0</xdr:col>
      <xdr:colOff>157371</xdr:colOff>
      <xdr:row>7</xdr:row>
      <xdr:rowOff>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447261</xdr:colOff>
      <xdr:row>3</xdr:row>
      <xdr:rowOff>82826</xdr:rowOff>
    </xdr:from>
    <xdr:to>
      <xdr:col>0</xdr:col>
      <xdr:colOff>687457</xdr:colOff>
      <xdr:row>3</xdr:row>
      <xdr:rowOff>82826</xdr:rowOff>
    </xdr:to>
    <xdr:cxnSp macro="">
      <xdr:nvCxnSpPr>
        <xdr:cNvPr id="5" name="Přímá spojnice 4"/>
        <xdr:cNvCxnSpPr/>
      </xdr:nvCxnSpPr>
      <xdr:spPr>
        <a:xfrm>
          <a:off x="447261" y="571500"/>
          <a:ext cx="240196" cy="0"/>
        </a:xfrm>
        <a:prstGeom prst="line">
          <a:avLst/>
        </a:prstGeom>
        <a:ln w="31750" cap="rnd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142876</xdr:colOff>
      <xdr:row>29</xdr:row>
      <xdr:rowOff>28575</xdr:rowOff>
    </xdr:from>
    <xdr:to>
      <xdr:col>13</xdr:col>
      <xdr:colOff>8282</xdr:colOff>
      <xdr:row>43</xdr:row>
      <xdr:rowOff>140804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33</xdr:row>
      <xdr:rowOff>8283</xdr:rowOff>
    </xdr:from>
    <xdr:to>
      <xdr:col>0</xdr:col>
      <xdr:colOff>132522</xdr:colOff>
      <xdr:row>42</xdr:row>
      <xdr:rowOff>8282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29</xdr:row>
      <xdr:rowOff>28575</xdr:rowOff>
    </xdr:from>
    <xdr:to>
      <xdr:col>14</xdr:col>
      <xdr:colOff>749</xdr:colOff>
      <xdr:row>43</xdr:row>
      <xdr:rowOff>132522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132521</xdr:colOff>
      <xdr:row>41</xdr:row>
      <xdr:rowOff>165651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38101</xdr:rowOff>
    </xdr:from>
    <xdr:to>
      <xdr:col>13</xdr:col>
      <xdr:colOff>664351</xdr:colOff>
      <xdr:row>30</xdr:row>
      <xdr:rowOff>16565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12218</xdr:rowOff>
    </xdr:from>
    <xdr:to>
      <xdr:col>11</xdr:col>
      <xdr:colOff>104775</xdr:colOff>
      <xdr:row>45</xdr:row>
      <xdr:rowOff>140805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334618</xdr:colOff>
      <xdr:row>29</xdr:row>
      <xdr:rowOff>20498</xdr:rowOff>
    </xdr:from>
    <xdr:to>
      <xdr:col>22</xdr:col>
      <xdr:colOff>414131</xdr:colOff>
      <xdr:row>45</xdr:row>
      <xdr:rowOff>140805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</xdr:row>
      <xdr:rowOff>95250</xdr:rowOff>
    </xdr:from>
    <xdr:to>
      <xdr:col>3</xdr:col>
      <xdr:colOff>590550</xdr:colOff>
      <xdr:row>46</xdr:row>
      <xdr:rowOff>123825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91109</xdr:colOff>
      <xdr:row>33</xdr:row>
      <xdr:rowOff>123824</xdr:rowOff>
    </xdr:from>
    <xdr:to>
      <xdr:col>12</xdr:col>
      <xdr:colOff>876301</xdr:colOff>
      <xdr:row>46</xdr:row>
      <xdr:rowOff>142873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742949</xdr:colOff>
      <xdr:row>33</xdr:row>
      <xdr:rowOff>123825</xdr:rowOff>
    </xdr:from>
    <xdr:to>
      <xdr:col>9</xdr:col>
      <xdr:colOff>124239</xdr:colOff>
      <xdr:row>46</xdr:row>
      <xdr:rowOff>142874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85310</xdr:colOff>
      <xdr:row>33</xdr:row>
      <xdr:rowOff>124239</xdr:rowOff>
    </xdr:from>
    <xdr:to>
      <xdr:col>12</xdr:col>
      <xdr:colOff>870502</xdr:colOff>
      <xdr:row>46</xdr:row>
      <xdr:rowOff>143288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737150</xdr:colOff>
      <xdr:row>33</xdr:row>
      <xdr:rowOff>124240</xdr:rowOff>
    </xdr:from>
    <xdr:to>
      <xdr:col>9</xdr:col>
      <xdr:colOff>118440</xdr:colOff>
      <xdr:row>46</xdr:row>
      <xdr:rowOff>143289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152401</xdr:rowOff>
    </xdr:from>
    <xdr:to>
      <xdr:col>5</xdr:col>
      <xdr:colOff>400050</xdr:colOff>
      <xdr:row>44</xdr:row>
      <xdr:rowOff>114301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428625</xdr:colOff>
      <xdr:row>25</xdr:row>
      <xdr:rowOff>1</xdr:rowOff>
    </xdr:from>
    <xdr:to>
      <xdr:col>13</xdr:col>
      <xdr:colOff>676276</xdr:colOff>
      <xdr:row>44</xdr:row>
      <xdr:rowOff>66675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76202</xdr:rowOff>
    </xdr:from>
    <xdr:to>
      <xdr:col>3</xdr:col>
      <xdr:colOff>574725</xdr:colOff>
      <xdr:row>19</xdr:row>
      <xdr:rowOff>47402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85725</xdr:rowOff>
    </xdr:from>
    <xdr:to>
      <xdr:col>3</xdr:col>
      <xdr:colOff>574725</xdr:colOff>
      <xdr:row>41</xdr:row>
      <xdr:rowOff>139725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9524</xdr:colOff>
      <xdr:row>26</xdr:row>
      <xdr:rowOff>76200</xdr:rowOff>
    </xdr:from>
    <xdr:to>
      <xdr:col>6</xdr:col>
      <xdr:colOff>1355774</xdr:colOff>
      <xdr:row>41</xdr:row>
      <xdr:rowOff>130200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</xdr:row>
      <xdr:rowOff>57150</xdr:rowOff>
    </xdr:from>
    <xdr:to>
      <xdr:col>6</xdr:col>
      <xdr:colOff>1346250</xdr:colOff>
      <xdr:row>19</xdr:row>
      <xdr:rowOff>28350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57148</xdr:rowOff>
    </xdr:from>
    <xdr:to>
      <xdr:col>16</xdr:col>
      <xdr:colOff>108000</xdr:colOff>
      <xdr:row>45</xdr:row>
      <xdr:rowOff>141148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55494</xdr:colOff>
      <xdr:row>25</xdr:row>
      <xdr:rowOff>38100</xdr:rowOff>
    </xdr:from>
    <xdr:to>
      <xdr:col>32</xdr:col>
      <xdr:colOff>453385</xdr:colOff>
      <xdr:row>45</xdr:row>
      <xdr:rowOff>122100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</xdr:row>
      <xdr:rowOff>66675</xdr:rowOff>
    </xdr:from>
    <xdr:to>
      <xdr:col>16</xdr:col>
      <xdr:colOff>117525</xdr:colOff>
      <xdr:row>23</xdr:row>
      <xdr:rowOff>150675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236470</xdr:colOff>
      <xdr:row>2</xdr:row>
      <xdr:rowOff>142875</xdr:rowOff>
    </xdr:from>
    <xdr:to>
      <xdr:col>32</xdr:col>
      <xdr:colOff>438979</xdr:colOff>
      <xdr:row>23</xdr:row>
      <xdr:rowOff>74475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46</xdr:row>
      <xdr:rowOff>228600</xdr:rowOff>
    </xdr:from>
    <xdr:to>
      <xdr:col>32</xdr:col>
      <xdr:colOff>453260</xdr:colOff>
      <xdr:row>68</xdr:row>
      <xdr:rowOff>28004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70</xdr:row>
      <xdr:rowOff>94593</xdr:rowOff>
    </xdr:from>
    <xdr:to>
      <xdr:col>32</xdr:col>
      <xdr:colOff>453260</xdr:colOff>
      <xdr:row>91</xdr:row>
      <xdr:rowOff>132879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0.92643</cdr:x>
      <cdr:y>0.75083</cdr:y>
    </cdr:from>
    <cdr:to>
      <cdr:x>0.99483</cdr:x>
      <cdr:y>0.81774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484617" y="2299375"/>
          <a:ext cx="331133" cy="204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cs-CZ" sz="900"/>
            <a:t>8 784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</xdr:colOff>
      <xdr:row>26</xdr:row>
      <xdr:rowOff>19054</xdr:rowOff>
    </xdr:from>
    <xdr:to>
      <xdr:col>4</xdr:col>
      <xdr:colOff>124239</xdr:colOff>
      <xdr:row>45</xdr:row>
      <xdr:rowOff>115956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26</xdr:row>
      <xdr:rowOff>19050</xdr:rowOff>
    </xdr:from>
    <xdr:to>
      <xdr:col>10</xdr:col>
      <xdr:colOff>695326</xdr:colOff>
      <xdr:row>45</xdr:row>
      <xdr:rowOff>149086</xdr:rowOff>
    </xdr:to>
    <xdr:graphicFrame macro="">
      <xdr:nvGraphicFramePr>
        <xdr:cNvPr id="3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</xdr:colOff>
      <xdr:row>23</xdr:row>
      <xdr:rowOff>16566</xdr:rowOff>
    </xdr:from>
    <xdr:to>
      <xdr:col>10</xdr:col>
      <xdr:colOff>770283</xdr:colOff>
      <xdr:row>45</xdr:row>
      <xdr:rowOff>108503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181390</xdr:rowOff>
    </xdr:from>
    <xdr:to>
      <xdr:col>0</xdr:col>
      <xdr:colOff>132522</xdr:colOff>
      <xdr:row>21</xdr:row>
      <xdr:rowOff>157370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0.35793</cdr:x>
      <cdr:y>0.61322</cdr:y>
    </cdr:from>
    <cdr:to>
      <cdr:x>0.40038</cdr:x>
      <cdr:y>0.67172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436007" y="2067690"/>
          <a:ext cx="407500" cy="197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/>
            <a:t>OZE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9525</xdr:rowOff>
    </xdr:from>
    <xdr:to>
      <xdr:col>10</xdr:col>
      <xdr:colOff>704849</xdr:colOff>
      <xdr:row>45</xdr:row>
      <xdr:rowOff>142875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84897</xdr:rowOff>
    </xdr:from>
    <xdr:to>
      <xdr:col>4</xdr:col>
      <xdr:colOff>83152</xdr:colOff>
      <xdr:row>45</xdr:row>
      <xdr:rowOff>136940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295689</xdr:colOff>
      <xdr:row>34</xdr:row>
      <xdr:rowOff>84897</xdr:rowOff>
    </xdr:from>
    <xdr:to>
      <xdr:col>10</xdr:col>
      <xdr:colOff>701863</xdr:colOff>
      <xdr:row>45</xdr:row>
      <xdr:rowOff>136940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295689</xdr:colOff>
      <xdr:row>22</xdr:row>
      <xdr:rowOff>109123</xdr:rowOff>
    </xdr:from>
    <xdr:to>
      <xdr:col>10</xdr:col>
      <xdr:colOff>701863</xdr:colOff>
      <xdr:row>34</xdr:row>
      <xdr:rowOff>12080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295689</xdr:colOff>
      <xdr:row>10</xdr:row>
      <xdr:rowOff>133349</xdr:rowOff>
    </xdr:from>
    <xdr:to>
      <xdr:col>10</xdr:col>
      <xdr:colOff>701863</xdr:colOff>
      <xdr:row>22</xdr:row>
      <xdr:rowOff>36305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</xdr:row>
      <xdr:rowOff>164824</xdr:rowOff>
    </xdr:from>
    <xdr:to>
      <xdr:col>0</xdr:col>
      <xdr:colOff>149087</xdr:colOff>
      <xdr:row>8</xdr:row>
      <xdr:rowOff>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21</xdr:row>
      <xdr:rowOff>9525</xdr:rowOff>
    </xdr:from>
    <xdr:to>
      <xdr:col>9</xdr:col>
      <xdr:colOff>971550</xdr:colOff>
      <xdr:row>38</xdr:row>
      <xdr:rowOff>133351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19</xdr:row>
      <xdr:rowOff>87381</xdr:rowOff>
    </xdr:from>
    <xdr:to>
      <xdr:col>9</xdr:col>
      <xdr:colOff>906531</xdr:colOff>
      <xdr:row>42</xdr:row>
      <xdr:rowOff>117198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8282</xdr:colOff>
      <xdr:row>19</xdr:row>
      <xdr:rowOff>85310</xdr:rowOff>
    </xdr:from>
    <xdr:to>
      <xdr:col>5</xdr:col>
      <xdr:colOff>790574</xdr:colOff>
      <xdr:row>42</xdr:row>
      <xdr:rowOff>135005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55"/>
  <sheetViews>
    <sheetView zoomScale="70" zoomScaleNormal="70" zoomScaleSheetLayoutView="70" zoomScalePageLayoutView="70" workbookViewId="0"/>
  </sheetViews>
  <sheetFormatPr defaultRowHeight="12.75" x14ac:dyDescent="0.2"/>
  <cols>
    <col min="1" max="1" width="10.28515625" customWidth="1"/>
    <col min="2" max="9" width="9.85546875" customWidth="1"/>
    <col min="10" max="10" width="10.28515625" customWidth="1"/>
  </cols>
  <sheetData>
    <row r="1" spans="1:10" s="366" customFormat="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0" s="366" customFormat="1" x14ac:dyDescent="0.2">
      <c r="A2" s="367"/>
      <c r="B2" s="367"/>
      <c r="C2" s="367"/>
      <c r="D2" s="367"/>
      <c r="E2" s="367"/>
      <c r="F2" s="367"/>
      <c r="G2" s="367"/>
      <c r="H2" s="367"/>
      <c r="I2" s="367"/>
      <c r="J2" s="367"/>
    </row>
    <row r="3" spans="1:10" s="366" customFormat="1" x14ac:dyDescent="0.2">
      <c r="A3" s="368"/>
      <c r="B3" s="368"/>
      <c r="C3" s="368"/>
      <c r="D3" s="368"/>
      <c r="E3" s="368"/>
      <c r="F3" s="368"/>
      <c r="G3" s="368"/>
      <c r="H3" s="368"/>
      <c r="I3" s="368"/>
      <c r="J3" s="368"/>
    </row>
    <row r="4" spans="1:10" s="366" customFormat="1" x14ac:dyDescent="0.2">
      <c r="A4" s="16"/>
      <c r="B4" s="16"/>
      <c r="C4" s="16"/>
      <c r="D4" s="369"/>
      <c r="E4" s="370"/>
      <c r="F4" s="370"/>
      <c r="G4" s="370"/>
      <c r="H4" s="16"/>
      <c r="I4" s="16"/>
      <c r="J4" s="371"/>
    </row>
    <row r="5" spans="1:10" s="366" customForma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s="366" customForma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s="366" customForma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s="366" customForma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</row>
    <row r="9" spans="1:10" s="366" customForma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s="366" customFormat="1" x14ac:dyDescent="0.2">
      <c r="A10" s="16"/>
      <c r="B10" s="372"/>
      <c r="C10" s="16"/>
      <c r="D10" s="16"/>
      <c r="E10" s="16"/>
      <c r="F10" s="16"/>
      <c r="G10" s="16"/>
      <c r="H10" s="16"/>
      <c r="I10" s="373"/>
      <c r="J10" s="16"/>
    </row>
    <row r="11" spans="1:10" s="366" customFormat="1" x14ac:dyDescent="0.2">
      <c r="A11" s="16"/>
      <c r="B11" s="2"/>
      <c r="C11" s="374"/>
      <c r="D11" s="16"/>
      <c r="E11" s="16"/>
      <c r="F11" s="16"/>
      <c r="G11" s="16"/>
      <c r="H11" s="16"/>
      <c r="I11" s="16"/>
      <c r="J11" s="16"/>
    </row>
    <row r="12" spans="1:10" s="366" customFormat="1" x14ac:dyDescent="0.2">
      <c r="A12" s="16"/>
      <c r="B12" s="2"/>
      <c r="C12" s="374"/>
      <c r="D12" s="16"/>
      <c r="E12" s="16"/>
      <c r="F12" s="16"/>
      <c r="G12" s="16"/>
      <c r="H12" s="16"/>
      <c r="I12" s="16"/>
      <c r="J12" s="16"/>
    </row>
    <row r="13" spans="1:10" s="366" customFormat="1" x14ac:dyDescent="0.2">
      <c r="A13" s="16"/>
      <c r="B13" s="2"/>
      <c r="C13" s="374"/>
      <c r="D13" s="16"/>
      <c r="E13" s="16"/>
      <c r="F13" s="16"/>
      <c r="G13" s="16"/>
      <c r="H13" s="16"/>
      <c r="I13" s="16"/>
      <c r="J13" s="16"/>
    </row>
    <row r="14" spans="1:10" s="366" customFormat="1" x14ac:dyDescent="0.2">
      <c r="A14" s="375"/>
      <c r="B14" s="95"/>
      <c r="C14" s="376"/>
      <c r="D14" s="375"/>
      <c r="E14" s="375"/>
      <c r="F14" s="375"/>
      <c r="G14" s="375"/>
      <c r="H14" s="375"/>
      <c r="I14" s="375"/>
      <c r="J14" s="375"/>
    </row>
    <row r="15" spans="1:10" s="366" customFormat="1" x14ac:dyDescent="0.2">
      <c r="A15" s="375"/>
      <c r="B15" s="95"/>
      <c r="C15" s="376"/>
      <c r="D15" s="375"/>
      <c r="E15" s="375"/>
      <c r="F15" s="375"/>
      <c r="G15" s="375"/>
      <c r="H15" s="375"/>
      <c r="I15" s="375"/>
      <c r="J15" s="375"/>
    </row>
    <row r="16" spans="1:10" s="366" customFormat="1" x14ac:dyDescent="0.2">
      <c r="A16" s="375"/>
      <c r="B16" s="95"/>
      <c r="C16" s="376"/>
      <c r="D16" s="375"/>
      <c r="E16" s="375"/>
      <c r="F16" s="375"/>
      <c r="G16" s="375"/>
      <c r="H16" s="375"/>
      <c r="I16" s="375"/>
      <c r="J16" s="375"/>
    </row>
    <row r="17" spans="1:10" s="366" customFormat="1" x14ac:dyDescent="0.2">
      <c r="A17" s="375"/>
      <c r="B17" s="95"/>
      <c r="C17" s="376"/>
      <c r="D17" s="375"/>
      <c r="E17" s="375"/>
      <c r="F17" s="375"/>
      <c r="G17" s="375"/>
      <c r="H17" s="375"/>
      <c r="I17" s="375"/>
      <c r="J17" s="375"/>
    </row>
    <row r="18" spans="1:10" s="366" customFormat="1" x14ac:dyDescent="0.2">
      <c r="A18" s="375"/>
      <c r="B18" s="95"/>
      <c r="C18" s="376"/>
      <c r="D18" s="375"/>
      <c r="E18" s="375"/>
      <c r="F18" s="375"/>
      <c r="G18" s="375"/>
      <c r="H18" s="375"/>
      <c r="I18" s="375"/>
      <c r="J18" s="375"/>
    </row>
    <row r="19" spans="1:10" s="366" customFormat="1" x14ac:dyDescent="0.2">
      <c r="A19" s="375"/>
      <c r="B19" s="95"/>
      <c r="C19" s="376"/>
      <c r="D19" s="375"/>
      <c r="E19" s="375"/>
      <c r="F19" s="375"/>
      <c r="G19" s="375"/>
      <c r="H19" s="375"/>
      <c r="I19" s="375"/>
      <c r="J19" s="375"/>
    </row>
    <row r="20" spans="1:10" s="366" customFormat="1" x14ac:dyDescent="0.2">
      <c r="A20" s="375"/>
      <c r="B20" s="95"/>
      <c r="C20" s="376"/>
      <c r="D20" s="375"/>
      <c r="E20" s="375"/>
      <c r="F20" s="375"/>
      <c r="G20" s="375"/>
      <c r="H20" s="375"/>
      <c r="I20" s="375"/>
      <c r="J20" s="375"/>
    </row>
    <row r="21" spans="1:10" s="377" customFormat="1" x14ac:dyDescent="0.2"/>
    <row r="22" spans="1:10" s="366" customFormat="1" x14ac:dyDescent="0.2">
      <c r="A22" s="375"/>
      <c r="B22" s="95"/>
      <c r="C22" s="376"/>
      <c r="D22" s="375"/>
      <c r="E22" s="375"/>
      <c r="F22" s="375"/>
      <c r="G22" s="375"/>
      <c r="H22" s="375"/>
      <c r="I22" s="375"/>
      <c r="J22" s="375"/>
    </row>
    <row r="23" spans="1:10" s="366" customFormat="1" x14ac:dyDescent="0.2">
      <c r="A23" s="375"/>
      <c r="B23" s="95"/>
      <c r="C23" s="376"/>
      <c r="D23" s="375"/>
      <c r="E23" s="375"/>
      <c r="F23" s="375"/>
      <c r="G23" s="375"/>
      <c r="H23" s="375"/>
      <c r="I23" s="375"/>
      <c r="J23" s="375"/>
    </row>
    <row r="24" spans="1:10" s="366" customFormat="1" x14ac:dyDescent="0.2">
      <c r="A24" s="375"/>
      <c r="B24" s="95"/>
      <c r="C24" s="376"/>
      <c r="D24" s="375"/>
      <c r="E24" s="375"/>
      <c r="F24" s="375"/>
      <c r="G24" s="375"/>
      <c r="H24" s="375"/>
      <c r="I24" s="375"/>
      <c r="J24" s="375"/>
    </row>
    <row r="25" spans="1:10" s="377" customFormat="1" x14ac:dyDescent="0.2"/>
    <row r="26" spans="1:10" s="366" customFormat="1" x14ac:dyDescent="0.2">
      <c r="A26" s="375"/>
      <c r="B26" s="95"/>
      <c r="C26" s="376"/>
      <c r="D26" s="375"/>
      <c r="E26" s="375"/>
      <c r="F26" s="375"/>
      <c r="G26" s="375"/>
      <c r="H26" s="375"/>
      <c r="I26" s="375"/>
      <c r="J26" s="375"/>
    </row>
    <row r="27" spans="1:10" s="366" customFormat="1" x14ac:dyDescent="0.2">
      <c r="A27" s="375"/>
      <c r="B27" s="95"/>
      <c r="C27" s="376"/>
      <c r="D27" s="375"/>
      <c r="E27" s="375"/>
      <c r="F27" s="375"/>
      <c r="G27" s="375"/>
      <c r="H27" s="375"/>
      <c r="I27" s="375"/>
      <c r="J27" s="375"/>
    </row>
    <row r="28" spans="1:10" s="366" customFormat="1" x14ac:dyDescent="0.2">
      <c r="A28" s="375"/>
      <c r="B28" s="95"/>
      <c r="C28" s="376"/>
      <c r="D28" s="375"/>
      <c r="E28" s="375"/>
      <c r="F28" s="375"/>
      <c r="G28" s="375"/>
      <c r="H28" s="375"/>
      <c r="I28" s="375"/>
      <c r="J28" s="375"/>
    </row>
    <row r="29" spans="1:10" s="366" customFormat="1" ht="150.75" customHeight="1" x14ac:dyDescent="0.7">
      <c r="A29" s="489"/>
      <c r="B29" s="489"/>
      <c r="C29" s="489"/>
      <c r="D29" s="489"/>
      <c r="E29" s="489"/>
      <c r="F29" s="489"/>
      <c r="G29" s="489"/>
      <c r="H29" s="489"/>
      <c r="I29" s="489"/>
      <c r="J29" s="489"/>
    </row>
    <row r="30" spans="1:10" s="366" customFormat="1" x14ac:dyDescent="0.2">
      <c r="A30" s="375"/>
      <c r="B30" s="95"/>
      <c r="C30" s="376"/>
      <c r="D30" s="375"/>
      <c r="E30" s="375"/>
      <c r="F30" s="375"/>
      <c r="G30" s="375"/>
      <c r="H30" s="375"/>
      <c r="I30" s="375"/>
      <c r="J30" s="375"/>
    </row>
    <row r="31" spans="1:10" s="366" customFormat="1" x14ac:dyDescent="0.2"/>
    <row r="32" spans="1:10" s="366" customFormat="1" x14ac:dyDescent="0.2">
      <c r="A32" s="375"/>
      <c r="B32" s="95"/>
      <c r="C32" s="376"/>
      <c r="D32" s="375"/>
      <c r="E32" s="375"/>
      <c r="F32" s="375"/>
      <c r="G32" s="375"/>
      <c r="H32" s="375"/>
      <c r="I32" s="375"/>
      <c r="J32" s="375"/>
    </row>
    <row r="33" spans="1:10" s="366" customFormat="1" x14ac:dyDescent="0.2">
      <c r="A33" s="375"/>
      <c r="B33" s="95"/>
      <c r="C33" s="376"/>
      <c r="D33" s="375"/>
      <c r="E33" s="375"/>
      <c r="F33" s="375"/>
      <c r="G33" s="375"/>
      <c r="H33" s="375"/>
      <c r="I33" s="375"/>
      <c r="J33" s="375"/>
    </row>
    <row r="34" spans="1:10" s="366" customFormat="1" ht="21.75" customHeight="1" x14ac:dyDescent="0.2">
      <c r="A34" s="490"/>
      <c r="B34" s="490"/>
      <c r="C34" s="490"/>
      <c r="D34" s="490"/>
      <c r="E34" s="490"/>
      <c r="F34" s="490"/>
      <c r="G34" s="490"/>
      <c r="H34" s="490"/>
      <c r="I34" s="490"/>
      <c r="J34" s="490"/>
    </row>
    <row r="35" spans="1:10" s="366" customFormat="1" x14ac:dyDescent="0.2">
      <c r="A35" s="375"/>
      <c r="B35" s="95"/>
      <c r="C35" s="375"/>
      <c r="D35" s="375"/>
      <c r="E35" s="375"/>
      <c r="F35" s="375"/>
      <c r="G35" s="375"/>
      <c r="H35" s="375"/>
      <c r="I35" s="375"/>
      <c r="J35" s="375"/>
    </row>
    <row r="36" spans="1:10" s="366" customFormat="1" x14ac:dyDescent="0.2"/>
    <row r="37" spans="1:10" s="366" customFormat="1" x14ac:dyDescent="0.2"/>
    <row r="38" spans="1:10" s="366" customFormat="1" x14ac:dyDescent="0.2">
      <c r="B38" s="2"/>
      <c r="C38" s="374"/>
      <c r="D38" s="16"/>
      <c r="E38" s="16"/>
      <c r="F38" s="16"/>
      <c r="G38" s="16"/>
      <c r="H38" s="16"/>
      <c r="I38" s="16"/>
      <c r="J38" s="16"/>
    </row>
    <row r="39" spans="1:10" s="366" customFormat="1" x14ac:dyDescent="0.2"/>
    <row r="40" spans="1:10" s="366" customFormat="1" x14ac:dyDescent="0.2">
      <c r="B40" s="378"/>
      <c r="C40" s="378"/>
      <c r="D40" s="378"/>
      <c r="E40" s="378"/>
      <c r="F40" s="378"/>
      <c r="G40" s="378"/>
      <c r="H40" s="378"/>
      <c r="I40" s="378"/>
    </row>
    <row r="41" spans="1:10" s="366" customFormat="1" x14ac:dyDescent="0.2"/>
    <row r="42" spans="1:10" s="366" customFormat="1" x14ac:dyDescent="0.2"/>
    <row r="43" spans="1:10" s="366" customFormat="1" x14ac:dyDescent="0.2"/>
    <row r="44" spans="1:10" s="366" customFormat="1" x14ac:dyDescent="0.2"/>
    <row r="45" spans="1:10" s="366" customFormat="1" x14ac:dyDescent="0.2"/>
    <row r="46" spans="1:10" s="366" customFormat="1" x14ac:dyDescent="0.2"/>
    <row r="47" spans="1:10" s="366" customFormat="1" x14ac:dyDescent="0.2"/>
    <row r="48" spans="1:10" s="366" customFormat="1" x14ac:dyDescent="0.2"/>
    <row r="49" spans="1:10" s="366" customFormat="1" x14ac:dyDescent="0.2"/>
    <row r="50" spans="1:10" s="366" customFormat="1" x14ac:dyDescent="0.2"/>
    <row r="51" spans="1:10" s="366" customFormat="1" ht="30" customHeight="1" x14ac:dyDescent="0.2">
      <c r="A51" s="491"/>
      <c r="B51" s="491"/>
      <c r="C51" s="491"/>
      <c r="D51" s="491"/>
      <c r="E51" s="491"/>
      <c r="F51" s="491"/>
      <c r="G51" s="491"/>
      <c r="H51" s="491"/>
      <c r="I51" s="491"/>
      <c r="J51" s="491"/>
    </row>
    <row r="52" spans="1:10" s="377" customFormat="1" x14ac:dyDescent="0.2"/>
    <row r="53" spans="1:10" s="377" customFormat="1" x14ac:dyDescent="0.2"/>
    <row r="54" spans="1:10" s="377" customFormat="1" x14ac:dyDescent="0.2"/>
    <row r="55" spans="1:10" s="377" customFormat="1" x14ac:dyDescent="0.2"/>
  </sheetData>
  <mergeCells count="3">
    <mergeCell ref="A29:J29"/>
    <mergeCell ref="A34:J34"/>
    <mergeCell ref="A51:J51"/>
  </mergeCells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K9"/>
  <sheetViews>
    <sheetView topLeftCell="A4" zoomScale="115" zoomScaleNormal="115" workbookViewId="0"/>
  </sheetViews>
  <sheetFormatPr defaultRowHeight="12" x14ac:dyDescent="0.2"/>
  <cols>
    <col min="1" max="1" width="36.85546875" style="9" customWidth="1"/>
    <col min="2" max="11" width="10.7109375" style="9" customWidth="1"/>
    <col min="12" max="16384" width="9.140625" style="9"/>
  </cols>
  <sheetData>
    <row r="1" spans="1:11" ht="18.75" x14ac:dyDescent="0.3">
      <c r="A1" s="108" t="s">
        <v>426</v>
      </c>
      <c r="K1" s="107" t="str">
        <f>Obsah!$A$1</f>
        <v>2016</v>
      </c>
    </row>
    <row r="2" spans="1:11" ht="7.5" customHeight="1" x14ac:dyDescent="0.2"/>
    <row r="3" spans="1:11" x14ac:dyDescent="0.2">
      <c r="A3" s="344"/>
      <c r="B3" s="345">
        <v>2007</v>
      </c>
      <c r="C3" s="345">
        <v>2008</v>
      </c>
      <c r="D3" s="345">
        <v>2009</v>
      </c>
      <c r="E3" s="345">
        <v>2010</v>
      </c>
      <c r="F3" s="345">
        <v>2011</v>
      </c>
      <c r="G3" s="345">
        <v>2012</v>
      </c>
      <c r="H3" s="345">
        <v>2013</v>
      </c>
      <c r="I3" s="345">
        <v>2014</v>
      </c>
      <c r="J3" s="345">
        <v>2015</v>
      </c>
      <c r="K3" s="328">
        <v>2016</v>
      </c>
    </row>
    <row r="4" spans="1:11" ht="12.75" thickBot="1" x14ac:dyDescent="0.25">
      <c r="A4" s="346" t="s">
        <v>77</v>
      </c>
      <c r="B4" s="347">
        <f t="shared" ref="B4:K4" si="0">SUM(B5:B8)</f>
        <v>55305.873286418428</v>
      </c>
      <c r="C4" s="347">
        <f t="shared" si="0"/>
        <v>55320.489402903593</v>
      </c>
      <c r="D4" s="347">
        <f t="shared" si="0"/>
        <v>52409.694231822286</v>
      </c>
      <c r="E4" s="347">
        <f t="shared" si="0"/>
        <v>53070.123784676151</v>
      </c>
      <c r="F4" s="347">
        <f t="shared" si="0"/>
        <v>52961.098006100787</v>
      </c>
      <c r="G4" s="347">
        <f t="shared" si="0"/>
        <v>53081.94697028544</v>
      </c>
      <c r="H4" s="347">
        <f t="shared" si="0"/>
        <v>53575</v>
      </c>
      <c r="I4" s="347">
        <f t="shared" si="0"/>
        <v>51711.804640999995</v>
      </c>
      <c r="J4" s="347">
        <f t="shared" si="0"/>
        <v>52832.048140700004</v>
      </c>
      <c r="K4" s="347">
        <f t="shared" si="0"/>
        <v>54070.256658000006</v>
      </c>
    </row>
    <row r="5" spans="1:11" x14ac:dyDescent="0.2">
      <c r="A5" s="350" t="s">
        <v>413</v>
      </c>
      <c r="B5" s="208">
        <v>23225.152606418422</v>
      </c>
      <c r="C5" s="208">
        <v>23469.875314903591</v>
      </c>
      <c r="D5" s="208">
        <v>21737.02728182228</v>
      </c>
      <c r="E5" s="208">
        <v>23013.190617676155</v>
      </c>
      <c r="F5" s="208">
        <v>23724.327102500793</v>
      </c>
      <c r="G5" s="208">
        <v>23057.143252435442</v>
      </c>
      <c r="H5" s="208">
        <v>23896</v>
      </c>
      <c r="I5" s="208">
        <v>22587.474303000003</v>
      </c>
      <c r="J5" s="208">
        <v>23354.063148999998</v>
      </c>
      <c r="K5" s="348">
        <v>23607.415766000002</v>
      </c>
    </row>
    <row r="6" spans="1:11" x14ac:dyDescent="0.2">
      <c r="A6" s="351" t="s">
        <v>412</v>
      </c>
      <c r="B6" s="329">
        <v>9517.2106999999996</v>
      </c>
      <c r="C6" s="329">
        <v>8677.2839600000007</v>
      </c>
      <c r="D6" s="329">
        <v>7595.4330930000006</v>
      </c>
      <c r="E6" s="329">
        <v>6551.1604043000007</v>
      </c>
      <c r="F6" s="329">
        <v>6985.9340275999994</v>
      </c>
      <c r="G6" s="329">
        <v>7343.5561584000006</v>
      </c>
      <c r="H6" s="329">
        <v>6791</v>
      </c>
      <c r="I6" s="212">
        <v>7266.0689099999991</v>
      </c>
      <c r="J6" s="212">
        <v>7296.3916309999995</v>
      </c>
      <c r="K6" s="343">
        <v>7616.3942520000019</v>
      </c>
    </row>
    <row r="7" spans="1:11" x14ac:dyDescent="0.2">
      <c r="A7" s="351" t="s">
        <v>411</v>
      </c>
      <c r="B7" s="329">
        <v>7917.7415090000013</v>
      </c>
      <c r="C7" s="329">
        <v>8470.3880879999997</v>
      </c>
      <c r="D7" s="329">
        <v>8390.0746027599998</v>
      </c>
      <c r="E7" s="329">
        <v>8478.2450033599998</v>
      </c>
      <c r="F7" s="329">
        <v>8050.5446979999997</v>
      </c>
      <c r="G7" s="329">
        <v>8100.5941914499999</v>
      </c>
      <c r="H7" s="329">
        <v>8172</v>
      </c>
      <c r="I7" s="212">
        <v>7733.6518859999951</v>
      </c>
      <c r="J7" s="212">
        <v>7799.6960982280152</v>
      </c>
      <c r="K7" s="343">
        <v>8027.331462632178</v>
      </c>
    </row>
    <row r="8" spans="1:11" ht="12.75" thickBot="1" x14ac:dyDescent="0.25">
      <c r="A8" s="352" t="s">
        <v>410</v>
      </c>
      <c r="B8" s="330">
        <v>14645.768471000001</v>
      </c>
      <c r="C8" s="330">
        <v>14702.942040000002</v>
      </c>
      <c r="D8" s="330">
        <v>14687.159254239999</v>
      </c>
      <c r="E8" s="330">
        <v>15027.527759339999</v>
      </c>
      <c r="F8" s="330">
        <v>14200.292177999998</v>
      </c>
      <c r="G8" s="330">
        <v>14580.653367999997</v>
      </c>
      <c r="H8" s="330">
        <v>14716</v>
      </c>
      <c r="I8" s="354">
        <v>14124.609541999998</v>
      </c>
      <c r="J8" s="354">
        <v>14381.897262471988</v>
      </c>
      <c r="K8" s="349">
        <v>14819.115177367823</v>
      </c>
    </row>
    <row r="9" spans="1:11" s="243" customFormat="1" x14ac:dyDescent="0.2">
      <c r="K9" s="18" t="s">
        <v>395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J39"/>
  <sheetViews>
    <sheetView zoomScale="115" zoomScaleNormal="115" zoomScaleSheetLayoutView="85" workbookViewId="0"/>
  </sheetViews>
  <sheetFormatPr defaultRowHeight="12" x14ac:dyDescent="0.2"/>
  <cols>
    <col min="1" max="1" width="18.5703125" style="12" customWidth="1"/>
    <col min="2" max="9" width="13.85546875" style="12" customWidth="1"/>
    <col min="10" max="10" width="14.7109375" style="12" customWidth="1"/>
    <col min="11" max="16384" width="9.140625" style="12"/>
  </cols>
  <sheetData>
    <row r="1" spans="1:10" ht="18.75" x14ac:dyDescent="0.3">
      <c r="A1" s="106" t="s">
        <v>435</v>
      </c>
      <c r="J1" s="107" t="str">
        <f>Obsah!A1</f>
        <v>2016</v>
      </c>
    </row>
    <row r="2" spans="1:10" ht="7.5" customHeight="1" x14ac:dyDescent="0.2"/>
    <row r="3" spans="1:10" x14ac:dyDescent="0.2">
      <c r="A3" s="155"/>
      <c r="B3" s="160" t="s">
        <v>13</v>
      </c>
      <c r="C3" s="160" t="s">
        <v>42</v>
      </c>
      <c r="D3" s="160" t="s">
        <v>43</v>
      </c>
      <c r="E3" s="160" t="s">
        <v>44</v>
      </c>
      <c r="F3" s="160" t="s">
        <v>65</v>
      </c>
      <c r="G3" s="160" t="s">
        <v>66</v>
      </c>
      <c r="H3" s="160" t="s">
        <v>67</v>
      </c>
      <c r="I3" s="160" t="s">
        <v>68</v>
      </c>
      <c r="J3" s="160" t="s">
        <v>77</v>
      </c>
    </row>
    <row r="4" spans="1:10" ht="12.75" thickBot="1" x14ac:dyDescent="0.25">
      <c r="A4" s="137" t="s">
        <v>16</v>
      </c>
      <c r="B4" s="44">
        <f t="shared" ref="B4:I4" si="0">SUM(B5:B18)</f>
        <v>24104222.150000002</v>
      </c>
      <c r="C4" s="35">
        <f t="shared" si="0"/>
        <v>45704070.480000004</v>
      </c>
      <c r="D4" s="35">
        <f t="shared" si="0"/>
        <v>4049243.6780000003</v>
      </c>
      <c r="E4" s="35">
        <f t="shared" si="0"/>
        <v>3613897.5149999987</v>
      </c>
      <c r="F4" s="35">
        <f t="shared" si="0"/>
        <v>2000488.246</v>
      </c>
      <c r="G4" s="35">
        <f t="shared" si="0"/>
        <v>1201547.53</v>
      </c>
      <c r="H4" s="35">
        <f t="shared" si="0"/>
        <v>496957.18100000016</v>
      </c>
      <c r="I4" s="35">
        <f t="shared" si="0"/>
        <v>2131454.5370000028</v>
      </c>
      <c r="J4" s="35">
        <f t="shared" ref="J4:J18" si="1">SUM(B4:I4)</f>
        <v>83301881.317000017</v>
      </c>
    </row>
    <row r="5" spans="1:10" x14ac:dyDescent="0.2">
      <c r="A5" s="41" t="s">
        <v>19</v>
      </c>
      <c r="B5" s="115">
        <v>12149527.490000002</v>
      </c>
      <c r="C5" s="462">
        <v>439426.66199999995</v>
      </c>
      <c r="D5" s="115">
        <v>0</v>
      </c>
      <c r="E5" s="115">
        <v>278825.67399999977</v>
      </c>
      <c r="F5" s="115">
        <v>197139.51300000004</v>
      </c>
      <c r="G5" s="115">
        <v>0</v>
      </c>
      <c r="H5" s="115">
        <v>0</v>
      </c>
      <c r="I5" s="115">
        <v>253386.68000000095</v>
      </c>
      <c r="J5" s="10">
        <f t="shared" si="1"/>
        <v>13318306.019000005</v>
      </c>
    </row>
    <row r="6" spans="1:10" x14ac:dyDescent="0.2">
      <c r="A6" s="43" t="s">
        <v>18</v>
      </c>
      <c r="B6" s="112">
        <v>0</v>
      </c>
      <c r="C6" s="463">
        <v>483452.77699999994</v>
      </c>
      <c r="D6" s="112">
        <v>216253.158</v>
      </c>
      <c r="E6" s="112">
        <v>321864.4479999998</v>
      </c>
      <c r="F6" s="112">
        <v>65216.14499999999</v>
      </c>
      <c r="G6" s="112">
        <v>0</v>
      </c>
      <c r="H6" s="112">
        <v>11985.516</v>
      </c>
      <c r="I6" s="112">
        <v>498952.75500000181</v>
      </c>
      <c r="J6" s="22">
        <f t="shared" si="1"/>
        <v>1597724.7990000015</v>
      </c>
    </row>
    <row r="7" spans="1:10" x14ac:dyDescent="0.2">
      <c r="A7" s="43" t="s">
        <v>22</v>
      </c>
      <c r="B7" s="112">
        <v>0</v>
      </c>
      <c r="C7" s="463">
        <v>3049740.2420000001</v>
      </c>
      <c r="D7" s="112">
        <v>2019644.51</v>
      </c>
      <c r="E7" s="112">
        <v>59913.601999999948</v>
      </c>
      <c r="F7" s="112">
        <v>25024.033999999963</v>
      </c>
      <c r="G7" s="112">
        <v>0</v>
      </c>
      <c r="H7" s="112">
        <v>89135.876999999993</v>
      </c>
      <c r="I7" s="112">
        <v>12325.751999999991</v>
      </c>
      <c r="J7" s="22">
        <f t="shared" si="1"/>
        <v>5255784.0170000009</v>
      </c>
    </row>
    <row r="8" spans="1:10" x14ac:dyDescent="0.2">
      <c r="A8" s="43" t="s">
        <v>175</v>
      </c>
      <c r="B8" s="112">
        <v>0</v>
      </c>
      <c r="C8" s="463">
        <v>679198.3879999998</v>
      </c>
      <c r="D8" s="112">
        <v>0</v>
      </c>
      <c r="E8" s="112">
        <v>319466.27099999995</v>
      </c>
      <c r="F8" s="112">
        <v>78976.314000000115</v>
      </c>
      <c r="G8" s="112">
        <v>0</v>
      </c>
      <c r="H8" s="112">
        <v>14091.059000000003</v>
      </c>
      <c r="I8" s="112">
        <v>91282.331000000675</v>
      </c>
      <c r="J8" s="22">
        <f t="shared" si="1"/>
        <v>1183014.3630000004</v>
      </c>
    </row>
    <row r="9" spans="1:10" x14ac:dyDescent="0.2">
      <c r="A9" s="43" t="s">
        <v>23</v>
      </c>
      <c r="B9" s="112">
        <v>0</v>
      </c>
      <c r="C9" s="463">
        <v>31937.445000000003</v>
      </c>
      <c r="D9" s="112">
        <v>0</v>
      </c>
      <c r="E9" s="112">
        <v>119581.48799999998</v>
      </c>
      <c r="F9" s="112">
        <v>64129.449000000015</v>
      </c>
      <c r="G9" s="112">
        <v>0</v>
      </c>
      <c r="H9" s="112">
        <v>44381.625000000007</v>
      </c>
      <c r="I9" s="112">
        <v>102833.44500000027</v>
      </c>
      <c r="J9" s="22">
        <f t="shared" si="1"/>
        <v>362863.45200000028</v>
      </c>
    </row>
    <row r="10" spans="1:10" x14ac:dyDescent="0.2">
      <c r="A10" s="43" t="s">
        <v>27</v>
      </c>
      <c r="B10" s="112">
        <v>0</v>
      </c>
      <c r="C10" s="463">
        <v>6139308.5650000004</v>
      </c>
      <c r="D10" s="112">
        <v>0</v>
      </c>
      <c r="E10" s="112">
        <v>467600.32499999937</v>
      </c>
      <c r="F10" s="112">
        <v>46244.35</v>
      </c>
      <c r="G10" s="112">
        <v>0</v>
      </c>
      <c r="H10" s="112">
        <v>47343.90600000001</v>
      </c>
      <c r="I10" s="112">
        <v>58950.622999999301</v>
      </c>
      <c r="J10" s="22">
        <f t="shared" si="1"/>
        <v>6759447.7689999994</v>
      </c>
    </row>
    <row r="11" spans="1:10" x14ac:dyDescent="0.2">
      <c r="A11" s="43" t="s">
        <v>24</v>
      </c>
      <c r="B11" s="112">
        <v>0</v>
      </c>
      <c r="C11" s="463">
        <v>371482.01600000012</v>
      </c>
      <c r="D11" s="112">
        <v>0</v>
      </c>
      <c r="E11" s="112">
        <v>252860.04699999987</v>
      </c>
      <c r="F11" s="112">
        <v>31874.221000000023</v>
      </c>
      <c r="G11" s="112">
        <v>716313.49</v>
      </c>
      <c r="H11" s="112">
        <v>73898.315000000002</v>
      </c>
      <c r="I11" s="112">
        <v>115541.16299999956</v>
      </c>
      <c r="J11" s="22">
        <f t="shared" si="1"/>
        <v>1561969.2519999994</v>
      </c>
    </row>
    <row r="12" spans="1:10" x14ac:dyDescent="0.2">
      <c r="A12" s="43" t="s">
        <v>20</v>
      </c>
      <c r="B12" s="112">
        <v>0</v>
      </c>
      <c r="C12" s="463">
        <v>3966995.5669999998</v>
      </c>
      <c r="D12" s="112">
        <v>0</v>
      </c>
      <c r="E12" s="112">
        <v>334156.96099999984</v>
      </c>
      <c r="F12" s="112">
        <v>49474.925999999912</v>
      </c>
      <c r="G12" s="112">
        <v>0</v>
      </c>
      <c r="H12" s="112">
        <v>13098.197000000002</v>
      </c>
      <c r="I12" s="112">
        <v>93792.467000000106</v>
      </c>
      <c r="J12" s="22">
        <f t="shared" si="1"/>
        <v>4457518.1179999998</v>
      </c>
    </row>
    <row r="13" spans="1:10" x14ac:dyDescent="0.2">
      <c r="A13" s="43" t="s">
        <v>25</v>
      </c>
      <c r="B13" s="112">
        <v>0</v>
      </c>
      <c r="C13" s="463">
        <v>754965.44200000004</v>
      </c>
      <c r="D13" s="112">
        <v>0</v>
      </c>
      <c r="E13" s="112">
        <v>236785.55999999971</v>
      </c>
      <c r="F13" s="112">
        <v>85271.027999999977</v>
      </c>
      <c r="G13" s="112">
        <v>0</v>
      </c>
      <c r="H13" s="112">
        <v>1020.9279999999999</v>
      </c>
      <c r="I13" s="112">
        <v>208029.39999999915</v>
      </c>
      <c r="J13" s="22">
        <f t="shared" si="1"/>
        <v>1286072.3579999991</v>
      </c>
    </row>
    <row r="14" spans="1:10" x14ac:dyDescent="0.2">
      <c r="A14" s="43" t="s">
        <v>17</v>
      </c>
      <c r="B14" s="112">
        <v>0</v>
      </c>
      <c r="C14" s="463">
        <v>65251.638000000006</v>
      </c>
      <c r="D14" s="112">
        <v>0</v>
      </c>
      <c r="E14" s="112">
        <v>71567.014999999999</v>
      </c>
      <c r="F14" s="112">
        <v>43173.131000000008</v>
      </c>
      <c r="G14" s="112">
        <v>0</v>
      </c>
      <c r="H14" s="112">
        <v>0</v>
      </c>
      <c r="I14" s="112">
        <v>20746.017000000003</v>
      </c>
      <c r="J14" s="22">
        <f t="shared" si="1"/>
        <v>200737.80099999998</v>
      </c>
    </row>
    <row r="15" spans="1:10" x14ac:dyDescent="0.2">
      <c r="A15" s="43" t="s">
        <v>26</v>
      </c>
      <c r="B15" s="112">
        <v>0</v>
      </c>
      <c r="C15" s="463">
        <v>7376695.1020000009</v>
      </c>
      <c r="D15" s="112">
        <v>0</v>
      </c>
      <c r="E15" s="112">
        <v>384513.43200000032</v>
      </c>
      <c r="F15" s="112">
        <v>921077.83800000011</v>
      </c>
      <c r="G15" s="112">
        <v>49727.06</v>
      </c>
      <c r="H15" s="112">
        <v>8786.9709999999977</v>
      </c>
      <c r="I15" s="112">
        <v>250578.82299999916</v>
      </c>
      <c r="J15" s="22">
        <f t="shared" si="1"/>
        <v>8991379.2260000017</v>
      </c>
    </row>
    <row r="16" spans="1:10" x14ac:dyDescent="0.2">
      <c r="A16" s="43" t="s">
        <v>28</v>
      </c>
      <c r="B16" s="112">
        <v>0</v>
      </c>
      <c r="C16" s="463">
        <v>21905730.321000006</v>
      </c>
      <c r="D16" s="112">
        <v>1813346.01</v>
      </c>
      <c r="E16" s="112">
        <v>172053.67000000022</v>
      </c>
      <c r="F16" s="112">
        <v>316074.54299999995</v>
      </c>
      <c r="G16" s="112">
        <v>0</v>
      </c>
      <c r="H16" s="112">
        <v>174037.579</v>
      </c>
      <c r="I16" s="112">
        <v>159241.23000000088</v>
      </c>
      <c r="J16" s="22">
        <f t="shared" si="1"/>
        <v>24540483.353000011</v>
      </c>
    </row>
    <row r="17" spans="1:10" x14ac:dyDescent="0.2">
      <c r="A17" s="43" t="s">
        <v>21</v>
      </c>
      <c r="B17" s="112">
        <v>11954694.66</v>
      </c>
      <c r="C17" s="463">
        <v>63444.764999999999</v>
      </c>
      <c r="D17" s="112">
        <v>0</v>
      </c>
      <c r="E17" s="112">
        <v>469842.72299999965</v>
      </c>
      <c r="F17" s="112">
        <v>51528.774999999994</v>
      </c>
      <c r="G17" s="112">
        <v>435506.98</v>
      </c>
      <c r="H17" s="112">
        <v>18929.378000000004</v>
      </c>
      <c r="I17" s="112">
        <v>91972.669000000315</v>
      </c>
      <c r="J17" s="22">
        <f t="shared" si="1"/>
        <v>13085919.950000001</v>
      </c>
    </row>
    <row r="18" spans="1:10" ht="12.75" thickBot="1" x14ac:dyDescent="0.25">
      <c r="A18" s="42" t="s">
        <v>29</v>
      </c>
      <c r="B18" s="45">
        <v>0</v>
      </c>
      <c r="C18" s="464">
        <v>376441.55000000005</v>
      </c>
      <c r="D18" s="45">
        <v>0</v>
      </c>
      <c r="E18" s="45">
        <v>124866.29899999998</v>
      </c>
      <c r="F18" s="45">
        <v>25283.978999999996</v>
      </c>
      <c r="G18" s="45">
        <v>0</v>
      </c>
      <c r="H18" s="45">
        <v>247.83</v>
      </c>
      <c r="I18" s="45">
        <v>173821.18200000038</v>
      </c>
      <c r="J18" s="40">
        <f t="shared" si="1"/>
        <v>700660.84000000043</v>
      </c>
    </row>
    <row r="19" spans="1:10" x14ac:dyDescent="0.2">
      <c r="J19" s="18" t="s">
        <v>163</v>
      </c>
    </row>
    <row r="20" spans="1:10" ht="11.25" customHeight="1" x14ac:dyDescent="0.2"/>
    <row r="21" spans="1:10" ht="18.75" x14ac:dyDescent="0.3">
      <c r="A21" s="106" t="s">
        <v>436</v>
      </c>
      <c r="H21" s="46"/>
    </row>
    <row r="22" spans="1:10" ht="7.5" customHeight="1" x14ac:dyDescent="0.2"/>
    <row r="23" spans="1:10" x14ac:dyDescent="0.2">
      <c r="A23" s="155"/>
      <c r="B23" s="155" t="s">
        <v>14</v>
      </c>
      <c r="C23" s="155" t="s">
        <v>15</v>
      </c>
      <c r="D23" s="155" t="s">
        <v>210</v>
      </c>
      <c r="E23" s="155" t="s">
        <v>208</v>
      </c>
      <c r="F23" s="155" t="s">
        <v>77</v>
      </c>
    </row>
    <row r="24" spans="1:10" ht="12.75" thickBot="1" x14ac:dyDescent="0.25">
      <c r="A24" s="161" t="s">
        <v>16</v>
      </c>
      <c r="B24" s="35">
        <f>SUM(B25:B38)</f>
        <v>7616394.2520000003</v>
      </c>
      <c r="C24" s="35">
        <f>SUM(C25:C38)</f>
        <v>23607415.766000006</v>
      </c>
      <c r="D24" s="35">
        <f>SUM(D25:D38)</f>
        <v>8027331.4626321774</v>
      </c>
      <c r="E24" s="35">
        <f>SUM(E25:E38)</f>
        <v>14819115.177367829</v>
      </c>
      <c r="F24" s="35">
        <f>SUM(B24:E24)</f>
        <v>54070256.658000015</v>
      </c>
    </row>
    <row r="25" spans="1:10" ht="13.5" customHeight="1" x14ac:dyDescent="0.2">
      <c r="A25" s="31" t="s">
        <v>19</v>
      </c>
      <c r="B25" s="10">
        <v>194509.89750353698</v>
      </c>
      <c r="C25" s="10">
        <v>1118679.9449992732</v>
      </c>
      <c r="D25" s="10">
        <v>706450.51817559195</v>
      </c>
      <c r="E25" s="10">
        <v>1219833.7334855739</v>
      </c>
      <c r="F25" s="10">
        <f>SUM(B25:E25)</f>
        <v>3239474.0941639757</v>
      </c>
    </row>
    <row r="26" spans="1:10" x14ac:dyDescent="0.2">
      <c r="A26" s="32" t="s">
        <v>18</v>
      </c>
      <c r="B26" s="21">
        <v>520968.67916451505</v>
      </c>
      <c r="C26" s="21">
        <v>2597083.1775227669</v>
      </c>
      <c r="D26" s="21">
        <v>709864.46374775795</v>
      </c>
      <c r="E26" s="21">
        <v>1279918.817584008</v>
      </c>
      <c r="F26" s="22">
        <f t="shared" ref="F26:F38" si="2">SUM(B26:E26)</f>
        <v>5107835.1380190477</v>
      </c>
    </row>
    <row r="27" spans="1:10" x14ac:dyDescent="0.2">
      <c r="A27" s="32" t="s">
        <v>22</v>
      </c>
      <c r="B27" s="21">
        <v>103619.052</v>
      </c>
      <c r="C27" s="21">
        <v>525218.97699999984</v>
      </c>
      <c r="D27" s="21">
        <v>267838.41899999999</v>
      </c>
      <c r="E27" s="21">
        <v>355719.02399999998</v>
      </c>
      <c r="F27" s="22">
        <f t="shared" si="2"/>
        <v>1252395.4719999998</v>
      </c>
    </row>
    <row r="28" spans="1:10" x14ac:dyDescent="0.2">
      <c r="A28" s="32" t="s">
        <v>175</v>
      </c>
      <c r="B28" s="21">
        <v>453695.38100000005</v>
      </c>
      <c r="C28" s="21">
        <v>1367260.5919999999</v>
      </c>
      <c r="D28" s="21">
        <v>503422.76699999993</v>
      </c>
      <c r="E28" s="21">
        <v>923205.85699999996</v>
      </c>
      <c r="F28" s="22">
        <f t="shared" si="2"/>
        <v>3247584.5969999996</v>
      </c>
    </row>
    <row r="29" spans="1:10" x14ac:dyDescent="0.2">
      <c r="A29" s="32" t="s">
        <v>23</v>
      </c>
      <c r="B29" s="21">
        <v>75976.388000000006</v>
      </c>
      <c r="C29" s="21">
        <v>1309155.6570000004</v>
      </c>
      <c r="D29" s="21">
        <v>363313.29</v>
      </c>
      <c r="E29" s="21">
        <v>715351.00400000007</v>
      </c>
      <c r="F29" s="22">
        <f t="shared" si="2"/>
        <v>2463796.3390000006</v>
      </c>
    </row>
    <row r="30" spans="1:10" x14ac:dyDescent="0.2">
      <c r="A30" s="32" t="s">
        <v>27</v>
      </c>
      <c r="B30" s="21">
        <v>1567157.4379999998</v>
      </c>
      <c r="C30" s="21">
        <v>2582812.8289999999</v>
      </c>
      <c r="D30" s="21">
        <v>707463.00399999996</v>
      </c>
      <c r="E30" s="21">
        <v>1321291.743</v>
      </c>
      <c r="F30" s="22">
        <f t="shared" si="2"/>
        <v>6178725.0139999995</v>
      </c>
    </row>
    <row r="31" spans="1:10" x14ac:dyDescent="0.2">
      <c r="A31" s="32" t="s">
        <v>24</v>
      </c>
      <c r="B31" s="21">
        <v>350569.43147540494</v>
      </c>
      <c r="C31" s="21">
        <v>1537411.8895948092</v>
      </c>
      <c r="D31" s="21">
        <v>385757.77122275799</v>
      </c>
      <c r="E31" s="21">
        <v>790964.58602196409</v>
      </c>
      <c r="F31" s="22">
        <f t="shared" si="2"/>
        <v>3064703.6783149359</v>
      </c>
    </row>
    <row r="32" spans="1:10" x14ac:dyDescent="0.2">
      <c r="A32" s="32" t="s">
        <v>20</v>
      </c>
      <c r="B32" s="21">
        <v>237561.74699999997</v>
      </c>
      <c r="C32" s="21">
        <v>1017288.9920000001</v>
      </c>
      <c r="D32" s="21">
        <v>409766.31700000004</v>
      </c>
      <c r="E32" s="21">
        <v>704649.59200000006</v>
      </c>
      <c r="F32" s="22">
        <f t="shared" si="2"/>
        <v>2369266.648</v>
      </c>
    </row>
    <row r="33" spans="1:6" x14ac:dyDescent="0.2">
      <c r="A33" s="32" t="s">
        <v>25</v>
      </c>
      <c r="B33" s="21">
        <v>217566.25499999995</v>
      </c>
      <c r="C33" s="21">
        <v>1505857.152</v>
      </c>
      <c r="D33" s="21">
        <v>479182.65999999992</v>
      </c>
      <c r="E33" s="21">
        <v>839009.28300000005</v>
      </c>
      <c r="F33" s="22">
        <f t="shared" si="2"/>
        <v>3041615.3499999996</v>
      </c>
    </row>
    <row r="34" spans="1:6" x14ac:dyDescent="0.2">
      <c r="A34" s="32" t="s">
        <v>17</v>
      </c>
      <c r="B34" s="21">
        <v>104335.742</v>
      </c>
      <c r="C34" s="21">
        <v>3245571.1490000002</v>
      </c>
      <c r="D34" s="21">
        <v>1142440</v>
      </c>
      <c r="E34" s="21">
        <v>1437164.3130000001</v>
      </c>
      <c r="F34" s="22">
        <f t="shared" si="2"/>
        <v>5929511.2040000008</v>
      </c>
    </row>
    <row r="35" spans="1:6" x14ac:dyDescent="0.2">
      <c r="A35" s="32" t="s">
        <v>26</v>
      </c>
      <c r="B35" s="21">
        <v>908159.94</v>
      </c>
      <c r="C35" s="21">
        <v>2748302.923</v>
      </c>
      <c r="D35" s="21">
        <v>986169.53999999992</v>
      </c>
      <c r="E35" s="21">
        <v>2604128.1380000003</v>
      </c>
      <c r="F35" s="22">
        <f t="shared" si="2"/>
        <v>7246760.5410000002</v>
      </c>
    </row>
    <row r="36" spans="1:6" x14ac:dyDescent="0.2">
      <c r="A36" s="32" t="s">
        <v>28</v>
      </c>
      <c r="B36" s="21">
        <v>2327544.2770000002</v>
      </c>
      <c r="C36" s="21">
        <v>1567849.871</v>
      </c>
      <c r="D36" s="21">
        <v>579928.19700000016</v>
      </c>
      <c r="E36" s="21">
        <v>1005565.169</v>
      </c>
      <c r="F36" s="22">
        <f t="shared" si="2"/>
        <v>5480887.5140000004</v>
      </c>
    </row>
    <row r="37" spans="1:6" x14ac:dyDescent="0.2">
      <c r="A37" s="32" t="s">
        <v>21</v>
      </c>
      <c r="B37" s="21">
        <v>101132.22450580802</v>
      </c>
      <c r="C37" s="21">
        <v>1450227.353649186</v>
      </c>
      <c r="D37" s="21">
        <v>366596.75543329696</v>
      </c>
      <c r="E37" s="21">
        <v>723961.48477299698</v>
      </c>
      <c r="F37" s="22">
        <f t="shared" si="2"/>
        <v>2641917.8183612879</v>
      </c>
    </row>
    <row r="38" spans="1:6" ht="12.75" thickBot="1" x14ac:dyDescent="0.25">
      <c r="A38" s="162" t="s">
        <v>29</v>
      </c>
      <c r="B38" s="40">
        <v>453597.79935073497</v>
      </c>
      <c r="C38" s="40">
        <v>1034695.258233967</v>
      </c>
      <c r="D38" s="40">
        <v>419137.76005277201</v>
      </c>
      <c r="E38" s="40">
        <v>898352.43250328407</v>
      </c>
      <c r="F38" s="40">
        <f t="shared" si="2"/>
        <v>2805783.2501407582</v>
      </c>
    </row>
    <row r="39" spans="1:6" x14ac:dyDescent="0.2">
      <c r="F39" s="18" t="s">
        <v>162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J19"/>
  <sheetViews>
    <sheetView zoomScale="115" zoomScaleNormal="115" zoomScaleSheetLayoutView="100" workbookViewId="0"/>
  </sheetViews>
  <sheetFormatPr defaultRowHeight="12" x14ac:dyDescent="0.2"/>
  <cols>
    <col min="1" max="1" width="16.7109375" style="12" customWidth="1"/>
    <col min="2" max="7" width="13.85546875" style="12" customWidth="1"/>
    <col min="8" max="8" width="16.5703125" style="12" customWidth="1"/>
    <col min="9" max="10" width="13.85546875" style="12" customWidth="1"/>
    <col min="11" max="11" width="9.140625" style="12" bestFit="1" customWidth="1"/>
    <col min="12" max="13" width="9.140625" style="12" customWidth="1"/>
    <col min="14" max="14" width="10.5703125" style="12" customWidth="1"/>
    <col min="15" max="15" width="12.7109375" style="12" customWidth="1"/>
    <col min="16" max="16384" width="9.140625" style="12"/>
  </cols>
  <sheetData>
    <row r="1" spans="1:10" ht="18.75" x14ac:dyDescent="0.3">
      <c r="A1" s="106" t="s">
        <v>437</v>
      </c>
      <c r="B1" s="47"/>
      <c r="J1" s="107" t="str">
        <f>Obsah!A1</f>
        <v>2016</v>
      </c>
    </row>
    <row r="2" spans="1:10" ht="7.5" customHeight="1" x14ac:dyDescent="0.2">
      <c r="A2" s="47"/>
      <c r="B2" s="503"/>
      <c r="C2" s="503"/>
      <c r="D2" s="503"/>
      <c r="E2" s="503"/>
      <c r="F2" s="503"/>
      <c r="G2" s="503"/>
      <c r="H2" s="503"/>
      <c r="I2" s="503"/>
      <c r="J2" s="503"/>
    </row>
    <row r="3" spans="1:10" ht="24" x14ac:dyDescent="0.2">
      <c r="A3" s="163"/>
      <c r="B3" s="291" t="s">
        <v>158</v>
      </c>
      <c r="C3" s="291" t="s">
        <v>30</v>
      </c>
      <c r="D3" s="291" t="s">
        <v>31</v>
      </c>
      <c r="E3" s="291" t="s">
        <v>32</v>
      </c>
      <c r="F3" s="291" t="s">
        <v>70</v>
      </c>
      <c r="G3" s="291" t="s">
        <v>157</v>
      </c>
      <c r="H3" s="291" t="s">
        <v>69</v>
      </c>
      <c r="I3" s="291" t="s">
        <v>33</v>
      </c>
      <c r="J3" s="291" t="s">
        <v>77</v>
      </c>
    </row>
    <row r="4" spans="1:10" ht="12.75" thickBot="1" x14ac:dyDescent="0.25">
      <c r="A4" s="137" t="s">
        <v>16</v>
      </c>
      <c r="B4" s="35">
        <f t="shared" ref="B4:I4" si="0">SUM(B5:B18)</f>
        <v>17576827.393185109</v>
      </c>
      <c r="C4" s="35">
        <f t="shared" si="0"/>
        <v>3766580.8231929946</v>
      </c>
      <c r="D4" s="35">
        <f t="shared" si="0"/>
        <v>1760468.0830305631</v>
      </c>
      <c r="E4" s="35">
        <f t="shared" si="0"/>
        <v>301244.45741753001</v>
      </c>
      <c r="F4" s="35">
        <f t="shared" si="0"/>
        <v>743002.199469471</v>
      </c>
      <c r="G4" s="35">
        <f t="shared" si="0"/>
        <v>14822023.886367828</v>
      </c>
      <c r="H4" s="35">
        <f t="shared" si="0"/>
        <v>13169811.489900373</v>
      </c>
      <c r="I4" s="35">
        <f t="shared" si="0"/>
        <v>5555583.7724361476</v>
      </c>
      <c r="J4" s="35">
        <f>SUM(B4:I4)</f>
        <v>57695542.105000019</v>
      </c>
    </row>
    <row r="5" spans="1:10" x14ac:dyDescent="0.2">
      <c r="A5" s="41" t="s">
        <v>19</v>
      </c>
      <c r="B5" s="49">
        <v>599024.25579816999</v>
      </c>
      <c r="C5" s="49">
        <v>28483.312798514002</v>
      </c>
      <c r="D5" s="49">
        <v>16168.119727109999</v>
      </c>
      <c r="E5" s="49">
        <v>8823.1696150149983</v>
      </c>
      <c r="F5" s="49">
        <v>78626.551890524002</v>
      </c>
      <c r="G5" s="49">
        <v>1219833.7334855739</v>
      </c>
      <c r="H5" s="49">
        <v>289938.87441922998</v>
      </c>
      <c r="I5" s="49">
        <v>857104.67138050694</v>
      </c>
      <c r="J5" s="10">
        <f>SUM(B5:I5)</f>
        <v>3098002.6891146437</v>
      </c>
    </row>
    <row r="6" spans="1:10" x14ac:dyDescent="0.2">
      <c r="A6" s="43" t="s">
        <v>18</v>
      </c>
      <c r="B6" s="50">
        <v>485748.21174047707</v>
      </c>
      <c r="C6" s="50">
        <v>104420.20540176799</v>
      </c>
      <c r="D6" s="50">
        <v>27710.424133345998</v>
      </c>
      <c r="E6" s="50">
        <v>37651.837496831999</v>
      </c>
      <c r="F6" s="50">
        <v>105101.09972276101</v>
      </c>
      <c r="G6" s="50">
        <v>1279930.057584008</v>
      </c>
      <c r="H6" s="50">
        <v>537132.23896828399</v>
      </c>
      <c r="I6" s="50">
        <v>2636816.8951057424</v>
      </c>
      <c r="J6" s="22">
        <f t="shared" ref="J6:J18" si="1">SUM(B6:I6)</f>
        <v>5214510.9701532181</v>
      </c>
    </row>
    <row r="7" spans="1:10" x14ac:dyDescent="0.2">
      <c r="A7" s="43" t="s">
        <v>22</v>
      </c>
      <c r="B7" s="50">
        <v>431063.64899999998</v>
      </c>
      <c r="C7" s="50">
        <v>266491.42499999999</v>
      </c>
      <c r="D7" s="50">
        <v>12878.924999999999</v>
      </c>
      <c r="E7" s="50">
        <v>11456.224</v>
      </c>
      <c r="F7" s="50">
        <v>7332.1820000000007</v>
      </c>
      <c r="G7" s="50">
        <v>355778.72699999996</v>
      </c>
      <c r="H7" s="50">
        <v>438256.16300000006</v>
      </c>
      <c r="I7" s="50">
        <v>1876.9569999999999</v>
      </c>
      <c r="J7" s="22">
        <f t="shared" si="1"/>
        <v>1525134.2520000003</v>
      </c>
    </row>
    <row r="8" spans="1:10" x14ac:dyDescent="0.2">
      <c r="A8" s="43" t="s">
        <v>175</v>
      </c>
      <c r="B8" s="50">
        <v>1191399.2690000001</v>
      </c>
      <c r="C8" s="50">
        <v>183083.29299999998</v>
      </c>
      <c r="D8" s="50">
        <v>238205.63300000003</v>
      </c>
      <c r="E8" s="50">
        <v>5088.9949999999999</v>
      </c>
      <c r="F8" s="50">
        <v>53467.204000000005</v>
      </c>
      <c r="G8" s="50">
        <v>923274.2969999999</v>
      </c>
      <c r="H8" s="50">
        <v>808765.92100000009</v>
      </c>
      <c r="I8" s="50">
        <v>717.32000000000016</v>
      </c>
      <c r="J8" s="22">
        <f t="shared" si="1"/>
        <v>3404001.932</v>
      </c>
    </row>
    <row r="9" spans="1:10" x14ac:dyDescent="0.2">
      <c r="A9" s="43" t="s">
        <v>23</v>
      </c>
      <c r="B9" s="50">
        <v>983257.44799999986</v>
      </c>
      <c r="C9" s="50">
        <v>109013.95</v>
      </c>
      <c r="D9" s="50">
        <v>16689.721999999998</v>
      </c>
      <c r="E9" s="50">
        <v>9869.5959999999977</v>
      </c>
      <c r="F9" s="50">
        <v>15304.374000000002</v>
      </c>
      <c r="G9" s="50">
        <v>715351.00400000007</v>
      </c>
      <c r="H9" s="50">
        <v>645259.4580000001</v>
      </c>
      <c r="I9" s="50">
        <v>0</v>
      </c>
      <c r="J9" s="22">
        <f t="shared" si="1"/>
        <v>2494745.5520000001</v>
      </c>
    </row>
    <row r="10" spans="1:10" x14ac:dyDescent="0.2">
      <c r="A10" s="43" t="s">
        <v>27</v>
      </c>
      <c r="B10" s="50">
        <v>3675156.1850000005</v>
      </c>
      <c r="C10" s="50">
        <v>938019.66200000001</v>
      </c>
      <c r="D10" s="50">
        <v>355456.49900000001</v>
      </c>
      <c r="E10" s="50">
        <v>27852.626999999997</v>
      </c>
      <c r="F10" s="50">
        <v>30368.975999999999</v>
      </c>
      <c r="G10" s="50">
        <v>1321291.743</v>
      </c>
      <c r="H10" s="50">
        <v>1640654.1999999997</v>
      </c>
      <c r="I10" s="50">
        <v>7766.5050000000001</v>
      </c>
      <c r="J10" s="22">
        <f t="shared" si="1"/>
        <v>7996566.3970000008</v>
      </c>
    </row>
    <row r="11" spans="1:10" x14ac:dyDescent="0.2">
      <c r="A11" s="43" t="s">
        <v>24</v>
      </c>
      <c r="B11" s="50">
        <v>1182728.7092953452</v>
      </c>
      <c r="C11" s="50">
        <v>58679.386733325009</v>
      </c>
      <c r="D11" s="50">
        <v>32351.822947874</v>
      </c>
      <c r="E11" s="50">
        <v>11352.677334128</v>
      </c>
      <c r="F11" s="50">
        <v>64851.842305796992</v>
      </c>
      <c r="G11" s="50">
        <v>790964.58602196409</v>
      </c>
      <c r="H11" s="50">
        <v>757442.22322312312</v>
      </c>
      <c r="I11" s="50">
        <v>180653.90632898602</v>
      </c>
      <c r="J11" s="22">
        <f t="shared" si="1"/>
        <v>3079025.1541905422</v>
      </c>
    </row>
    <row r="12" spans="1:10" x14ac:dyDescent="0.2">
      <c r="A12" s="43" t="s">
        <v>20</v>
      </c>
      <c r="B12" s="50">
        <v>877948.70699999994</v>
      </c>
      <c r="C12" s="50">
        <v>77180.334000000003</v>
      </c>
      <c r="D12" s="50">
        <v>27920.16</v>
      </c>
      <c r="E12" s="50">
        <v>13353.382000000001</v>
      </c>
      <c r="F12" s="50">
        <v>51292.739999999991</v>
      </c>
      <c r="G12" s="50">
        <v>704649.74900000007</v>
      </c>
      <c r="H12" s="50">
        <v>647611.52299999993</v>
      </c>
      <c r="I12" s="50">
        <v>3749.2080000000005</v>
      </c>
      <c r="J12" s="22">
        <f t="shared" si="1"/>
        <v>2403705.8030000003</v>
      </c>
    </row>
    <row r="13" spans="1:10" x14ac:dyDescent="0.2">
      <c r="A13" s="43" t="s">
        <v>25</v>
      </c>
      <c r="B13" s="50">
        <v>1161360.906</v>
      </c>
      <c r="C13" s="50">
        <v>14216.853000000003</v>
      </c>
      <c r="D13" s="50">
        <v>133675.788</v>
      </c>
      <c r="E13" s="50">
        <v>9334.9580000000005</v>
      </c>
      <c r="F13" s="50">
        <v>52511.756000000008</v>
      </c>
      <c r="G13" s="50">
        <v>839009.28300000005</v>
      </c>
      <c r="H13" s="50">
        <v>837341.91800000006</v>
      </c>
      <c r="I13" s="50">
        <v>343.74999999999994</v>
      </c>
      <c r="J13" s="22">
        <f t="shared" si="1"/>
        <v>3047795.2120000003</v>
      </c>
    </row>
    <row r="14" spans="1:10" x14ac:dyDescent="0.2">
      <c r="A14" s="43" t="s">
        <v>17</v>
      </c>
      <c r="B14" s="50">
        <v>369978</v>
      </c>
      <c r="C14" s="50">
        <v>155109.397</v>
      </c>
      <c r="D14" s="50">
        <v>373907</v>
      </c>
      <c r="E14" s="50">
        <v>80697</v>
      </c>
      <c r="F14" s="50">
        <v>4728</v>
      </c>
      <c r="G14" s="50">
        <v>1439809.469</v>
      </c>
      <c r="H14" s="50">
        <v>3356326.7790000001</v>
      </c>
      <c r="I14" s="50">
        <v>158626</v>
      </c>
      <c r="J14" s="22">
        <f t="shared" si="1"/>
        <v>5939181.6449999996</v>
      </c>
    </row>
    <row r="15" spans="1:10" x14ac:dyDescent="0.2">
      <c r="A15" s="43" t="s">
        <v>26</v>
      </c>
      <c r="B15" s="50">
        <v>2722620.2510000006</v>
      </c>
      <c r="C15" s="50">
        <v>324869.17800000007</v>
      </c>
      <c r="D15" s="50">
        <v>318543.14800000004</v>
      </c>
      <c r="E15" s="50">
        <v>42873.544000000002</v>
      </c>
      <c r="F15" s="50">
        <v>107703.40599999999</v>
      </c>
      <c r="G15" s="50">
        <v>2604203.7100000004</v>
      </c>
      <c r="H15" s="50">
        <v>1762396.9000000001</v>
      </c>
      <c r="I15" s="50">
        <v>3297.5910000000008</v>
      </c>
      <c r="J15" s="22">
        <f t="shared" si="1"/>
        <v>7886507.728000002</v>
      </c>
    </row>
    <row r="16" spans="1:10" x14ac:dyDescent="0.2">
      <c r="A16" s="43" t="s">
        <v>28</v>
      </c>
      <c r="B16" s="50">
        <v>2538191.8450000002</v>
      </c>
      <c r="C16" s="50">
        <v>1046977.063</v>
      </c>
      <c r="D16" s="50">
        <v>187230.32200000001</v>
      </c>
      <c r="E16" s="50">
        <v>26090.409</v>
      </c>
      <c r="F16" s="50">
        <v>27751.208999999999</v>
      </c>
      <c r="G16" s="50">
        <v>1005566.794</v>
      </c>
      <c r="H16" s="50">
        <v>933624.9800000001</v>
      </c>
      <c r="I16" s="50">
        <v>7301.3189999999995</v>
      </c>
      <c r="J16" s="22">
        <f t="shared" si="1"/>
        <v>5772733.9410000006</v>
      </c>
    </row>
    <row r="17" spans="1:10" x14ac:dyDescent="0.2">
      <c r="A17" s="43" t="s">
        <v>21</v>
      </c>
      <c r="B17" s="50">
        <v>675993.3325412639</v>
      </c>
      <c r="C17" s="50">
        <v>57721.40690878599</v>
      </c>
      <c r="D17" s="50">
        <v>12246.302407051</v>
      </c>
      <c r="E17" s="50">
        <v>5520.9702185939996</v>
      </c>
      <c r="F17" s="50">
        <v>99767.345610773002</v>
      </c>
      <c r="G17" s="50">
        <v>724003.10077299702</v>
      </c>
      <c r="H17" s="50">
        <v>231495.429168159</v>
      </c>
      <c r="I17" s="50">
        <v>899467.913497495</v>
      </c>
      <c r="J17" s="22">
        <f t="shared" si="1"/>
        <v>2706215.8011251185</v>
      </c>
    </row>
    <row r="18" spans="1:10" ht="12.75" thickBot="1" x14ac:dyDescent="0.25">
      <c r="A18" s="140" t="s">
        <v>29</v>
      </c>
      <c r="B18" s="51">
        <v>682356.62380985217</v>
      </c>
      <c r="C18" s="51">
        <v>402315.35635060101</v>
      </c>
      <c r="D18" s="51">
        <v>7484.2168151819997</v>
      </c>
      <c r="E18" s="51">
        <v>11279.067752961</v>
      </c>
      <c r="F18" s="51">
        <v>44195.512939615997</v>
      </c>
      <c r="G18" s="51">
        <v>898357.63250328403</v>
      </c>
      <c r="H18" s="51">
        <v>283564.88212157501</v>
      </c>
      <c r="I18" s="51">
        <v>797861.73612341704</v>
      </c>
      <c r="J18" s="34">
        <f t="shared" si="1"/>
        <v>3127415.0284164883</v>
      </c>
    </row>
    <row r="19" spans="1:10" x14ac:dyDescent="0.2">
      <c r="J19" s="18" t="s">
        <v>168</v>
      </c>
    </row>
  </sheetData>
  <mergeCells count="1">
    <mergeCell ref="B2:J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115" zoomScaleNormal="115" zoomScaleSheetLayoutView="130" zoomScalePageLayoutView="115" workbookViewId="0"/>
  </sheetViews>
  <sheetFormatPr defaultRowHeight="12" x14ac:dyDescent="0.2"/>
  <cols>
    <col min="1" max="1" width="26.28515625" style="9" customWidth="1"/>
    <col min="2" max="16" width="7.85546875" style="9" customWidth="1"/>
    <col min="17" max="16384" width="9.140625" style="9"/>
  </cols>
  <sheetData>
    <row r="1" spans="1:16" ht="18.75" x14ac:dyDescent="0.3">
      <c r="A1" s="457" t="s">
        <v>482</v>
      </c>
      <c r="B1" s="457"/>
      <c r="C1" s="457"/>
      <c r="D1" s="457"/>
      <c r="P1" s="107" t="str">
        <f>Obsah!A1</f>
        <v>2016</v>
      </c>
    </row>
    <row r="2" spans="1:16" ht="7.5" customHeight="1" x14ac:dyDescent="0.2">
      <c r="A2" s="243"/>
      <c r="B2" s="483" t="s">
        <v>510</v>
      </c>
      <c r="C2" s="483" t="s">
        <v>511</v>
      </c>
      <c r="D2" s="483" t="s">
        <v>512</v>
      </c>
      <c r="E2" s="483" t="s">
        <v>508</v>
      </c>
      <c r="F2" s="483" t="s">
        <v>513</v>
      </c>
      <c r="G2" s="483" t="s">
        <v>509</v>
      </c>
      <c r="H2" s="483" t="s">
        <v>514</v>
      </c>
      <c r="I2" s="483" t="s">
        <v>515</v>
      </c>
      <c r="J2" s="483" t="s">
        <v>516</v>
      </c>
      <c r="K2" s="483" t="s">
        <v>517</v>
      </c>
      <c r="L2" s="483" t="s">
        <v>518</v>
      </c>
      <c r="M2" s="483" t="s">
        <v>519</v>
      </c>
      <c r="N2" s="483" t="s">
        <v>520</v>
      </c>
      <c r="O2" s="483" t="s">
        <v>521</v>
      </c>
    </row>
    <row r="3" spans="1:16" x14ac:dyDescent="0.2">
      <c r="A3" s="474"/>
      <c r="B3" s="474" t="s">
        <v>499</v>
      </c>
      <c r="C3" s="474" t="s">
        <v>494</v>
      </c>
      <c r="D3" s="474" t="s">
        <v>495</v>
      </c>
      <c r="E3" s="474" t="s">
        <v>507</v>
      </c>
      <c r="F3" s="474" t="s">
        <v>496</v>
      </c>
      <c r="G3" s="474" t="s">
        <v>502</v>
      </c>
      <c r="H3" s="474" t="s">
        <v>504</v>
      </c>
      <c r="I3" s="474" t="s">
        <v>506</v>
      </c>
      <c r="J3" s="474" t="s">
        <v>500</v>
      </c>
      <c r="K3" s="474" t="s">
        <v>497</v>
      </c>
      <c r="L3" s="474" t="s">
        <v>498</v>
      </c>
      <c r="M3" s="474" t="s">
        <v>501</v>
      </c>
      <c r="N3" s="474" t="s">
        <v>505</v>
      </c>
      <c r="O3" s="474" t="s">
        <v>503</v>
      </c>
      <c r="P3" s="474" t="s">
        <v>77</v>
      </c>
    </row>
    <row r="4" spans="1:16" s="98" customFormat="1" ht="14.25" customHeight="1" thickBot="1" x14ac:dyDescent="0.25">
      <c r="A4" s="124" t="s">
        <v>38</v>
      </c>
      <c r="B4" s="127">
        <f>SUM(B5:B22)</f>
        <v>13318.306019000001</v>
      </c>
      <c r="C4" s="127">
        <f t="shared" ref="C4:O4" si="0">SUM(C5:C22)</f>
        <v>1597.7247880000018</v>
      </c>
      <c r="D4" s="127">
        <f t="shared" si="0"/>
        <v>5255.7839870000016</v>
      </c>
      <c r="E4" s="127">
        <f t="shared" si="0"/>
        <v>1183.0143030000006</v>
      </c>
      <c r="F4" s="127">
        <f t="shared" si="0"/>
        <v>362.86345200000022</v>
      </c>
      <c r="G4" s="127">
        <f t="shared" si="0"/>
        <v>6759.4481889999997</v>
      </c>
      <c r="H4" s="127">
        <f t="shared" si="0"/>
        <v>1561.9692519999996</v>
      </c>
      <c r="I4" s="127">
        <f t="shared" si="0"/>
        <v>4457.518118</v>
      </c>
      <c r="J4" s="127">
        <f t="shared" si="0"/>
        <v>1286.0723569999989</v>
      </c>
      <c r="K4" s="127">
        <f t="shared" si="0"/>
        <v>200.73780100000008</v>
      </c>
      <c r="L4" s="127">
        <f t="shared" si="0"/>
        <v>8991.3791729999994</v>
      </c>
      <c r="M4" s="127">
        <f t="shared" si="0"/>
        <v>24540.483253000006</v>
      </c>
      <c r="N4" s="127">
        <f t="shared" si="0"/>
        <v>13085.919950000001</v>
      </c>
      <c r="O4" s="127">
        <f t="shared" si="0"/>
        <v>700.66084000000046</v>
      </c>
      <c r="P4" s="127">
        <f t="shared" ref="P4:P22" si="1">SUM(B4:O4)</f>
        <v>83301.881482000012</v>
      </c>
    </row>
    <row r="5" spans="1:16" x14ac:dyDescent="0.2">
      <c r="A5" s="450" t="s">
        <v>226</v>
      </c>
      <c r="B5" s="480">
        <v>248.88117700000001</v>
      </c>
      <c r="C5" s="480">
        <v>70.389070000000004</v>
      </c>
      <c r="D5" s="480">
        <v>2991.0336840000004</v>
      </c>
      <c r="E5" s="480">
        <v>444.73206400000004</v>
      </c>
      <c r="F5" s="480">
        <v>1.038375</v>
      </c>
      <c r="G5" s="480">
        <v>100.98437099999998</v>
      </c>
      <c r="H5" s="480">
        <v>167.384443</v>
      </c>
      <c r="I5" s="480">
        <v>3389.1021679999994</v>
      </c>
      <c r="J5" s="480">
        <v>525.71748000000002</v>
      </c>
      <c r="K5" s="480">
        <v>0</v>
      </c>
      <c r="L5" s="480">
        <v>6661.8413220000002</v>
      </c>
      <c r="M5" s="480">
        <v>21333.743043000013</v>
      </c>
      <c r="N5" s="480">
        <v>19.392906</v>
      </c>
      <c r="O5" s="480">
        <v>273.84291999999999</v>
      </c>
      <c r="P5" s="480">
        <f t="shared" si="1"/>
        <v>36228.083023000014</v>
      </c>
    </row>
    <row r="6" spans="1:16" x14ac:dyDescent="0.2">
      <c r="A6" s="24" t="s">
        <v>433</v>
      </c>
      <c r="B6" s="6">
        <v>12149.527490000002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11954.694660000001</v>
      </c>
      <c r="O6" s="7">
        <v>0</v>
      </c>
      <c r="P6" s="6">
        <f t="shared" si="1"/>
        <v>24104.222150000001</v>
      </c>
    </row>
    <row r="7" spans="1:16" x14ac:dyDescent="0.2">
      <c r="A7" s="29" t="s">
        <v>227</v>
      </c>
      <c r="B7" s="6">
        <v>0</v>
      </c>
      <c r="C7" s="14">
        <v>0</v>
      </c>
      <c r="D7" s="14">
        <v>0</v>
      </c>
      <c r="E7" s="14">
        <v>13.08745</v>
      </c>
      <c r="F7" s="14">
        <v>0</v>
      </c>
      <c r="G7" s="14">
        <v>4928.1894970000003</v>
      </c>
      <c r="H7" s="14">
        <v>185.16377400000002</v>
      </c>
      <c r="I7" s="14">
        <v>549.96330899999998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43.44661</v>
      </c>
      <c r="P7" s="6">
        <f t="shared" si="1"/>
        <v>5719.8506399999997</v>
      </c>
    </row>
    <row r="8" spans="1:16" x14ac:dyDescent="0.2">
      <c r="A8" s="29" t="s">
        <v>219</v>
      </c>
      <c r="B8" s="6">
        <v>36.261104000000003</v>
      </c>
      <c r="C8" s="14">
        <v>383.3415169999999</v>
      </c>
      <c r="D8" s="14">
        <v>48.250155000000028</v>
      </c>
      <c r="E8" s="14">
        <v>89.047069999999991</v>
      </c>
      <c r="F8" s="14">
        <v>93.214461999999969</v>
      </c>
      <c r="G8" s="14">
        <v>95.731151000000096</v>
      </c>
      <c r="H8" s="14">
        <v>35.549091999999973</v>
      </c>
      <c r="I8" s="14">
        <v>62.418763999999975</v>
      </c>
      <c r="J8" s="14">
        <v>32.028158000000026</v>
      </c>
      <c r="K8" s="14">
        <v>25.230904000000027</v>
      </c>
      <c r="L8" s="14">
        <v>460.11612300000002</v>
      </c>
      <c r="M8" s="14">
        <v>1948.843069</v>
      </c>
      <c r="N8" s="14">
        <v>45.691867999999999</v>
      </c>
      <c r="O8" s="14">
        <v>66.469408999999999</v>
      </c>
      <c r="P8" s="6">
        <f t="shared" si="1"/>
        <v>3422.1928459999999</v>
      </c>
    </row>
    <row r="9" spans="1:16" x14ac:dyDescent="0.2">
      <c r="A9" s="77" t="s">
        <v>221</v>
      </c>
      <c r="B9" s="6">
        <v>1.3479999999999998E-3</v>
      </c>
      <c r="C9" s="14">
        <v>0</v>
      </c>
      <c r="D9" s="14">
        <v>2044.7161200000007</v>
      </c>
      <c r="E9" s="14">
        <v>0</v>
      </c>
      <c r="F9" s="14">
        <v>0</v>
      </c>
      <c r="G9" s="14">
        <v>876.23427199999958</v>
      </c>
      <c r="H9" s="14">
        <v>0</v>
      </c>
      <c r="I9" s="14">
        <v>0</v>
      </c>
      <c r="J9" s="14">
        <v>0</v>
      </c>
      <c r="K9" s="14">
        <v>0</v>
      </c>
      <c r="L9" s="14">
        <v>44.410124000000003</v>
      </c>
      <c r="M9" s="14">
        <v>59.224710000000009</v>
      </c>
      <c r="N9" s="14">
        <v>0</v>
      </c>
      <c r="O9" s="14">
        <v>11.589</v>
      </c>
      <c r="P9" s="6">
        <f t="shared" si="1"/>
        <v>3036.1755740000003</v>
      </c>
    </row>
    <row r="10" spans="1:16" x14ac:dyDescent="0.2">
      <c r="A10" s="29" t="s">
        <v>228</v>
      </c>
      <c r="B10" s="6">
        <v>249.97950100000006</v>
      </c>
      <c r="C10" s="14">
        <v>247.76341400000001</v>
      </c>
      <c r="D10" s="14">
        <v>40.173369999999998</v>
      </c>
      <c r="E10" s="14">
        <v>229.32105999999996</v>
      </c>
      <c r="F10" s="14">
        <v>30.026321999999983</v>
      </c>
      <c r="G10" s="14">
        <v>156.20528500000009</v>
      </c>
      <c r="H10" s="14">
        <v>217.35553599999992</v>
      </c>
      <c r="I10" s="14">
        <v>294.1453439999998</v>
      </c>
      <c r="J10" s="14">
        <v>205.01978799999986</v>
      </c>
      <c r="K10" s="14">
        <v>47.512017000000007</v>
      </c>
      <c r="L10" s="14">
        <v>302.75929300000024</v>
      </c>
      <c r="M10" s="14">
        <v>88.659675000000021</v>
      </c>
      <c r="N10" s="14">
        <v>421.5082130000003</v>
      </c>
      <c r="O10" s="14">
        <v>70.116724999999988</v>
      </c>
      <c r="P10" s="6">
        <f t="shared" si="1"/>
        <v>2600.5455430000002</v>
      </c>
    </row>
    <row r="11" spans="1:16" x14ac:dyDescent="0.2">
      <c r="A11" s="29" t="s">
        <v>550</v>
      </c>
      <c r="B11" s="6">
        <v>253.38668000000095</v>
      </c>
      <c r="C11" s="14">
        <v>498.95275500000179</v>
      </c>
      <c r="D11" s="14">
        <v>12.325751999999991</v>
      </c>
      <c r="E11" s="14">
        <v>91.282331000000681</v>
      </c>
      <c r="F11" s="14">
        <v>102.83344500000027</v>
      </c>
      <c r="G11" s="14">
        <v>58.950622999999304</v>
      </c>
      <c r="H11" s="14">
        <v>115.54116299999956</v>
      </c>
      <c r="I11" s="14">
        <v>93.792467000000102</v>
      </c>
      <c r="J11" s="14">
        <v>208.02939999999916</v>
      </c>
      <c r="K11" s="14">
        <v>20.746017000000002</v>
      </c>
      <c r="L11" s="14">
        <v>250.57882299999915</v>
      </c>
      <c r="M11" s="14">
        <v>159.24123000000088</v>
      </c>
      <c r="N11" s="14">
        <v>91.972669000000309</v>
      </c>
      <c r="O11" s="14">
        <v>173.82118200000039</v>
      </c>
      <c r="P11" s="6">
        <f t="shared" si="1"/>
        <v>2131.4545370000028</v>
      </c>
    </row>
    <row r="12" spans="1:16" x14ac:dyDescent="0.2">
      <c r="A12" s="29" t="s">
        <v>229</v>
      </c>
      <c r="B12" s="481">
        <v>182.190969</v>
      </c>
      <c r="C12" s="482">
        <v>255.51247600000002</v>
      </c>
      <c r="D12" s="482">
        <v>4.6360120000000009</v>
      </c>
      <c r="E12" s="482">
        <v>220.58015000000003</v>
      </c>
      <c r="F12" s="482">
        <v>0.176369</v>
      </c>
      <c r="G12" s="482">
        <v>421.02353000000005</v>
      </c>
      <c r="H12" s="482">
        <v>1.1738680000000001</v>
      </c>
      <c r="I12" s="482">
        <v>0.863317</v>
      </c>
      <c r="J12" s="482">
        <v>206.84210100000001</v>
      </c>
      <c r="K12" s="482">
        <v>0</v>
      </c>
      <c r="L12" s="482">
        <v>266.69946699999997</v>
      </c>
      <c r="M12" s="482">
        <v>453.88519699999989</v>
      </c>
      <c r="N12" s="482">
        <v>44.118937000000003</v>
      </c>
      <c r="O12" s="482">
        <v>9.7407269999999997</v>
      </c>
      <c r="P12" s="481">
        <f t="shared" si="1"/>
        <v>2067.4431199999999</v>
      </c>
    </row>
    <row r="13" spans="1:16" x14ac:dyDescent="0.2">
      <c r="A13" s="29" t="s">
        <v>551</v>
      </c>
      <c r="B13" s="6">
        <v>197.13951300000002</v>
      </c>
      <c r="C13" s="14">
        <v>65.216144999999983</v>
      </c>
      <c r="D13" s="14">
        <v>25.024033999999965</v>
      </c>
      <c r="E13" s="14">
        <v>78.976314000000116</v>
      </c>
      <c r="F13" s="14">
        <v>64.129449000000008</v>
      </c>
      <c r="G13" s="14">
        <v>46.244349999999997</v>
      </c>
      <c r="H13" s="14">
        <v>31.874221000000023</v>
      </c>
      <c r="I13" s="14">
        <v>49.474925999999911</v>
      </c>
      <c r="J13" s="14">
        <v>85.271027999999973</v>
      </c>
      <c r="K13" s="14">
        <v>43.173131000000005</v>
      </c>
      <c r="L13" s="14">
        <v>921.07783800000016</v>
      </c>
      <c r="M13" s="14">
        <v>316.07454299999995</v>
      </c>
      <c r="N13" s="14">
        <v>51.528774999999996</v>
      </c>
      <c r="O13" s="14">
        <v>25.283978999999995</v>
      </c>
      <c r="P13" s="6">
        <f t="shared" si="1"/>
        <v>2000.4882460000001</v>
      </c>
    </row>
    <row r="14" spans="1:16" x14ac:dyDescent="0.2">
      <c r="A14" s="29" t="s">
        <v>552</v>
      </c>
      <c r="B14" s="6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716.31349</v>
      </c>
      <c r="I14" s="14">
        <v>0</v>
      </c>
      <c r="J14" s="14">
        <v>0</v>
      </c>
      <c r="K14" s="14">
        <v>0</v>
      </c>
      <c r="L14" s="14">
        <v>49.727059999999994</v>
      </c>
      <c r="M14" s="14">
        <v>0</v>
      </c>
      <c r="N14" s="14">
        <v>435.50698</v>
      </c>
      <c r="O14" s="14">
        <v>0</v>
      </c>
      <c r="P14" s="6">
        <f t="shared" si="1"/>
        <v>1201.5475299999998</v>
      </c>
    </row>
    <row r="15" spans="1:16" x14ac:dyDescent="0.2">
      <c r="A15" s="29" t="s">
        <v>553</v>
      </c>
      <c r="B15" s="6">
        <v>0</v>
      </c>
      <c r="C15" s="14">
        <v>11.985516000000001</v>
      </c>
      <c r="D15" s="14">
        <v>89.135876999999994</v>
      </c>
      <c r="E15" s="14">
        <v>14.091059000000003</v>
      </c>
      <c r="F15" s="14">
        <v>44.381625000000007</v>
      </c>
      <c r="G15" s="14">
        <v>47.343906000000011</v>
      </c>
      <c r="H15" s="14">
        <v>73.898314999999997</v>
      </c>
      <c r="I15" s="14">
        <v>13.098197000000003</v>
      </c>
      <c r="J15" s="14">
        <v>1.0209279999999998</v>
      </c>
      <c r="K15" s="14">
        <v>0</v>
      </c>
      <c r="L15" s="14">
        <v>8.7869709999999976</v>
      </c>
      <c r="M15" s="14">
        <v>174.03757899999999</v>
      </c>
      <c r="N15" s="14">
        <v>18.929378000000003</v>
      </c>
      <c r="O15" s="14">
        <v>0.24783000000000002</v>
      </c>
      <c r="P15" s="6">
        <f t="shared" si="1"/>
        <v>496.95718100000005</v>
      </c>
    </row>
    <row r="16" spans="1:16" x14ac:dyDescent="0.2">
      <c r="A16" s="29" t="s">
        <v>312</v>
      </c>
      <c r="B16" s="6">
        <v>0</v>
      </c>
      <c r="C16" s="14">
        <v>34.258139999999997</v>
      </c>
      <c r="D16" s="14">
        <v>0</v>
      </c>
      <c r="E16" s="14">
        <v>0</v>
      </c>
      <c r="F16" s="14">
        <v>15.96312</v>
      </c>
      <c r="G16" s="14">
        <v>0</v>
      </c>
      <c r="H16" s="14">
        <v>0</v>
      </c>
      <c r="I16" s="14">
        <v>0</v>
      </c>
      <c r="J16" s="14">
        <v>9.8944746000000006</v>
      </c>
      <c r="K16" s="14">
        <v>38.445439200000003</v>
      </c>
      <c r="L16" s="14">
        <v>0</v>
      </c>
      <c r="M16" s="14">
        <v>0</v>
      </c>
      <c r="N16" s="14">
        <v>0</v>
      </c>
      <c r="O16" s="14">
        <v>0</v>
      </c>
      <c r="P16" s="6">
        <f t="shared" si="1"/>
        <v>98.561173800000006</v>
      </c>
    </row>
    <row r="17" spans="1:16" x14ac:dyDescent="0.2">
      <c r="A17" s="29" t="s">
        <v>554</v>
      </c>
      <c r="B17" s="6">
        <v>0</v>
      </c>
      <c r="C17" s="14">
        <v>26.974250000000005</v>
      </c>
      <c r="D17" s="14">
        <v>0</v>
      </c>
      <c r="E17" s="14">
        <v>0</v>
      </c>
      <c r="F17" s="14">
        <v>10.642080000000002</v>
      </c>
      <c r="G17" s="14">
        <v>2.1724579999999998</v>
      </c>
      <c r="H17" s="14">
        <v>0</v>
      </c>
      <c r="I17" s="14">
        <v>0</v>
      </c>
      <c r="J17" s="14">
        <v>11.4319164</v>
      </c>
      <c r="K17" s="14">
        <v>25.630292800000003</v>
      </c>
      <c r="L17" s="14">
        <v>0</v>
      </c>
      <c r="M17" s="14">
        <v>0.64456999999999998</v>
      </c>
      <c r="N17" s="14">
        <v>6.316999999999999E-2</v>
      </c>
      <c r="O17" s="14">
        <v>0.70099999999999996</v>
      </c>
      <c r="P17" s="6">
        <f t="shared" si="1"/>
        <v>78.259737200000004</v>
      </c>
    </row>
    <row r="18" spans="1:16" x14ac:dyDescent="0.2">
      <c r="A18" s="29" t="s">
        <v>224</v>
      </c>
      <c r="B18" s="6">
        <v>0</v>
      </c>
      <c r="C18" s="14">
        <v>0</v>
      </c>
      <c r="D18" s="14">
        <v>0</v>
      </c>
      <c r="E18" s="14">
        <v>0</v>
      </c>
      <c r="F18" s="14">
        <v>0</v>
      </c>
      <c r="G18" s="14">
        <v>24.93263</v>
      </c>
      <c r="H18" s="14">
        <v>16.204939999999997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0.72448400000000013</v>
      </c>
      <c r="O18" s="14">
        <v>4.1589999999999998</v>
      </c>
      <c r="P18" s="6">
        <f t="shared" si="1"/>
        <v>46.021053999999992</v>
      </c>
    </row>
    <row r="19" spans="1:16" x14ac:dyDescent="0.2">
      <c r="A19" s="29" t="s">
        <v>220</v>
      </c>
      <c r="B19" s="6">
        <v>0.93823699999999999</v>
      </c>
      <c r="C19" s="14">
        <v>1.6231850000000003</v>
      </c>
      <c r="D19" s="14">
        <v>0.488983</v>
      </c>
      <c r="E19" s="14">
        <v>1.8721950000000007</v>
      </c>
      <c r="F19" s="14">
        <v>0.45820500000000003</v>
      </c>
      <c r="G19" s="14">
        <v>1.4361160000000006</v>
      </c>
      <c r="H19" s="14">
        <v>1.5104100000000005</v>
      </c>
      <c r="I19" s="14">
        <v>4.6564249999999996</v>
      </c>
      <c r="J19" s="14">
        <v>0.81708300000000011</v>
      </c>
      <c r="K19" s="14">
        <v>0</v>
      </c>
      <c r="L19" s="14">
        <v>21.841699999999999</v>
      </c>
      <c r="M19" s="14">
        <v>6.1296370000000007</v>
      </c>
      <c r="N19" s="14">
        <v>1.7879099999999997</v>
      </c>
      <c r="O19" s="14">
        <v>0.76345799999999997</v>
      </c>
      <c r="P19" s="6">
        <f t="shared" si="1"/>
        <v>44.323543999999998</v>
      </c>
    </row>
    <row r="20" spans="1:16" x14ac:dyDescent="0.2">
      <c r="A20" s="29" t="s">
        <v>223</v>
      </c>
      <c r="B20" s="6">
        <v>0</v>
      </c>
      <c r="C20" s="14">
        <v>0.9378200000000001</v>
      </c>
      <c r="D20" s="14">
        <v>0</v>
      </c>
      <c r="E20" s="14">
        <v>2.461E-2</v>
      </c>
      <c r="F20" s="14">
        <v>0</v>
      </c>
      <c r="G20" s="14">
        <v>0</v>
      </c>
      <c r="H20" s="14">
        <v>0</v>
      </c>
      <c r="I20" s="14">
        <v>3.2010000000000007E-3</v>
      </c>
      <c r="J20" s="14">
        <v>0</v>
      </c>
      <c r="K20" s="14">
        <v>0</v>
      </c>
      <c r="L20" s="14">
        <v>3.5404519999999997</v>
      </c>
      <c r="M20" s="14">
        <v>0</v>
      </c>
      <c r="N20" s="14">
        <v>0</v>
      </c>
      <c r="O20" s="14">
        <v>20.478999999999999</v>
      </c>
      <c r="P20" s="6">
        <f t="shared" si="1"/>
        <v>24.985082999999999</v>
      </c>
    </row>
    <row r="21" spans="1:16" x14ac:dyDescent="0.2">
      <c r="A21" s="29" t="s">
        <v>33</v>
      </c>
      <c r="B21" s="6">
        <v>0</v>
      </c>
      <c r="C21" s="14">
        <v>0.77049999999999996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6">
        <f t="shared" si="1"/>
        <v>0.77049999999999996</v>
      </c>
    </row>
    <row r="22" spans="1:16" ht="12.75" thickBot="1" x14ac:dyDescent="0.25">
      <c r="A22" s="30" t="s">
        <v>225</v>
      </c>
      <c r="B22" s="456">
        <v>0</v>
      </c>
      <c r="C22" s="456">
        <v>0</v>
      </c>
      <c r="D22" s="456">
        <v>0</v>
      </c>
      <c r="E22" s="456">
        <v>0</v>
      </c>
      <c r="F22" s="456">
        <v>0</v>
      </c>
      <c r="G22" s="456">
        <v>0</v>
      </c>
      <c r="H22" s="456">
        <v>0</v>
      </c>
      <c r="I22" s="456">
        <v>0</v>
      </c>
      <c r="J22" s="456">
        <v>0</v>
      </c>
      <c r="K22" s="456">
        <v>0</v>
      </c>
      <c r="L22" s="456">
        <v>0</v>
      </c>
      <c r="M22" s="456">
        <v>0</v>
      </c>
      <c r="N22" s="456">
        <v>0</v>
      </c>
      <c r="O22" s="456">
        <v>0</v>
      </c>
      <c r="P22" s="456">
        <f t="shared" si="1"/>
        <v>0</v>
      </c>
    </row>
    <row r="23" spans="1:16" s="37" customFormat="1" ht="15" customHeight="1" x14ac:dyDescent="0.2">
      <c r="A23" s="475"/>
      <c r="P23" s="15" t="s">
        <v>163</v>
      </c>
    </row>
  </sheetData>
  <sortState ref="A5:P22">
    <sortCondition descending="1" ref="P5:P22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N29"/>
  <sheetViews>
    <sheetView zoomScale="115" zoomScaleNormal="115" zoomScaleSheetLayoutView="100" workbookViewId="0"/>
  </sheetViews>
  <sheetFormatPr defaultRowHeight="12" x14ac:dyDescent="0.2"/>
  <cols>
    <col min="1" max="1" width="17" style="12" customWidth="1"/>
    <col min="2" max="2" width="10" style="12" customWidth="1"/>
    <col min="3" max="13" width="9.7109375" style="12" customWidth="1"/>
    <col min="14" max="14" width="10.140625" style="12" customWidth="1"/>
    <col min="15" max="15" width="12.7109375" style="12" customWidth="1"/>
    <col min="16" max="16384" width="9.140625" style="12"/>
  </cols>
  <sheetData>
    <row r="1" spans="1:14" ht="18.75" x14ac:dyDescent="0.3">
      <c r="A1" s="106" t="s">
        <v>438</v>
      </c>
      <c r="B1" s="47"/>
      <c r="N1" s="107" t="str">
        <f>Obsah!A1</f>
        <v>2016</v>
      </c>
    </row>
    <row r="2" spans="1:14" ht="7.5" customHeight="1" x14ac:dyDescent="0.2"/>
    <row r="3" spans="1:14" x14ac:dyDescent="0.2">
      <c r="A3" s="154"/>
      <c r="B3" s="118" t="s">
        <v>96</v>
      </c>
      <c r="C3" s="118" t="s">
        <v>97</v>
      </c>
      <c r="D3" s="118" t="s">
        <v>98</v>
      </c>
      <c r="E3" s="118" t="s">
        <v>99</v>
      </c>
      <c r="F3" s="118" t="s">
        <v>100</v>
      </c>
      <c r="G3" s="118" t="s">
        <v>101</v>
      </c>
      <c r="H3" s="118" t="s">
        <v>102</v>
      </c>
      <c r="I3" s="118" t="s">
        <v>103</v>
      </c>
      <c r="J3" s="118" t="s">
        <v>104</v>
      </c>
      <c r="K3" s="118" t="s">
        <v>105</v>
      </c>
      <c r="L3" s="118" t="s">
        <v>106</v>
      </c>
      <c r="M3" s="118" t="s">
        <v>107</v>
      </c>
      <c r="N3" s="155" t="s">
        <v>77</v>
      </c>
    </row>
    <row r="4" spans="1:14" ht="12.75" thickBot="1" x14ac:dyDescent="0.25">
      <c r="A4" s="161" t="s">
        <v>123</v>
      </c>
      <c r="B4" s="44">
        <f t="shared" ref="B4:N4" si="0">B9+B14+B19+B24</f>
        <v>5166586.7410000013</v>
      </c>
      <c r="C4" s="44">
        <f t="shared" si="0"/>
        <v>4657214.8600000003</v>
      </c>
      <c r="D4" s="44">
        <f t="shared" si="0"/>
        <v>4821352.0519999992</v>
      </c>
      <c r="E4" s="44">
        <f t="shared" si="0"/>
        <v>4351323.6440000003</v>
      </c>
      <c r="F4" s="44">
        <f t="shared" si="0"/>
        <v>4248238.0049999999</v>
      </c>
      <c r="G4" s="44">
        <f t="shared" si="0"/>
        <v>4034921.2030000002</v>
      </c>
      <c r="H4" s="44">
        <f t="shared" si="0"/>
        <v>3917289.3430000022</v>
      </c>
      <c r="I4" s="44">
        <f t="shared" si="0"/>
        <v>4060423.3769999985</v>
      </c>
      <c r="J4" s="44">
        <f t="shared" si="0"/>
        <v>4140896.5029999991</v>
      </c>
      <c r="K4" s="44">
        <f t="shared" si="0"/>
        <v>4674846.7059999993</v>
      </c>
      <c r="L4" s="44">
        <f t="shared" si="0"/>
        <v>4943782.4670000002</v>
      </c>
      <c r="M4" s="44">
        <f t="shared" si="0"/>
        <v>5053381.7570000011</v>
      </c>
      <c r="N4" s="44">
        <f t="shared" si="0"/>
        <v>54070256.658</v>
      </c>
    </row>
    <row r="5" spans="1:14" x14ac:dyDescent="0.2">
      <c r="A5" s="41" t="s">
        <v>14</v>
      </c>
      <c r="B5" s="115">
        <f t="shared" ref="B5:N5" si="1">B10+B15+B20+B25</f>
        <v>583785.14100000006</v>
      </c>
      <c r="C5" s="185">
        <f t="shared" si="1"/>
        <v>550347.79399999999</v>
      </c>
      <c r="D5" s="188">
        <f t="shared" si="1"/>
        <v>563188.35899999994</v>
      </c>
      <c r="E5" s="188">
        <f t="shared" si="1"/>
        <v>585720.03799999994</v>
      </c>
      <c r="F5" s="188">
        <f t="shared" si="1"/>
        <v>609373.75199999998</v>
      </c>
      <c r="G5" s="188">
        <f t="shared" si="1"/>
        <v>762607.19199999992</v>
      </c>
      <c r="H5" s="188">
        <f t="shared" si="1"/>
        <v>617138.71200000006</v>
      </c>
      <c r="I5" s="188">
        <f t="shared" si="1"/>
        <v>646552.95600000012</v>
      </c>
      <c r="J5" s="188">
        <f t="shared" si="1"/>
        <v>674369.70299999986</v>
      </c>
      <c r="K5" s="188">
        <f t="shared" si="1"/>
        <v>707445.71699999995</v>
      </c>
      <c r="L5" s="188">
        <f t="shared" si="1"/>
        <v>687394.58700000006</v>
      </c>
      <c r="M5" s="188">
        <f t="shared" si="1"/>
        <v>628470.30099999998</v>
      </c>
      <c r="N5" s="115">
        <f t="shared" si="1"/>
        <v>7616394.2520000013</v>
      </c>
    </row>
    <row r="6" spans="1:14" x14ac:dyDescent="0.2">
      <c r="A6" s="43" t="s">
        <v>15</v>
      </c>
      <c r="B6" s="112">
        <f t="shared" ref="B6:N6" si="2">B11+B16+B21+B26</f>
        <v>2080677.9539999999</v>
      </c>
      <c r="C6" s="183">
        <f t="shared" si="2"/>
        <v>1984506.4020000002</v>
      </c>
      <c r="D6" s="189">
        <f t="shared" si="2"/>
        <v>2076140.7960000001</v>
      </c>
      <c r="E6" s="189">
        <f t="shared" si="2"/>
        <v>1959936.47</v>
      </c>
      <c r="F6" s="189">
        <f t="shared" si="2"/>
        <v>1998612.308</v>
      </c>
      <c r="G6" s="189">
        <f t="shared" si="2"/>
        <v>1821155.777</v>
      </c>
      <c r="H6" s="189">
        <f t="shared" si="2"/>
        <v>1819596.4110000001</v>
      </c>
      <c r="I6" s="189">
        <f t="shared" si="2"/>
        <v>1919063.6769999999</v>
      </c>
      <c r="J6" s="189">
        <f t="shared" si="2"/>
        <v>1958443.7410000002</v>
      </c>
      <c r="K6" s="189">
        <f t="shared" si="2"/>
        <v>2023477.6560000009</v>
      </c>
      <c r="L6" s="189">
        <f t="shared" si="2"/>
        <v>2071067.345</v>
      </c>
      <c r="M6" s="189">
        <f t="shared" si="2"/>
        <v>1894737.2289999998</v>
      </c>
      <c r="N6" s="113">
        <f t="shared" si="2"/>
        <v>23607415.765999999</v>
      </c>
    </row>
    <row r="7" spans="1:14" x14ac:dyDescent="0.2">
      <c r="A7" s="43" t="s">
        <v>210</v>
      </c>
      <c r="B7" s="112">
        <f t="shared" ref="B7:N7" si="3">B12+B17+B22+B27</f>
        <v>838266.26</v>
      </c>
      <c r="C7" s="183">
        <f t="shared" si="3"/>
        <v>729743.21287590801</v>
      </c>
      <c r="D7" s="189">
        <f t="shared" si="3"/>
        <v>745124.48005624197</v>
      </c>
      <c r="E7" s="189">
        <f t="shared" si="3"/>
        <v>631605.49618384405</v>
      </c>
      <c r="F7" s="189">
        <f t="shared" si="3"/>
        <v>599747.76500000001</v>
      </c>
      <c r="G7" s="189">
        <f t="shared" si="3"/>
        <v>541258.11800000013</v>
      </c>
      <c r="H7" s="189">
        <f t="shared" si="3"/>
        <v>540914.65613417805</v>
      </c>
      <c r="I7" s="189">
        <f t="shared" si="3"/>
        <v>563194.16620537499</v>
      </c>
      <c r="J7" s="189">
        <f t="shared" si="3"/>
        <v>566227.17905493197</v>
      </c>
      <c r="K7" s="189">
        <f t="shared" si="3"/>
        <v>691657.79935923591</v>
      </c>
      <c r="L7" s="189">
        <f t="shared" si="3"/>
        <v>758041.52956088609</v>
      </c>
      <c r="M7" s="189">
        <f t="shared" si="3"/>
        <v>821550.80020157597</v>
      </c>
      <c r="N7" s="113">
        <f t="shared" si="3"/>
        <v>8027331.4626321774</v>
      </c>
    </row>
    <row r="8" spans="1:14" x14ac:dyDescent="0.2">
      <c r="A8" s="41" t="s">
        <v>208</v>
      </c>
      <c r="B8" s="115">
        <f t="shared" ref="B8:N8" si="4">B13+B18+B23+B28</f>
        <v>1663857.3859999999</v>
      </c>
      <c r="C8" s="185">
        <f t="shared" si="4"/>
        <v>1392617.4511240921</v>
      </c>
      <c r="D8" s="188">
        <f t="shared" si="4"/>
        <v>1436898.416943758</v>
      </c>
      <c r="E8" s="188">
        <f t="shared" si="4"/>
        <v>1174061.6398161561</v>
      </c>
      <c r="F8" s="188">
        <f t="shared" si="4"/>
        <v>1040504.1799999999</v>
      </c>
      <c r="G8" s="188">
        <f t="shared" si="4"/>
        <v>909900.11600000004</v>
      </c>
      <c r="H8" s="188">
        <f t="shared" si="4"/>
        <v>939639.5638658239</v>
      </c>
      <c r="I8" s="188">
        <f t="shared" si="4"/>
        <v>931612.57779462403</v>
      </c>
      <c r="J8" s="188">
        <f t="shared" si="4"/>
        <v>941855.87994506687</v>
      </c>
      <c r="K8" s="188">
        <f t="shared" si="4"/>
        <v>1252265.533640763</v>
      </c>
      <c r="L8" s="188">
        <f t="shared" si="4"/>
        <v>1427279.0054391141</v>
      </c>
      <c r="M8" s="188">
        <f t="shared" si="4"/>
        <v>1708623.4267984251</v>
      </c>
      <c r="N8" s="115">
        <f t="shared" si="4"/>
        <v>14819115.177367825</v>
      </c>
    </row>
    <row r="9" spans="1:14" ht="12.75" thickBot="1" x14ac:dyDescent="0.25">
      <c r="A9" s="161" t="s">
        <v>91</v>
      </c>
      <c r="B9" s="44">
        <f t="shared" ref="B9:N9" si="5">B10+B11+B12+B13</f>
        <v>3341555.1910000001</v>
      </c>
      <c r="C9" s="44">
        <f t="shared" si="5"/>
        <v>3012686.9090000005</v>
      </c>
      <c r="D9" s="44">
        <f t="shared" si="5"/>
        <v>3106119.05</v>
      </c>
      <c r="E9" s="44">
        <f t="shared" si="5"/>
        <v>2821401.2450000001</v>
      </c>
      <c r="F9" s="44">
        <f t="shared" si="5"/>
        <v>2729103.5809999998</v>
      </c>
      <c r="G9" s="44">
        <f t="shared" si="5"/>
        <v>2579659.6460000002</v>
      </c>
      <c r="H9" s="44">
        <f t="shared" si="5"/>
        <v>2514710.2230000002</v>
      </c>
      <c r="I9" s="44">
        <f t="shared" si="5"/>
        <v>2623672.5149999997</v>
      </c>
      <c r="J9" s="44">
        <f t="shared" si="5"/>
        <v>2690482.93</v>
      </c>
      <c r="K9" s="44">
        <f t="shared" si="5"/>
        <v>3046717.574</v>
      </c>
      <c r="L9" s="44">
        <f t="shared" si="5"/>
        <v>3215671.1750000003</v>
      </c>
      <c r="M9" s="44">
        <f t="shared" si="5"/>
        <v>3268215.9029999999</v>
      </c>
      <c r="N9" s="44">
        <f t="shared" si="5"/>
        <v>34949995.942000002</v>
      </c>
    </row>
    <row r="10" spans="1:14" x14ac:dyDescent="0.2">
      <c r="A10" s="41" t="s">
        <v>14</v>
      </c>
      <c r="B10" s="48">
        <v>496868.147</v>
      </c>
      <c r="C10" s="48">
        <v>465332.56099999999</v>
      </c>
      <c r="D10" s="48">
        <v>466361.26</v>
      </c>
      <c r="E10" s="48">
        <v>486938.86600000004</v>
      </c>
      <c r="F10" s="48">
        <v>490845.79100000003</v>
      </c>
      <c r="G10" s="48">
        <v>641430.79299999995</v>
      </c>
      <c r="H10" s="48">
        <v>518890.78800000006</v>
      </c>
      <c r="I10" s="48">
        <v>543058.30500000005</v>
      </c>
      <c r="J10" s="48">
        <v>574163.0689999999</v>
      </c>
      <c r="K10" s="48">
        <v>601395.85899999994</v>
      </c>
      <c r="L10" s="48">
        <v>589885.74100000004</v>
      </c>
      <c r="M10" s="48">
        <v>542994.72</v>
      </c>
      <c r="N10" s="48">
        <v>6418165.9000000013</v>
      </c>
    </row>
    <row r="11" spans="1:14" x14ac:dyDescent="0.2">
      <c r="A11" s="43" t="s">
        <v>15</v>
      </c>
      <c r="B11" s="112">
        <v>1271855.402</v>
      </c>
      <c r="C11" s="183">
        <v>1218149.1530000002</v>
      </c>
      <c r="D11" s="189">
        <v>1264777.3259999999</v>
      </c>
      <c r="E11" s="189">
        <v>1198414.8660000002</v>
      </c>
      <c r="F11" s="189">
        <v>1223044.02</v>
      </c>
      <c r="G11" s="189">
        <v>1046423.037</v>
      </c>
      <c r="H11" s="189">
        <v>1080944.7950000002</v>
      </c>
      <c r="I11" s="189">
        <v>1153296.075</v>
      </c>
      <c r="J11" s="189">
        <v>1187603.5220000001</v>
      </c>
      <c r="K11" s="189">
        <v>1234900.095</v>
      </c>
      <c r="L11" s="189">
        <v>1266499.8660000002</v>
      </c>
      <c r="M11" s="189">
        <v>1140740.345</v>
      </c>
      <c r="N11" s="113">
        <v>14286648.502</v>
      </c>
    </row>
    <row r="12" spans="1:14" x14ac:dyDescent="0.2">
      <c r="A12" s="43" t="s">
        <v>210</v>
      </c>
      <c r="B12" s="112">
        <v>502377.03399999999</v>
      </c>
      <c r="C12" s="183">
        <v>442379.77100000001</v>
      </c>
      <c r="D12" s="189">
        <v>447374.603</v>
      </c>
      <c r="E12" s="189">
        <v>381156.73800000001</v>
      </c>
      <c r="F12" s="189">
        <v>358086.18599999999</v>
      </c>
      <c r="G12" s="189">
        <v>320729.14400000003</v>
      </c>
      <c r="H12" s="189">
        <v>318920.27</v>
      </c>
      <c r="I12" s="189">
        <v>338095.48800000001</v>
      </c>
      <c r="J12" s="189">
        <v>341326.6</v>
      </c>
      <c r="K12" s="189">
        <v>409348.65100000001</v>
      </c>
      <c r="L12" s="189">
        <v>450894.82</v>
      </c>
      <c r="M12" s="189">
        <v>487101.109</v>
      </c>
      <c r="N12" s="113">
        <v>4797790.4139999999</v>
      </c>
    </row>
    <row r="13" spans="1:14" x14ac:dyDescent="0.2">
      <c r="A13" s="41" t="s">
        <v>208</v>
      </c>
      <c r="B13" s="115">
        <v>1070454.608</v>
      </c>
      <c r="C13" s="185">
        <v>886825.424</v>
      </c>
      <c r="D13" s="188">
        <v>927605.86100000003</v>
      </c>
      <c r="E13" s="188">
        <v>754890.77499999991</v>
      </c>
      <c r="F13" s="188">
        <v>657127.58399999992</v>
      </c>
      <c r="G13" s="188">
        <v>571076.67200000002</v>
      </c>
      <c r="H13" s="188">
        <v>595954.37</v>
      </c>
      <c r="I13" s="188">
        <v>589222.647</v>
      </c>
      <c r="J13" s="188">
        <v>587389.73899999994</v>
      </c>
      <c r="K13" s="188">
        <v>801072.96899999992</v>
      </c>
      <c r="L13" s="188">
        <v>908390.74800000002</v>
      </c>
      <c r="M13" s="188">
        <v>1097379.7290000001</v>
      </c>
      <c r="N13" s="115">
        <v>9447391.126000002</v>
      </c>
    </row>
    <row r="14" spans="1:14" ht="12.75" thickBot="1" x14ac:dyDescent="0.25">
      <c r="A14" s="161" t="s">
        <v>90</v>
      </c>
      <c r="B14" s="44">
        <f t="shared" ref="B14:N14" si="6">B15+B16+B17+B18</f>
        <v>1258276.949</v>
      </c>
      <c r="C14" s="44">
        <f t="shared" si="6"/>
        <v>1130677.399</v>
      </c>
      <c r="D14" s="44">
        <f t="shared" si="6"/>
        <v>1177773.6170000001</v>
      </c>
      <c r="E14" s="44">
        <f t="shared" si="6"/>
        <v>1049539.23</v>
      </c>
      <c r="F14" s="44">
        <f t="shared" si="6"/>
        <v>1049062.642</v>
      </c>
      <c r="G14" s="44">
        <f t="shared" si="6"/>
        <v>1003117.703</v>
      </c>
      <c r="H14" s="44">
        <f t="shared" si="6"/>
        <v>957546.21700000204</v>
      </c>
      <c r="I14" s="44">
        <f t="shared" si="6"/>
        <v>987489.79899999907</v>
      </c>
      <c r="J14" s="44">
        <f t="shared" si="6"/>
        <v>993355.88799999899</v>
      </c>
      <c r="K14" s="44">
        <f t="shared" si="6"/>
        <v>1118877.5649999999</v>
      </c>
      <c r="L14" s="44">
        <f t="shared" si="6"/>
        <v>1187801.571</v>
      </c>
      <c r="M14" s="44">
        <f t="shared" si="6"/>
        <v>1214889.0650000011</v>
      </c>
      <c r="N14" s="44">
        <f t="shared" si="6"/>
        <v>13128407.645</v>
      </c>
    </row>
    <row r="15" spans="1:14" x14ac:dyDescent="0.2">
      <c r="A15" s="41" t="s">
        <v>14</v>
      </c>
      <c r="B15" s="115">
        <v>80903.443999999989</v>
      </c>
      <c r="C15" s="185">
        <v>80259.53300000001</v>
      </c>
      <c r="D15" s="188">
        <v>85648.754000000001</v>
      </c>
      <c r="E15" s="188">
        <v>89367.57699999999</v>
      </c>
      <c r="F15" s="188">
        <v>109806.016</v>
      </c>
      <c r="G15" s="188">
        <v>112937.651</v>
      </c>
      <c r="H15" s="188">
        <v>90375.899000000005</v>
      </c>
      <c r="I15" s="188">
        <v>95649.388000000006</v>
      </c>
      <c r="J15" s="188">
        <v>91789.053999999989</v>
      </c>
      <c r="K15" s="188">
        <v>96019.023000000001</v>
      </c>
      <c r="L15" s="188">
        <v>86816.558000000005</v>
      </c>
      <c r="M15" s="188">
        <v>74319.712999999989</v>
      </c>
      <c r="N15" s="115">
        <v>1093892.6100000001</v>
      </c>
    </row>
    <row r="16" spans="1:14" x14ac:dyDescent="0.2">
      <c r="A16" s="43" t="s">
        <v>15</v>
      </c>
      <c r="B16" s="112">
        <v>519907.08900000004</v>
      </c>
      <c r="C16" s="183">
        <v>504705.02</v>
      </c>
      <c r="D16" s="189">
        <v>521560.62199999997</v>
      </c>
      <c r="E16" s="189">
        <v>497450.49300000002</v>
      </c>
      <c r="F16" s="189">
        <v>503832.576</v>
      </c>
      <c r="G16" s="189">
        <v>502250.41800000001</v>
      </c>
      <c r="H16" s="189">
        <v>468164.54</v>
      </c>
      <c r="I16" s="189">
        <v>492038.35800000001</v>
      </c>
      <c r="J16" s="189">
        <v>498653.554</v>
      </c>
      <c r="K16" s="189">
        <v>513148.282000001</v>
      </c>
      <c r="L16" s="189">
        <v>523496.62</v>
      </c>
      <c r="M16" s="189">
        <v>468685.83600000001</v>
      </c>
      <c r="N16" s="113">
        <v>6013893.4079999998</v>
      </c>
    </row>
    <row r="17" spans="1:14" x14ac:dyDescent="0.2">
      <c r="A17" s="360" t="s">
        <v>210</v>
      </c>
      <c r="B17" s="112">
        <v>214237.147</v>
      </c>
      <c r="C17" s="183">
        <v>177171.83187590798</v>
      </c>
      <c r="D17" s="189">
        <v>189552.58405624202</v>
      </c>
      <c r="E17" s="189">
        <v>157763.824183844</v>
      </c>
      <c r="F17" s="189">
        <v>157967.802</v>
      </c>
      <c r="G17" s="189">
        <v>143250.348</v>
      </c>
      <c r="H17" s="189">
        <v>146037.17913417798</v>
      </c>
      <c r="I17" s="189">
        <v>146824.11520537498</v>
      </c>
      <c r="J17" s="189">
        <v>145723.714054932</v>
      </c>
      <c r="K17" s="189">
        <v>184630.296359236</v>
      </c>
      <c r="L17" s="189">
        <v>202054.44156088601</v>
      </c>
      <c r="M17" s="189">
        <v>220848.60520157599</v>
      </c>
      <c r="N17" s="113">
        <v>2086061.8886321771</v>
      </c>
    </row>
    <row r="18" spans="1:14" x14ac:dyDescent="0.2">
      <c r="A18" s="359" t="s">
        <v>208</v>
      </c>
      <c r="B18" s="115">
        <v>443229.26899999997</v>
      </c>
      <c r="C18" s="185">
        <v>368541.01412409201</v>
      </c>
      <c r="D18" s="188">
        <v>381011.65694375802</v>
      </c>
      <c r="E18" s="188">
        <v>304957.335816156</v>
      </c>
      <c r="F18" s="188">
        <v>277456.24800000002</v>
      </c>
      <c r="G18" s="188">
        <v>244679.28599999999</v>
      </c>
      <c r="H18" s="188">
        <v>252968.59886582399</v>
      </c>
      <c r="I18" s="188">
        <v>252977.93779462401</v>
      </c>
      <c r="J18" s="188">
        <v>257189.56594506698</v>
      </c>
      <c r="K18" s="188">
        <v>325079.96364076302</v>
      </c>
      <c r="L18" s="188">
        <v>375433.95143911405</v>
      </c>
      <c r="M18" s="188">
        <v>451034.91079842503</v>
      </c>
      <c r="N18" s="115">
        <v>3934559.7383678225</v>
      </c>
    </row>
    <row r="19" spans="1:14" ht="12.75" thickBot="1" x14ac:dyDescent="0.25">
      <c r="A19" s="161" t="s">
        <v>92</v>
      </c>
      <c r="B19" s="44">
        <f t="shared" ref="B19:N19" si="7">B20+B21+B22+B23</f>
        <v>561495.69499999995</v>
      </c>
      <c r="C19" s="44">
        <f t="shared" si="7"/>
        <v>508006.57000000007</v>
      </c>
      <c r="D19" s="44">
        <f t="shared" si="7"/>
        <v>531830.29599999997</v>
      </c>
      <c r="E19" s="44">
        <f t="shared" si="7"/>
        <v>475159.23</v>
      </c>
      <c r="F19" s="44">
        <f t="shared" si="7"/>
        <v>464475.39499999996</v>
      </c>
      <c r="G19" s="44">
        <f t="shared" si="7"/>
        <v>447074.43400000001</v>
      </c>
      <c r="H19" s="44">
        <f t="shared" si="7"/>
        <v>441442.87899999996</v>
      </c>
      <c r="I19" s="44">
        <f t="shared" si="7"/>
        <v>444369.37099999998</v>
      </c>
      <c r="J19" s="44">
        <f t="shared" si="7"/>
        <v>451754.76400000002</v>
      </c>
      <c r="K19" s="44">
        <f t="shared" si="7"/>
        <v>503618.70000000007</v>
      </c>
      <c r="L19" s="44">
        <f t="shared" si="7"/>
        <v>534679.01899999997</v>
      </c>
      <c r="M19" s="44">
        <f t="shared" si="7"/>
        <v>565604.85100000002</v>
      </c>
      <c r="N19" s="44">
        <f t="shared" si="7"/>
        <v>5929511.2040000008</v>
      </c>
    </row>
    <row r="20" spans="1:14" x14ac:dyDescent="0.2">
      <c r="A20" s="41" t="s">
        <v>14</v>
      </c>
      <c r="B20" s="115">
        <v>6013.55</v>
      </c>
      <c r="C20" s="185">
        <v>4755.7</v>
      </c>
      <c r="D20" s="188">
        <v>11178.344999999999</v>
      </c>
      <c r="E20" s="188">
        <v>9413.5950000000012</v>
      </c>
      <c r="F20" s="188">
        <v>8721.9449999999997</v>
      </c>
      <c r="G20" s="188">
        <v>8238.7479999999996</v>
      </c>
      <c r="H20" s="188">
        <v>7872.0249999999996</v>
      </c>
      <c r="I20" s="188">
        <v>7845.2629999999999</v>
      </c>
      <c r="J20" s="188">
        <v>8417.58</v>
      </c>
      <c r="K20" s="188">
        <v>10030.834999999999</v>
      </c>
      <c r="L20" s="188">
        <v>10692.288</v>
      </c>
      <c r="M20" s="188">
        <v>11155.868</v>
      </c>
      <c r="N20" s="115">
        <v>104335.742</v>
      </c>
    </row>
    <row r="21" spans="1:14" x14ac:dyDescent="0.2">
      <c r="A21" s="43" t="s">
        <v>15</v>
      </c>
      <c r="B21" s="112">
        <v>283769.13400000002</v>
      </c>
      <c r="C21" s="183">
        <v>255911.166</v>
      </c>
      <c r="D21" s="189">
        <v>284271.05200000003</v>
      </c>
      <c r="E21" s="189">
        <v>258932.10599999997</v>
      </c>
      <c r="F21" s="189">
        <v>266233.10199999996</v>
      </c>
      <c r="G21" s="189">
        <v>267491.52799999999</v>
      </c>
      <c r="H21" s="189">
        <v>266954.25899999996</v>
      </c>
      <c r="I21" s="189">
        <v>268912.11499999999</v>
      </c>
      <c r="J21" s="189">
        <v>266949.609</v>
      </c>
      <c r="K21" s="189">
        <v>269875.26400000002</v>
      </c>
      <c r="L21" s="189">
        <v>275532.42499999999</v>
      </c>
      <c r="M21" s="189">
        <v>280739.38900000002</v>
      </c>
      <c r="N21" s="113">
        <v>3245571.1490000002</v>
      </c>
    </row>
    <row r="22" spans="1:14" x14ac:dyDescent="0.2">
      <c r="A22" s="360" t="s">
        <v>210</v>
      </c>
      <c r="B22" s="112">
        <v>121539.50199999999</v>
      </c>
      <c r="C22" s="183">
        <v>110088.69099999999</v>
      </c>
      <c r="D22" s="189">
        <v>108100</v>
      </c>
      <c r="E22" s="189">
        <v>92600</v>
      </c>
      <c r="F22" s="189">
        <v>83600</v>
      </c>
      <c r="G22" s="189">
        <v>77200</v>
      </c>
      <c r="H22" s="189">
        <v>75900</v>
      </c>
      <c r="I22" s="189">
        <v>78200</v>
      </c>
      <c r="J22" s="189">
        <v>79111</v>
      </c>
      <c r="K22" s="189">
        <v>97600</v>
      </c>
      <c r="L22" s="189">
        <v>105000</v>
      </c>
      <c r="M22" s="189">
        <v>113500.807</v>
      </c>
      <c r="N22" s="113">
        <v>1142440</v>
      </c>
    </row>
    <row r="23" spans="1:14" x14ac:dyDescent="0.2">
      <c r="A23" s="359" t="s">
        <v>208</v>
      </c>
      <c r="B23" s="115">
        <v>150173.50899999999</v>
      </c>
      <c r="C23" s="185">
        <v>137251.01300000001</v>
      </c>
      <c r="D23" s="188">
        <v>128280.899</v>
      </c>
      <c r="E23" s="188">
        <v>114213.52899999999</v>
      </c>
      <c r="F23" s="188">
        <v>105920.348</v>
      </c>
      <c r="G23" s="188">
        <v>94144.15800000001</v>
      </c>
      <c r="H23" s="188">
        <v>90716.595000000001</v>
      </c>
      <c r="I23" s="188">
        <v>89411.993000000002</v>
      </c>
      <c r="J23" s="188">
        <v>97276.574999999997</v>
      </c>
      <c r="K23" s="188">
        <v>126112.601</v>
      </c>
      <c r="L23" s="188">
        <v>143454.30600000001</v>
      </c>
      <c r="M23" s="188">
        <v>160208.78700000001</v>
      </c>
      <c r="N23" s="115">
        <v>1437164.3130000001</v>
      </c>
    </row>
    <row r="24" spans="1:14" ht="12.75" thickBot="1" x14ac:dyDescent="0.25">
      <c r="A24" s="161" t="s">
        <v>154</v>
      </c>
      <c r="B24" s="44">
        <f t="shared" ref="B24:N24" si="8">B25+B26+B27+B28</f>
        <v>5258.9059999999999</v>
      </c>
      <c r="C24" s="44">
        <f t="shared" si="8"/>
        <v>5843.9819999999991</v>
      </c>
      <c r="D24" s="44">
        <f t="shared" si="8"/>
        <v>5629.0889999999999</v>
      </c>
      <c r="E24" s="44">
        <f t="shared" si="8"/>
        <v>5223.9390000000003</v>
      </c>
      <c r="F24" s="44">
        <f t="shared" si="8"/>
        <v>5596.3869999999997</v>
      </c>
      <c r="G24" s="44">
        <f t="shared" si="8"/>
        <v>5069.42</v>
      </c>
      <c r="H24" s="44">
        <f t="shared" si="8"/>
        <v>3590.0239999999999</v>
      </c>
      <c r="I24" s="44">
        <f t="shared" si="8"/>
        <v>4891.6920000000009</v>
      </c>
      <c r="J24" s="44">
        <f t="shared" si="8"/>
        <v>5302.9209999999994</v>
      </c>
      <c r="K24" s="44">
        <f t="shared" si="8"/>
        <v>5632.8669999999993</v>
      </c>
      <c r="L24" s="44">
        <f t="shared" si="8"/>
        <v>5630.7019999999993</v>
      </c>
      <c r="M24" s="44">
        <f t="shared" si="8"/>
        <v>4671.9380000000001</v>
      </c>
      <c r="N24" s="44">
        <f t="shared" si="8"/>
        <v>62341.867000000013</v>
      </c>
    </row>
    <row r="25" spans="1:14" x14ac:dyDescent="0.2">
      <c r="A25" s="41" t="s">
        <v>14</v>
      </c>
      <c r="B25" s="115">
        <v>0</v>
      </c>
      <c r="C25" s="185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0</v>
      </c>
      <c r="M25" s="188">
        <v>0</v>
      </c>
      <c r="N25" s="115">
        <v>0</v>
      </c>
    </row>
    <row r="26" spans="1:14" x14ac:dyDescent="0.2">
      <c r="A26" s="43" t="s">
        <v>15</v>
      </c>
      <c r="B26" s="112">
        <v>5146.3289999999997</v>
      </c>
      <c r="C26" s="183">
        <v>5741.0629999999992</v>
      </c>
      <c r="D26" s="189">
        <v>5531.7960000000003</v>
      </c>
      <c r="E26" s="189">
        <v>5139.0050000000001</v>
      </c>
      <c r="F26" s="189">
        <v>5502.61</v>
      </c>
      <c r="G26" s="189">
        <v>4990.7939999999999</v>
      </c>
      <c r="H26" s="189">
        <v>3532.817</v>
      </c>
      <c r="I26" s="189">
        <v>4817.1290000000008</v>
      </c>
      <c r="J26" s="189">
        <v>5237.0559999999996</v>
      </c>
      <c r="K26" s="189">
        <v>5554.0149999999994</v>
      </c>
      <c r="L26" s="189">
        <v>5538.4339999999993</v>
      </c>
      <c r="M26" s="189">
        <v>4571.6590000000006</v>
      </c>
      <c r="N26" s="113">
        <v>61302.707000000009</v>
      </c>
    </row>
    <row r="27" spans="1:14" x14ac:dyDescent="0.2">
      <c r="A27" s="43" t="s">
        <v>210</v>
      </c>
      <c r="B27" s="112">
        <v>112.577</v>
      </c>
      <c r="C27" s="183">
        <v>102.919</v>
      </c>
      <c r="D27" s="189">
        <v>97.293000000000006</v>
      </c>
      <c r="E27" s="189">
        <v>84.933999999999997</v>
      </c>
      <c r="F27" s="189">
        <v>93.777000000000001</v>
      </c>
      <c r="G27" s="189">
        <v>78.626000000000005</v>
      </c>
      <c r="H27" s="189">
        <v>57.207000000000001</v>
      </c>
      <c r="I27" s="189">
        <v>74.563000000000002</v>
      </c>
      <c r="J27" s="189">
        <v>65.865000000000009</v>
      </c>
      <c r="K27" s="189">
        <v>78.852000000000004</v>
      </c>
      <c r="L27" s="189">
        <v>92.268000000000001</v>
      </c>
      <c r="M27" s="189">
        <v>100.279</v>
      </c>
      <c r="N27" s="113">
        <v>1039.1600000000001</v>
      </c>
    </row>
    <row r="28" spans="1:14" ht="12.75" thickBot="1" x14ac:dyDescent="0.25">
      <c r="A28" s="140" t="s">
        <v>208</v>
      </c>
      <c r="B28" s="114">
        <v>0</v>
      </c>
      <c r="C28" s="184">
        <v>0</v>
      </c>
      <c r="D28" s="184">
        <v>0</v>
      </c>
      <c r="E28" s="184">
        <v>0</v>
      </c>
      <c r="F28" s="184">
        <v>0</v>
      </c>
      <c r="G28" s="184">
        <v>0</v>
      </c>
      <c r="H28" s="184">
        <v>0</v>
      </c>
      <c r="I28" s="184">
        <v>0</v>
      </c>
      <c r="J28" s="184">
        <v>0</v>
      </c>
      <c r="K28" s="184">
        <v>0</v>
      </c>
      <c r="L28" s="184">
        <v>0</v>
      </c>
      <c r="M28" s="184">
        <v>0</v>
      </c>
      <c r="N28" s="114">
        <v>0</v>
      </c>
    </row>
    <row r="29" spans="1:14" x14ac:dyDescent="0.2">
      <c r="A29" s="47"/>
      <c r="B29" s="39"/>
      <c r="N29" s="18" t="s">
        <v>162</v>
      </c>
    </row>
  </sheetData>
  <phoneticPr fontId="2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H47"/>
  <sheetViews>
    <sheetView zoomScale="115" zoomScaleNormal="115" zoomScaleSheetLayoutView="100" workbookViewId="0"/>
  </sheetViews>
  <sheetFormatPr defaultRowHeight="12" x14ac:dyDescent="0.2"/>
  <cols>
    <col min="1" max="1" width="29" style="9" customWidth="1"/>
    <col min="2" max="2" width="15.140625" style="9" customWidth="1"/>
    <col min="3" max="4" width="19.5703125" style="9" customWidth="1"/>
    <col min="5" max="8" width="15.140625" style="9" customWidth="1"/>
    <col min="9" max="9" width="9.140625" style="9" customWidth="1"/>
    <col min="10" max="16384" width="9.140625" style="9"/>
  </cols>
  <sheetData>
    <row r="1" spans="1:8" ht="18.75" x14ac:dyDescent="0.3">
      <c r="A1" s="106" t="s">
        <v>465</v>
      </c>
      <c r="B1" s="243"/>
      <c r="C1" s="243"/>
      <c r="D1" s="243"/>
      <c r="E1" s="243"/>
      <c r="F1" s="243"/>
      <c r="G1" s="243"/>
      <c r="H1" s="107" t="str">
        <f>Obsah!A1</f>
        <v>2016</v>
      </c>
    </row>
    <row r="2" spans="1:8" ht="7.5" customHeight="1" x14ac:dyDescent="0.2">
      <c r="A2" s="243"/>
      <c r="B2" s="243"/>
      <c r="C2" s="243"/>
      <c r="D2" s="243"/>
      <c r="E2" s="243"/>
      <c r="F2" s="243"/>
      <c r="G2" s="243"/>
      <c r="H2" s="243"/>
    </row>
    <row r="3" spans="1:8" ht="36" x14ac:dyDescent="0.2">
      <c r="A3" s="128"/>
      <c r="B3" s="128" t="s">
        <v>303</v>
      </c>
      <c r="C3" s="128" t="s">
        <v>417</v>
      </c>
      <c r="D3" s="128" t="s">
        <v>418</v>
      </c>
      <c r="E3" s="128" t="s">
        <v>282</v>
      </c>
      <c r="F3" s="128" t="s">
        <v>304</v>
      </c>
      <c r="G3" s="128" t="s">
        <v>82</v>
      </c>
      <c r="H3" s="128" t="s">
        <v>393</v>
      </c>
    </row>
    <row r="4" spans="1:8" ht="13.5" x14ac:dyDescent="0.2">
      <c r="A4" s="129"/>
      <c r="B4" s="130" t="s">
        <v>4</v>
      </c>
      <c r="C4" s="130" t="s">
        <v>4</v>
      </c>
      <c r="D4" s="130" t="s">
        <v>4</v>
      </c>
      <c r="E4" s="130" t="s">
        <v>4</v>
      </c>
      <c r="F4" s="130" t="s">
        <v>12</v>
      </c>
      <c r="G4" s="130" t="s">
        <v>276</v>
      </c>
      <c r="H4" s="130" t="s">
        <v>277</v>
      </c>
    </row>
    <row r="5" spans="1:8" s="98" customFormat="1" ht="14.25" customHeight="1" thickBot="1" x14ac:dyDescent="0.25">
      <c r="A5" s="124" t="s">
        <v>39</v>
      </c>
      <c r="B5" s="127">
        <v>24104.222149999994</v>
      </c>
      <c r="C5" s="127">
        <v>1373.7816800000003</v>
      </c>
      <c r="D5" s="127">
        <v>2.9678299999999993</v>
      </c>
      <c r="E5" s="127">
        <v>22730.440469999994</v>
      </c>
      <c r="F5" s="127">
        <v>882522</v>
      </c>
      <c r="G5" s="127">
        <v>4290</v>
      </c>
      <c r="H5" s="127">
        <v>12099</v>
      </c>
    </row>
    <row r="6" spans="1:8" s="98" customFormat="1" ht="14.25" customHeight="1" thickBot="1" x14ac:dyDescent="0.25">
      <c r="A6" s="124" t="s">
        <v>40</v>
      </c>
      <c r="B6" s="125">
        <f>SUM(B7:B18)</f>
        <v>45704.070649999958</v>
      </c>
      <c r="C6" s="125">
        <f>SUM(C7:C18)</f>
        <v>4184.7613549999978</v>
      </c>
      <c r="D6" s="125">
        <f>SUM(D7:D18)</f>
        <v>1127.9038350000005</v>
      </c>
      <c r="E6" s="125">
        <f>SUM(E7:E18)</f>
        <v>41519.309294999955</v>
      </c>
      <c r="F6" s="125">
        <f>SUM(F7:F18)</f>
        <v>107105831.58000006</v>
      </c>
      <c r="G6" s="125">
        <v>10849.975000000002</v>
      </c>
      <c r="H6" s="125">
        <v>35402.514000000025</v>
      </c>
    </row>
    <row r="7" spans="1:8" x14ac:dyDescent="0.2">
      <c r="A7" s="23" t="s">
        <v>229</v>
      </c>
      <c r="B7" s="6">
        <v>2051.2915150000017</v>
      </c>
      <c r="C7" s="6">
        <v>187.73151100000018</v>
      </c>
      <c r="D7" s="6">
        <v>36.17189299999999</v>
      </c>
      <c r="E7" s="6">
        <v>1863.5600040000015</v>
      </c>
      <c r="F7" s="6">
        <v>14158450.043000011</v>
      </c>
      <c r="G7" s="444"/>
      <c r="H7" s="444"/>
    </row>
    <row r="8" spans="1:8" x14ac:dyDescent="0.2">
      <c r="A8" s="24" t="s">
        <v>228</v>
      </c>
      <c r="B8" s="7">
        <v>10.779804999999998</v>
      </c>
      <c r="C8" s="7">
        <v>1.5930850000000003</v>
      </c>
      <c r="D8" s="7">
        <v>0</v>
      </c>
      <c r="E8" s="7">
        <v>9.1867199999999976</v>
      </c>
      <c r="F8" s="7">
        <v>160949.35900000005</v>
      </c>
      <c r="G8" s="445"/>
      <c r="H8" s="446"/>
    </row>
    <row r="9" spans="1:8" x14ac:dyDescent="0.2">
      <c r="A9" s="29" t="s">
        <v>227</v>
      </c>
      <c r="B9" s="14">
        <v>5719.850639999996</v>
      </c>
      <c r="C9" s="14">
        <v>441.69997299999966</v>
      </c>
      <c r="D9" s="14">
        <v>217.39270800000003</v>
      </c>
      <c r="E9" s="14">
        <v>5278.1506669999962</v>
      </c>
      <c r="F9" s="14">
        <v>14830658.947000008</v>
      </c>
      <c r="G9" s="445"/>
      <c r="H9" s="446"/>
    </row>
    <row r="10" spans="1:8" x14ac:dyDescent="0.2">
      <c r="A10" s="29" t="s">
        <v>226</v>
      </c>
      <c r="B10" s="14">
        <v>36228.083022999956</v>
      </c>
      <c r="C10" s="14">
        <v>3425.9234649999976</v>
      </c>
      <c r="D10" s="14">
        <v>722.13850400000047</v>
      </c>
      <c r="E10" s="14">
        <v>32802.159557999956</v>
      </c>
      <c r="F10" s="14">
        <v>60009043.764000028</v>
      </c>
      <c r="G10" s="445"/>
      <c r="H10" s="446"/>
    </row>
    <row r="11" spans="1:8" x14ac:dyDescent="0.2">
      <c r="A11" s="29" t="s">
        <v>225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445"/>
      <c r="H11" s="446"/>
    </row>
    <row r="12" spans="1:8" x14ac:dyDescent="0.2">
      <c r="A12" s="29" t="s">
        <v>224</v>
      </c>
      <c r="B12" s="14">
        <v>45.296569999999996</v>
      </c>
      <c r="C12" s="14">
        <v>5.77996</v>
      </c>
      <c r="D12" s="14">
        <v>2.2941599999999998</v>
      </c>
      <c r="E12" s="14">
        <v>39.516609999999993</v>
      </c>
      <c r="F12" s="14">
        <v>1022767.8149999997</v>
      </c>
      <c r="G12" s="445"/>
      <c r="H12" s="446"/>
    </row>
    <row r="13" spans="1:8" x14ac:dyDescent="0.2">
      <c r="A13" s="29" t="s">
        <v>223</v>
      </c>
      <c r="B13" s="14">
        <v>24.827180999999996</v>
      </c>
      <c r="C13" s="14">
        <v>1.1255220000000001</v>
      </c>
      <c r="D13" s="14">
        <v>4.1604439999999991</v>
      </c>
      <c r="E13" s="14">
        <v>23.701658999999996</v>
      </c>
      <c r="F13" s="14">
        <v>580602.13500000001</v>
      </c>
      <c r="G13" s="445"/>
      <c r="H13" s="446"/>
    </row>
    <row r="14" spans="1:8" x14ac:dyDescent="0.2">
      <c r="A14" s="29" t="s">
        <v>222</v>
      </c>
      <c r="B14" s="14">
        <v>176.82091099999997</v>
      </c>
      <c r="C14" s="14">
        <v>21.854105000000008</v>
      </c>
      <c r="D14" s="14">
        <v>35.801671000000006</v>
      </c>
      <c r="E14" s="14">
        <v>154.96680599999996</v>
      </c>
      <c r="F14" s="14">
        <v>2881221.1839999999</v>
      </c>
      <c r="G14" s="445"/>
      <c r="H14" s="446"/>
    </row>
    <row r="15" spans="1:8" x14ac:dyDescent="0.2">
      <c r="A15" s="29" t="s">
        <v>221</v>
      </c>
      <c r="B15" s="14">
        <v>784.0688199999995</v>
      </c>
      <c r="C15" s="14">
        <v>62.755842000000037</v>
      </c>
      <c r="D15" s="14">
        <v>67.625124999999969</v>
      </c>
      <c r="E15" s="14">
        <v>721.31297799999948</v>
      </c>
      <c r="F15" s="14">
        <v>6231019.5169999972</v>
      </c>
      <c r="G15" s="445"/>
      <c r="H15" s="446"/>
    </row>
    <row r="16" spans="1:8" x14ac:dyDescent="0.2">
      <c r="A16" s="29" t="s">
        <v>33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445"/>
      <c r="H16" s="446"/>
    </row>
    <row r="17" spans="1:8" x14ac:dyDescent="0.2">
      <c r="A17" s="29" t="s">
        <v>220</v>
      </c>
      <c r="B17" s="14">
        <v>31.241092999999996</v>
      </c>
      <c r="C17" s="14">
        <v>2.5576920000000007</v>
      </c>
      <c r="D17" s="14">
        <v>2.1068839999999995</v>
      </c>
      <c r="E17" s="14">
        <v>28.683400999999996</v>
      </c>
      <c r="F17" s="14">
        <v>222195.35999999987</v>
      </c>
      <c r="G17" s="445"/>
      <c r="H17" s="446"/>
    </row>
    <row r="18" spans="1:8" ht="12.75" thickBot="1" x14ac:dyDescent="0.25">
      <c r="A18" s="25" t="s">
        <v>219</v>
      </c>
      <c r="B18" s="456">
        <v>631.81109200000049</v>
      </c>
      <c r="C18" s="456">
        <v>33.740200000000016</v>
      </c>
      <c r="D18" s="456">
        <v>40.212445999999979</v>
      </c>
      <c r="E18" s="456">
        <v>598.07089200000041</v>
      </c>
      <c r="F18" s="456">
        <v>7008923.4559999974</v>
      </c>
      <c r="G18" s="461"/>
      <c r="H18" s="461"/>
    </row>
    <row r="19" spans="1:8" s="37" customFormat="1" ht="11.25" x14ac:dyDescent="0.2">
      <c r="H19" s="15" t="s">
        <v>169</v>
      </c>
    </row>
    <row r="20" spans="1:8" x14ac:dyDescent="0.2">
      <c r="A20" s="225"/>
      <c r="B20" s="225">
        <v>2007</v>
      </c>
      <c r="C20" s="225">
        <v>2008</v>
      </c>
      <c r="D20" s="225">
        <v>2009</v>
      </c>
      <c r="E20" s="225">
        <v>2010</v>
      </c>
      <c r="F20" s="225">
        <v>2011</v>
      </c>
    </row>
    <row r="21" spans="1:8" x14ac:dyDescent="0.2">
      <c r="A21" s="225" t="s">
        <v>229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</row>
    <row r="22" spans="1:8" x14ac:dyDescent="0.2">
      <c r="A22" s="225" t="s">
        <v>228</v>
      </c>
      <c r="B22" s="225">
        <v>0</v>
      </c>
      <c r="C22" s="225">
        <v>0</v>
      </c>
      <c r="D22" s="225">
        <v>0</v>
      </c>
      <c r="E22" s="225">
        <v>0</v>
      </c>
      <c r="F22" s="225">
        <v>0</v>
      </c>
    </row>
    <row r="23" spans="1:8" x14ac:dyDescent="0.2">
      <c r="A23" s="225" t="s">
        <v>227</v>
      </c>
      <c r="B23" s="225">
        <v>0</v>
      </c>
      <c r="C23" s="225">
        <v>0</v>
      </c>
      <c r="D23" s="225">
        <v>0</v>
      </c>
      <c r="E23" s="225">
        <v>0</v>
      </c>
      <c r="F23" s="225">
        <v>0</v>
      </c>
    </row>
    <row r="24" spans="1:8" x14ac:dyDescent="0.2">
      <c r="A24" s="225" t="s">
        <v>226</v>
      </c>
      <c r="B24" s="225">
        <v>0</v>
      </c>
      <c r="C24" s="225">
        <v>0</v>
      </c>
      <c r="D24" s="225">
        <v>0</v>
      </c>
      <c r="E24" s="225">
        <v>0</v>
      </c>
      <c r="F24" s="225">
        <v>0</v>
      </c>
    </row>
    <row r="25" spans="1:8" x14ac:dyDescent="0.2">
      <c r="A25" s="225" t="s">
        <v>225</v>
      </c>
      <c r="B25" s="225">
        <v>0</v>
      </c>
      <c r="C25" s="225">
        <v>0</v>
      </c>
      <c r="D25" s="225">
        <v>0</v>
      </c>
      <c r="E25" s="225">
        <v>0</v>
      </c>
      <c r="F25" s="225">
        <v>0</v>
      </c>
    </row>
    <row r="26" spans="1:8" x14ac:dyDescent="0.2">
      <c r="A26" s="225" t="s">
        <v>224</v>
      </c>
      <c r="B26" s="225">
        <v>0</v>
      </c>
      <c r="C26" s="225">
        <v>0</v>
      </c>
      <c r="D26" s="225">
        <v>0</v>
      </c>
      <c r="E26" s="225">
        <v>0</v>
      </c>
      <c r="F26" s="225">
        <v>0</v>
      </c>
    </row>
    <row r="27" spans="1:8" x14ac:dyDescent="0.2">
      <c r="A27" s="225" t="s">
        <v>223</v>
      </c>
      <c r="B27" s="225">
        <v>0</v>
      </c>
      <c r="C27" s="225">
        <v>0</v>
      </c>
      <c r="D27" s="225">
        <v>0</v>
      </c>
      <c r="E27" s="225">
        <v>0</v>
      </c>
      <c r="F27" s="225">
        <v>0</v>
      </c>
    </row>
    <row r="28" spans="1:8" x14ac:dyDescent="0.2">
      <c r="A28" s="225" t="s">
        <v>222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</row>
    <row r="29" spans="1:8" x14ac:dyDescent="0.2">
      <c r="A29" s="225" t="s">
        <v>221</v>
      </c>
      <c r="B29" s="225">
        <v>0</v>
      </c>
      <c r="C29" s="225">
        <v>0</v>
      </c>
      <c r="D29" s="225">
        <v>0</v>
      </c>
      <c r="E29" s="225">
        <v>0</v>
      </c>
      <c r="F29" s="225">
        <v>0</v>
      </c>
    </row>
    <row r="30" spans="1:8" x14ac:dyDescent="0.2">
      <c r="A30" s="225" t="s">
        <v>33</v>
      </c>
      <c r="B30" s="225">
        <v>0</v>
      </c>
      <c r="C30" s="225">
        <v>0</v>
      </c>
      <c r="D30" s="225">
        <v>0</v>
      </c>
      <c r="E30" s="225">
        <v>0</v>
      </c>
      <c r="F30" s="225">
        <v>0</v>
      </c>
    </row>
    <row r="31" spans="1:8" x14ac:dyDescent="0.2">
      <c r="A31" s="225" t="s">
        <v>220</v>
      </c>
      <c r="B31" s="225">
        <v>0</v>
      </c>
      <c r="C31" s="225">
        <v>0</v>
      </c>
      <c r="D31" s="225">
        <v>0</v>
      </c>
      <c r="E31" s="225">
        <v>0</v>
      </c>
      <c r="F31" s="225">
        <v>0</v>
      </c>
    </row>
    <row r="32" spans="1:8" x14ac:dyDescent="0.2">
      <c r="A32" s="225" t="s">
        <v>219</v>
      </c>
      <c r="B32" s="225">
        <v>0</v>
      </c>
      <c r="C32" s="225">
        <v>0</v>
      </c>
      <c r="D32" s="225">
        <v>0</v>
      </c>
      <c r="E32" s="225">
        <v>0</v>
      </c>
      <c r="F32" s="225">
        <v>0</v>
      </c>
    </row>
    <row r="33" spans="1:8" x14ac:dyDescent="0.2">
      <c r="A33" s="225" t="s">
        <v>522</v>
      </c>
      <c r="B33" s="225">
        <v>56728.2</v>
      </c>
      <c r="C33" s="225">
        <v>51218.8</v>
      </c>
      <c r="D33" s="225">
        <v>48457.4</v>
      </c>
      <c r="E33" s="225">
        <v>49979.7</v>
      </c>
      <c r="F33" s="225">
        <v>49973.017663658815</v>
      </c>
    </row>
    <row r="34" spans="1:8" x14ac:dyDescent="0.2">
      <c r="A34" s="225">
        <v>2012</v>
      </c>
      <c r="B34" s="225">
        <v>2013</v>
      </c>
      <c r="C34" s="225">
        <v>2014</v>
      </c>
      <c r="D34" s="225">
        <v>2015</v>
      </c>
      <c r="E34" s="225">
        <v>2016</v>
      </c>
      <c r="F34" s="225"/>
    </row>
    <row r="35" spans="1:8" x14ac:dyDescent="0.2">
      <c r="A35" s="225">
        <v>0</v>
      </c>
      <c r="B35" s="225">
        <v>0</v>
      </c>
      <c r="C35" s="225">
        <v>1992.5497399999992</v>
      </c>
      <c r="D35" s="225">
        <v>2078.8107699999991</v>
      </c>
      <c r="E35" s="225">
        <v>2051.2915150000017</v>
      </c>
      <c r="F35" s="225"/>
    </row>
    <row r="36" spans="1:8" x14ac:dyDescent="0.2">
      <c r="A36" s="225">
        <v>0</v>
      </c>
      <c r="B36" s="225">
        <v>0</v>
      </c>
      <c r="C36" s="225">
        <v>6.5015700000000001</v>
      </c>
      <c r="D36" s="225">
        <v>9.6688799999999997</v>
      </c>
      <c r="E36" s="225">
        <v>10.779804999999998</v>
      </c>
      <c r="F36" s="225"/>
    </row>
    <row r="37" spans="1:8" x14ac:dyDescent="0.2">
      <c r="A37" s="225">
        <v>0</v>
      </c>
      <c r="B37" s="225">
        <v>0</v>
      </c>
      <c r="C37" s="225">
        <v>4889.8065399999978</v>
      </c>
      <c r="D37" s="225">
        <v>5165.638719999999</v>
      </c>
      <c r="E37" s="225">
        <v>5719.850639999996</v>
      </c>
      <c r="F37" s="225"/>
    </row>
    <row r="38" spans="1:8" x14ac:dyDescent="0.2">
      <c r="A38" s="225">
        <v>0</v>
      </c>
      <c r="B38" s="225">
        <v>0</v>
      </c>
      <c r="C38" s="225">
        <v>35832.172599999969</v>
      </c>
      <c r="D38" s="225">
        <v>35944.483260000052</v>
      </c>
      <c r="E38" s="225">
        <v>36228.083022999956</v>
      </c>
      <c r="F38" s="225"/>
    </row>
    <row r="39" spans="1:8" x14ac:dyDescent="0.2">
      <c r="A39" s="225">
        <v>0</v>
      </c>
      <c r="B39" s="225">
        <v>0</v>
      </c>
      <c r="C39" s="225">
        <v>0</v>
      </c>
      <c r="D39" s="225">
        <v>0</v>
      </c>
      <c r="E39" s="225">
        <v>0</v>
      </c>
      <c r="F39" s="225"/>
    </row>
    <row r="40" spans="1:8" x14ac:dyDescent="0.2">
      <c r="A40" s="225">
        <v>0</v>
      </c>
      <c r="B40" s="225">
        <v>0</v>
      </c>
      <c r="C40" s="225">
        <v>33.414000000000001</v>
      </c>
      <c r="D40" s="225">
        <v>31.775639999999996</v>
      </c>
      <c r="E40" s="225">
        <v>45.296569999999996</v>
      </c>
      <c r="F40" s="225"/>
    </row>
    <row r="41" spans="1:8" x14ac:dyDescent="0.2">
      <c r="A41" s="225">
        <v>0</v>
      </c>
      <c r="B41" s="225">
        <v>0</v>
      </c>
      <c r="C41" s="225">
        <v>10.678619999999999</v>
      </c>
      <c r="D41" s="225">
        <v>15.967789999999997</v>
      </c>
      <c r="E41" s="225">
        <v>24.827180999999996</v>
      </c>
      <c r="F41" s="225"/>
    </row>
    <row r="42" spans="1:8" x14ac:dyDescent="0.2">
      <c r="A42" s="225">
        <v>0</v>
      </c>
      <c r="B42" s="225">
        <v>0</v>
      </c>
      <c r="C42" s="225">
        <v>154.83791999999988</v>
      </c>
      <c r="D42" s="225">
        <v>162.50556999999992</v>
      </c>
      <c r="E42" s="225">
        <v>176.82091099999997</v>
      </c>
      <c r="F42" s="225"/>
    </row>
    <row r="43" spans="1:8" ht="9" customHeight="1" x14ac:dyDescent="0.2">
      <c r="A43" s="225">
        <v>0</v>
      </c>
      <c r="B43" s="225">
        <v>0</v>
      </c>
      <c r="C43" s="225">
        <v>948.37748000000067</v>
      </c>
      <c r="D43" s="225">
        <v>831.1158700000002</v>
      </c>
      <c r="E43" s="225">
        <v>784.0688199999995</v>
      </c>
      <c r="F43" s="225"/>
    </row>
    <row r="44" spans="1:8" x14ac:dyDescent="0.2">
      <c r="A44" s="225">
        <v>0</v>
      </c>
      <c r="B44" s="225">
        <v>0</v>
      </c>
      <c r="C44" s="225">
        <v>0</v>
      </c>
      <c r="D44" s="225">
        <v>0</v>
      </c>
      <c r="E44" s="225">
        <v>0</v>
      </c>
      <c r="F44" s="225"/>
      <c r="H44" s="477"/>
    </row>
    <row r="45" spans="1:8" ht="0.75" customHeight="1" x14ac:dyDescent="0.2">
      <c r="A45" s="225">
        <v>0</v>
      </c>
      <c r="B45" s="225">
        <v>0</v>
      </c>
      <c r="C45" s="225">
        <v>34.981389999999969</v>
      </c>
      <c r="D45" s="225">
        <v>37.128279999999982</v>
      </c>
      <c r="E45" s="225">
        <v>31.241092999999996</v>
      </c>
      <c r="F45" s="225"/>
    </row>
    <row r="46" spans="1:8" ht="0.75" customHeight="1" x14ac:dyDescent="0.2">
      <c r="A46" s="225">
        <v>0</v>
      </c>
      <c r="B46" s="225">
        <v>0</v>
      </c>
      <c r="C46" s="225">
        <v>515.95992000000001</v>
      </c>
      <c r="D46" s="225">
        <v>542.06642999999997</v>
      </c>
      <c r="E46" s="225">
        <v>631.81109200000049</v>
      </c>
    </row>
    <row r="47" spans="1:8" ht="0.75" customHeight="1" x14ac:dyDescent="0.2">
      <c r="A47" s="225">
        <v>47261.007437886903</v>
      </c>
      <c r="B47" s="225">
        <v>44737</v>
      </c>
      <c r="C47" s="225">
        <v>44419.279779999961</v>
      </c>
      <c r="D47" s="225">
        <v>44819.161210000049</v>
      </c>
      <c r="E47" s="225">
        <v>45704.070649999958</v>
      </c>
    </row>
  </sheetData>
  <phoneticPr fontId="2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5" zoomScaleNormal="115" zoomScaleSheetLayoutView="100" workbookViewId="0"/>
  </sheetViews>
  <sheetFormatPr defaultRowHeight="12" x14ac:dyDescent="0.2"/>
  <cols>
    <col min="1" max="1" width="29" style="9" customWidth="1"/>
    <col min="2" max="2" width="15.140625" style="9" customWidth="1"/>
    <col min="3" max="4" width="19.5703125" style="9" customWidth="1"/>
    <col min="5" max="8" width="15.140625" style="9" customWidth="1"/>
    <col min="9" max="9" width="9.140625" style="9" customWidth="1"/>
    <col min="10" max="16384" width="9.140625" style="9"/>
  </cols>
  <sheetData>
    <row r="1" spans="1:8" ht="18.75" x14ac:dyDescent="0.3">
      <c r="A1" s="106" t="s">
        <v>493</v>
      </c>
      <c r="B1" s="243"/>
      <c r="C1" s="243"/>
      <c r="D1" s="243"/>
      <c r="E1" s="243"/>
      <c r="F1" s="243"/>
      <c r="G1" s="243"/>
      <c r="H1" s="107" t="str">
        <f>Obsah!A1</f>
        <v>2016</v>
      </c>
    </row>
    <row r="2" spans="1:8" ht="7.5" customHeight="1" x14ac:dyDescent="0.2">
      <c r="A2" s="243"/>
      <c r="B2" s="243"/>
      <c r="C2" s="243"/>
      <c r="D2" s="243"/>
      <c r="E2" s="243"/>
      <c r="F2" s="243"/>
      <c r="G2" s="243"/>
      <c r="H2" s="243"/>
    </row>
    <row r="3" spans="1:8" ht="36" x14ac:dyDescent="0.2">
      <c r="A3" s="128"/>
      <c r="B3" s="128" t="s">
        <v>303</v>
      </c>
      <c r="C3" s="128" t="s">
        <v>417</v>
      </c>
      <c r="D3" s="128" t="s">
        <v>418</v>
      </c>
      <c r="E3" s="128" t="s">
        <v>282</v>
      </c>
      <c r="F3" s="128" t="s">
        <v>304</v>
      </c>
      <c r="G3" s="128" t="s">
        <v>82</v>
      </c>
      <c r="H3" s="128" t="s">
        <v>393</v>
      </c>
    </row>
    <row r="4" spans="1:8" ht="13.5" x14ac:dyDescent="0.2">
      <c r="A4" s="129"/>
      <c r="B4" s="139" t="s">
        <v>4</v>
      </c>
      <c r="C4" s="139" t="s">
        <v>4</v>
      </c>
      <c r="D4" s="139" t="s">
        <v>4</v>
      </c>
      <c r="E4" s="139" t="s">
        <v>4</v>
      </c>
      <c r="F4" s="139" t="s">
        <v>12</v>
      </c>
      <c r="G4" s="139" t="s">
        <v>276</v>
      </c>
      <c r="H4" s="139" t="s">
        <v>277</v>
      </c>
    </row>
    <row r="5" spans="1:8" s="98" customFormat="1" ht="14.25" customHeight="1" thickBot="1" x14ac:dyDescent="0.25">
      <c r="A5" s="131" t="s">
        <v>155</v>
      </c>
      <c r="B5" s="125">
        <f t="shared" ref="B5:F5" si="0">SUM(B6:B17)</f>
        <v>4049.2436779999998</v>
      </c>
      <c r="C5" s="125">
        <f t="shared" si="0"/>
        <v>42.702140999999997</v>
      </c>
      <c r="D5" s="125">
        <f t="shared" si="0"/>
        <v>5.6885320000000004</v>
      </c>
      <c r="E5" s="125">
        <f t="shared" si="0"/>
        <v>4006.5415370000001</v>
      </c>
      <c r="F5" s="125">
        <f t="shared" si="0"/>
        <v>947243.80999999982</v>
      </c>
      <c r="G5" s="125">
        <v>1363.5</v>
      </c>
      <c r="H5" s="125">
        <v>1696.895</v>
      </c>
    </row>
    <row r="6" spans="1:8" x14ac:dyDescent="0.2">
      <c r="A6" s="23" t="s">
        <v>229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444"/>
      <c r="H6" s="444"/>
    </row>
    <row r="7" spans="1:8" x14ac:dyDescent="0.2">
      <c r="A7" s="24" t="s">
        <v>228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445"/>
      <c r="H7" s="446"/>
    </row>
    <row r="8" spans="1:8" x14ac:dyDescent="0.2">
      <c r="A8" s="29" t="s">
        <v>227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445"/>
      <c r="H8" s="446"/>
    </row>
    <row r="9" spans="1:8" x14ac:dyDescent="0.2">
      <c r="A9" s="29" t="s">
        <v>226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445"/>
      <c r="H9" s="446"/>
    </row>
    <row r="10" spans="1:8" x14ac:dyDescent="0.2">
      <c r="A10" s="29" t="s">
        <v>225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445"/>
      <c r="H10" s="446"/>
    </row>
    <row r="11" spans="1:8" x14ac:dyDescent="0.2">
      <c r="A11" s="29" t="s">
        <v>224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445"/>
      <c r="H11" s="446"/>
    </row>
    <row r="12" spans="1:8" x14ac:dyDescent="0.2">
      <c r="A12" s="29" t="s">
        <v>223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445"/>
      <c r="H12" s="446"/>
    </row>
    <row r="13" spans="1:8" x14ac:dyDescent="0.2">
      <c r="A13" s="29" t="s">
        <v>222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445"/>
      <c r="H13" s="446"/>
    </row>
    <row r="14" spans="1:8" x14ac:dyDescent="0.2">
      <c r="A14" s="29" t="s">
        <v>221</v>
      </c>
      <c r="B14" s="14">
        <v>1994.4568400000001</v>
      </c>
      <c r="C14" s="14">
        <v>20.6431</v>
      </c>
      <c r="D14" s="14">
        <v>0.30379999999999996</v>
      </c>
      <c r="E14" s="14">
        <v>1973.8137400000001</v>
      </c>
      <c r="F14" s="14">
        <v>234170.93999999997</v>
      </c>
      <c r="G14" s="445"/>
      <c r="H14" s="446"/>
    </row>
    <row r="15" spans="1:8" x14ac:dyDescent="0.2">
      <c r="A15" s="29" t="s">
        <v>33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445"/>
      <c r="H15" s="446"/>
    </row>
    <row r="16" spans="1:8" x14ac:dyDescent="0.2">
      <c r="A16" s="29" t="s">
        <v>220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445"/>
      <c r="H16" s="446"/>
    </row>
    <row r="17" spans="1:8" ht="12.75" thickBot="1" x14ac:dyDescent="0.25">
      <c r="A17" s="25" t="s">
        <v>219</v>
      </c>
      <c r="B17" s="456">
        <v>2054.786838</v>
      </c>
      <c r="C17" s="456">
        <v>22.059040999999997</v>
      </c>
      <c r="D17" s="456">
        <v>5.3847320000000005</v>
      </c>
      <c r="E17" s="456">
        <v>2032.727797</v>
      </c>
      <c r="F17" s="456">
        <v>713072.86999999988</v>
      </c>
      <c r="G17" s="461"/>
      <c r="H17" s="461"/>
    </row>
    <row r="18" spans="1:8" s="37" customFormat="1" ht="11.25" x14ac:dyDescent="0.2">
      <c r="H18" s="15" t="s">
        <v>169</v>
      </c>
    </row>
    <row r="19" spans="1:8" x14ac:dyDescent="0.2">
      <c r="A19" s="225"/>
      <c r="B19" s="225">
        <v>2007</v>
      </c>
      <c r="C19" s="225">
        <v>2008</v>
      </c>
      <c r="D19" s="225">
        <v>2009</v>
      </c>
      <c r="E19" s="225">
        <v>2010</v>
      </c>
      <c r="F19" s="225">
        <v>2011</v>
      </c>
    </row>
    <row r="20" spans="1:8" x14ac:dyDescent="0.2">
      <c r="A20" s="225" t="s">
        <v>229</v>
      </c>
      <c r="B20" s="225">
        <v>0</v>
      </c>
      <c r="C20" s="225">
        <v>0</v>
      </c>
      <c r="D20" s="225">
        <v>0</v>
      </c>
      <c r="E20" s="225">
        <v>0</v>
      </c>
      <c r="F20" s="225">
        <v>0</v>
      </c>
    </row>
    <row r="21" spans="1:8" x14ac:dyDescent="0.2">
      <c r="A21" s="225" t="s">
        <v>228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</row>
    <row r="22" spans="1:8" x14ac:dyDescent="0.2">
      <c r="A22" s="225" t="s">
        <v>227</v>
      </c>
      <c r="B22" s="225">
        <v>0</v>
      </c>
      <c r="C22" s="225">
        <v>0</v>
      </c>
      <c r="D22" s="225">
        <v>0</v>
      </c>
      <c r="E22" s="225">
        <v>0</v>
      </c>
      <c r="F22" s="225">
        <v>0</v>
      </c>
    </row>
    <row r="23" spans="1:8" x14ac:dyDescent="0.2">
      <c r="A23" s="225" t="s">
        <v>226</v>
      </c>
      <c r="B23" s="225">
        <v>0</v>
      </c>
      <c r="C23" s="225">
        <v>0</v>
      </c>
      <c r="D23" s="225">
        <v>0</v>
      </c>
      <c r="E23" s="225">
        <v>0</v>
      </c>
      <c r="F23" s="225">
        <v>0</v>
      </c>
    </row>
    <row r="24" spans="1:8" x14ac:dyDescent="0.2">
      <c r="A24" s="225" t="s">
        <v>225</v>
      </c>
      <c r="B24" s="225">
        <v>0</v>
      </c>
      <c r="C24" s="225">
        <v>0</v>
      </c>
      <c r="D24" s="225">
        <v>0</v>
      </c>
      <c r="E24" s="225">
        <v>0</v>
      </c>
      <c r="F24" s="225">
        <v>0</v>
      </c>
    </row>
    <row r="25" spans="1:8" x14ac:dyDescent="0.2">
      <c r="A25" s="225" t="s">
        <v>224</v>
      </c>
      <c r="B25" s="225">
        <v>0</v>
      </c>
      <c r="C25" s="225">
        <v>0</v>
      </c>
      <c r="D25" s="225">
        <v>0</v>
      </c>
      <c r="E25" s="225">
        <v>0</v>
      </c>
      <c r="F25" s="225">
        <v>0</v>
      </c>
    </row>
    <row r="26" spans="1:8" x14ac:dyDescent="0.2">
      <c r="A26" s="225" t="s">
        <v>223</v>
      </c>
      <c r="B26" s="225">
        <v>0</v>
      </c>
      <c r="C26" s="225">
        <v>0</v>
      </c>
      <c r="D26" s="225">
        <v>0</v>
      </c>
      <c r="E26" s="225">
        <v>0</v>
      </c>
      <c r="F26" s="225">
        <v>0</v>
      </c>
    </row>
    <row r="27" spans="1:8" x14ac:dyDescent="0.2">
      <c r="A27" s="225" t="s">
        <v>222</v>
      </c>
      <c r="B27" s="225">
        <v>0</v>
      </c>
      <c r="C27" s="225">
        <v>0</v>
      </c>
      <c r="D27" s="225">
        <v>0</v>
      </c>
      <c r="E27" s="225">
        <v>0</v>
      </c>
      <c r="F27" s="225">
        <v>0</v>
      </c>
    </row>
    <row r="28" spans="1:8" x14ac:dyDescent="0.2">
      <c r="A28" s="225" t="s">
        <v>221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</row>
    <row r="29" spans="1:8" x14ac:dyDescent="0.2">
      <c r="A29" s="225" t="s">
        <v>33</v>
      </c>
      <c r="B29" s="225">
        <v>0</v>
      </c>
      <c r="C29" s="225">
        <v>0</v>
      </c>
      <c r="D29" s="225">
        <v>0</v>
      </c>
      <c r="E29" s="225">
        <v>0</v>
      </c>
      <c r="F29" s="225">
        <v>0</v>
      </c>
    </row>
    <row r="30" spans="1:8" x14ac:dyDescent="0.2">
      <c r="A30" s="225" t="s">
        <v>220</v>
      </c>
      <c r="B30" s="225">
        <v>0</v>
      </c>
      <c r="C30" s="225">
        <v>0</v>
      </c>
      <c r="D30" s="225">
        <v>0</v>
      </c>
      <c r="E30" s="225">
        <v>0</v>
      </c>
      <c r="F30" s="225">
        <v>0</v>
      </c>
    </row>
    <row r="31" spans="1:8" x14ac:dyDescent="0.2">
      <c r="A31" s="225" t="s">
        <v>219</v>
      </c>
      <c r="B31" s="225">
        <v>0</v>
      </c>
      <c r="C31" s="225">
        <v>0</v>
      </c>
      <c r="D31" s="225">
        <v>0</v>
      </c>
      <c r="E31" s="225">
        <v>0</v>
      </c>
      <c r="F31" s="225">
        <v>0</v>
      </c>
    </row>
    <row r="32" spans="1:8" x14ac:dyDescent="0.2">
      <c r="A32" s="225" t="s">
        <v>522</v>
      </c>
      <c r="B32" s="225">
        <v>2097.8000000000002</v>
      </c>
      <c r="C32" s="225">
        <v>2431.6999999999998</v>
      </c>
      <c r="D32" s="225">
        <v>2250.9</v>
      </c>
      <c r="E32" s="225">
        <v>2349.6</v>
      </c>
      <c r="F32" s="225">
        <v>2344.4</v>
      </c>
    </row>
    <row r="33" spans="1:8" x14ac:dyDescent="0.2">
      <c r="A33" s="225">
        <v>2012</v>
      </c>
      <c r="B33" s="225">
        <v>2013</v>
      </c>
      <c r="C33" s="225">
        <v>2014</v>
      </c>
      <c r="D33" s="225">
        <v>2015</v>
      </c>
      <c r="E33" s="225">
        <v>2016</v>
      </c>
    </row>
    <row r="34" spans="1:8" x14ac:dyDescent="0.2">
      <c r="A34" s="225">
        <v>0</v>
      </c>
      <c r="B34" s="225">
        <v>0</v>
      </c>
      <c r="C34" s="225">
        <v>0</v>
      </c>
      <c r="D34" s="225">
        <v>0</v>
      </c>
      <c r="E34" s="225">
        <v>0</v>
      </c>
    </row>
    <row r="35" spans="1:8" x14ac:dyDescent="0.2">
      <c r="A35" s="225">
        <v>0</v>
      </c>
      <c r="B35" s="225">
        <v>0</v>
      </c>
      <c r="C35" s="225">
        <v>0</v>
      </c>
      <c r="D35" s="225">
        <v>1.1000000000000001</v>
      </c>
      <c r="E35" s="225">
        <v>0</v>
      </c>
    </row>
    <row r="36" spans="1:8" x14ac:dyDescent="0.2">
      <c r="A36" s="225">
        <v>0</v>
      </c>
      <c r="B36" s="225">
        <v>0</v>
      </c>
      <c r="C36" s="225">
        <v>0</v>
      </c>
      <c r="D36" s="225">
        <v>0</v>
      </c>
      <c r="E36" s="225">
        <v>0</v>
      </c>
    </row>
    <row r="37" spans="1:8" x14ac:dyDescent="0.2">
      <c r="A37" s="225">
        <v>0</v>
      </c>
      <c r="B37" s="225">
        <v>0</v>
      </c>
      <c r="C37" s="225">
        <v>0</v>
      </c>
      <c r="D37" s="225">
        <v>0</v>
      </c>
      <c r="E37" s="225">
        <v>0</v>
      </c>
    </row>
    <row r="38" spans="1:8" x14ac:dyDescent="0.2">
      <c r="A38" s="225">
        <v>0</v>
      </c>
      <c r="B38" s="225">
        <v>0</v>
      </c>
      <c r="C38" s="225">
        <v>0</v>
      </c>
      <c r="D38" s="225">
        <v>0</v>
      </c>
      <c r="E38" s="225">
        <v>0</v>
      </c>
    </row>
    <row r="39" spans="1:8" x14ac:dyDescent="0.2">
      <c r="A39" s="225">
        <v>0</v>
      </c>
      <c r="B39" s="225">
        <v>0</v>
      </c>
      <c r="C39" s="225">
        <v>1.13141</v>
      </c>
      <c r="D39" s="225">
        <v>0</v>
      </c>
      <c r="E39" s="225">
        <v>0</v>
      </c>
    </row>
    <row r="40" spans="1:8" x14ac:dyDescent="0.2">
      <c r="A40" s="225">
        <v>0</v>
      </c>
      <c r="B40" s="225">
        <v>0</v>
      </c>
      <c r="C40" s="225">
        <v>0</v>
      </c>
      <c r="D40" s="225">
        <v>0</v>
      </c>
      <c r="E40" s="225">
        <v>0</v>
      </c>
    </row>
    <row r="41" spans="1:8" x14ac:dyDescent="0.2">
      <c r="A41" s="225">
        <v>0</v>
      </c>
      <c r="B41" s="225">
        <v>0</v>
      </c>
      <c r="C41" s="225">
        <v>0</v>
      </c>
      <c r="D41" s="225">
        <v>0</v>
      </c>
      <c r="E41" s="225">
        <v>0</v>
      </c>
    </row>
    <row r="42" spans="1:8" x14ac:dyDescent="0.2">
      <c r="A42" s="225">
        <v>0</v>
      </c>
      <c r="B42" s="225">
        <v>0</v>
      </c>
      <c r="C42" s="225">
        <v>1998.1867900000002</v>
      </c>
      <c r="D42" s="225">
        <v>1995.0726800000004</v>
      </c>
      <c r="E42" s="225">
        <v>1994.4568400000001</v>
      </c>
    </row>
    <row r="43" spans="1:8" x14ac:dyDescent="0.2">
      <c r="A43" s="225">
        <v>0</v>
      </c>
      <c r="B43" s="225">
        <v>0</v>
      </c>
      <c r="C43" s="225">
        <v>0</v>
      </c>
      <c r="D43" s="225">
        <v>0</v>
      </c>
      <c r="E43" s="225">
        <v>0</v>
      </c>
      <c r="H43" s="15"/>
    </row>
    <row r="44" spans="1:8" x14ac:dyDescent="0.2">
      <c r="A44" s="225">
        <v>0</v>
      </c>
      <c r="B44" s="225">
        <v>0</v>
      </c>
      <c r="C44" s="225">
        <v>0</v>
      </c>
      <c r="D44" s="225">
        <v>0</v>
      </c>
      <c r="E44" s="225">
        <v>0</v>
      </c>
      <c r="H44" s="477"/>
    </row>
    <row r="45" spans="1:8" ht="0.75" customHeight="1" x14ac:dyDescent="0.2">
      <c r="A45" s="225">
        <v>0</v>
      </c>
      <c r="B45" s="225">
        <v>0</v>
      </c>
      <c r="C45" s="225">
        <v>205.35669999999999</v>
      </c>
      <c r="D45" s="225">
        <v>752.85042000000033</v>
      </c>
      <c r="E45" s="225">
        <v>2054.786838</v>
      </c>
    </row>
    <row r="46" spans="1:8" ht="0.75" customHeight="1" x14ac:dyDescent="0.2">
      <c r="A46" s="225">
        <v>2200.4</v>
      </c>
      <c r="B46" s="225">
        <v>2092.8000000000002</v>
      </c>
      <c r="C46" s="225">
        <v>2204.6749</v>
      </c>
      <c r="D46" s="225">
        <v>2749.0231000000008</v>
      </c>
      <c r="E46" s="225">
        <v>4049.2436779999998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5" zoomScaleNormal="115" zoomScaleSheetLayoutView="100" workbookViewId="0"/>
  </sheetViews>
  <sheetFormatPr defaultRowHeight="12" x14ac:dyDescent="0.2"/>
  <cols>
    <col min="1" max="1" width="29" style="9" customWidth="1"/>
    <col min="2" max="2" width="15.140625" style="9" customWidth="1"/>
    <col min="3" max="4" width="19.5703125" style="9" customWidth="1"/>
    <col min="5" max="8" width="15.140625" style="9" customWidth="1"/>
    <col min="9" max="9" width="9.140625" style="9" customWidth="1"/>
    <col min="10" max="16384" width="9.140625" style="9"/>
  </cols>
  <sheetData>
    <row r="1" spans="1:8" ht="18.75" x14ac:dyDescent="0.3">
      <c r="A1" s="106" t="s">
        <v>524</v>
      </c>
      <c r="B1" s="243"/>
      <c r="C1" s="243"/>
      <c r="D1" s="243"/>
      <c r="E1" s="243"/>
      <c r="F1" s="243"/>
      <c r="G1" s="243"/>
      <c r="H1" s="107" t="str">
        <f>Obsah!A1</f>
        <v>2016</v>
      </c>
    </row>
    <row r="2" spans="1:8" ht="7.5" customHeight="1" x14ac:dyDescent="0.2">
      <c r="A2" s="243"/>
      <c r="B2" s="243"/>
      <c r="C2" s="243"/>
      <c r="D2" s="243"/>
      <c r="E2" s="243"/>
      <c r="F2" s="243"/>
      <c r="G2" s="243"/>
      <c r="H2" s="243"/>
    </row>
    <row r="3" spans="1:8" ht="36" x14ac:dyDescent="0.2">
      <c r="A3" s="128"/>
      <c r="B3" s="128" t="s">
        <v>303</v>
      </c>
      <c r="C3" s="128" t="s">
        <v>417</v>
      </c>
      <c r="D3" s="128" t="s">
        <v>418</v>
      </c>
      <c r="E3" s="128" t="s">
        <v>282</v>
      </c>
      <c r="F3" s="128" t="s">
        <v>304</v>
      </c>
      <c r="G3" s="128" t="s">
        <v>82</v>
      </c>
      <c r="H3" s="128" t="s">
        <v>393</v>
      </c>
    </row>
    <row r="4" spans="1:8" ht="13.5" x14ac:dyDescent="0.2">
      <c r="A4" s="129"/>
      <c r="B4" s="139" t="s">
        <v>4</v>
      </c>
      <c r="C4" s="139" t="s">
        <v>4</v>
      </c>
      <c r="D4" s="139" t="s">
        <v>4</v>
      </c>
      <c r="E4" s="139" t="s">
        <v>4</v>
      </c>
      <c r="F4" s="139" t="s">
        <v>12</v>
      </c>
      <c r="G4" s="139" t="s">
        <v>276</v>
      </c>
      <c r="H4" s="139" t="s">
        <v>277</v>
      </c>
    </row>
    <row r="5" spans="1:8" s="98" customFormat="1" ht="14.25" customHeight="1" thickBot="1" x14ac:dyDescent="0.25">
      <c r="A5" s="124" t="s">
        <v>41</v>
      </c>
      <c r="B5" s="125">
        <f t="shared" ref="B5:F5" si="0">SUM(B6:B17)</f>
        <v>3613.8975099999998</v>
      </c>
      <c r="C5" s="125">
        <f t="shared" si="0"/>
        <v>222.17325099999996</v>
      </c>
      <c r="D5" s="125">
        <f t="shared" si="0"/>
        <v>33.731271000000028</v>
      </c>
      <c r="E5" s="125">
        <f t="shared" si="0"/>
        <v>3391.7242589999996</v>
      </c>
      <c r="F5" s="125">
        <f t="shared" si="0"/>
        <v>6664527.4500000002</v>
      </c>
      <c r="G5" s="125">
        <v>873.99199999999689</v>
      </c>
      <c r="H5" s="125">
        <v>1016.9055500000036</v>
      </c>
    </row>
    <row r="6" spans="1:8" x14ac:dyDescent="0.2">
      <c r="A6" s="23" t="s">
        <v>229</v>
      </c>
      <c r="B6" s="6">
        <v>16.151604999999996</v>
      </c>
      <c r="C6" s="6">
        <v>2.6361399999999988</v>
      </c>
      <c r="D6" s="6">
        <v>1.0000000000000001E-5</v>
      </c>
      <c r="E6" s="6">
        <v>13.515464999999997</v>
      </c>
      <c r="F6" s="6">
        <v>67433.376999999993</v>
      </c>
      <c r="G6" s="444"/>
      <c r="H6" s="444"/>
    </row>
    <row r="7" spans="1:8" x14ac:dyDescent="0.2">
      <c r="A7" s="24" t="s">
        <v>228</v>
      </c>
      <c r="B7" s="7">
        <v>2589.7657380000019</v>
      </c>
      <c r="C7" s="7">
        <v>187.30767</v>
      </c>
      <c r="D7" s="7">
        <v>20.09321000000001</v>
      </c>
      <c r="E7" s="7">
        <v>2402.4580680000017</v>
      </c>
      <c r="F7" s="7">
        <v>2932676.3269999959</v>
      </c>
      <c r="G7" s="445"/>
      <c r="H7" s="446"/>
    </row>
    <row r="8" spans="1:8" x14ac:dyDescent="0.2">
      <c r="A8" s="29" t="s">
        <v>227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445"/>
      <c r="H8" s="446"/>
    </row>
    <row r="9" spans="1:8" x14ac:dyDescent="0.2">
      <c r="A9" s="29" t="s">
        <v>226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445"/>
      <c r="H9" s="446"/>
    </row>
    <row r="10" spans="1:8" x14ac:dyDescent="0.2">
      <c r="A10" s="29" t="s">
        <v>225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445"/>
      <c r="H10" s="446"/>
    </row>
    <row r="11" spans="1:8" x14ac:dyDescent="0.2">
      <c r="A11" s="29" t="s">
        <v>224</v>
      </c>
      <c r="B11" s="14">
        <v>0.72448400000000013</v>
      </c>
      <c r="C11" s="14">
        <v>6.2750000000000014E-2</v>
      </c>
      <c r="D11" s="14">
        <v>0</v>
      </c>
      <c r="E11" s="14">
        <v>0.66173400000000016</v>
      </c>
      <c r="F11" s="14">
        <v>908</v>
      </c>
      <c r="G11" s="445"/>
      <c r="H11" s="446"/>
    </row>
    <row r="12" spans="1:8" x14ac:dyDescent="0.2">
      <c r="A12" s="29" t="s">
        <v>223</v>
      </c>
      <c r="B12" s="14">
        <v>0.15790199999999999</v>
      </c>
      <c r="C12" s="14">
        <v>0</v>
      </c>
      <c r="D12" s="14">
        <v>0</v>
      </c>
      <c r="E12" s="14">
        <v>0.15790199999999999</v>
      </c>
      <c r="F12" s="14">
        <v>0</v>
      </c>
      <c r="G12" s="445"/>
      <c r="H12" s="446"/>
    </row>
    <row r="13" spans="1:8" x14ac:dyDescent="0.2">
      <c r="A13" s="29" t="s">
        <v>222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445"/>
      <c r="H13" s="446"/>
    </row>
    <row r="14" spans="1:8" x14ac:dyDescent="0.2">
      <c r="A14" s="29" t="s">
        <v>221</v>
      </c>
      <c r="B14" s="14">
        <v>257.64991399999997</v>
      </c>
      <c r="C14" s="14">
        <v>10.580557999999998</v>
      </c>
      <c r="D14" s="14">
        <v>0.10795</v>
      </c>
      <c r="E14" s="14">
        <v>247.06935599999997</v>
      </c>
      <c r="F14" s="14">
        <v>249952.7</v>
      </c>
      <c r="G14" s="445"/>
      <c r="H14" s="446"/>
    </row>
    <row r="15" spans="1:8" x14ac:dyDescent="0.2">
      <c r="A15" s="29" t="s">
        <v>33</v>
      </c>
      <c r="B15" s="14">
        <v>0.77049999999999996</v>
      </c>
      <c r="C15" s="14">
        <v>8.0999999999999996E-3</v>
      </c>
      <c r="D15" s="14">
        <v>0</v>
      </c>
      <c r="E15" s="14">
        <v>0.76239999999999997</v>
      </c>
      <c r="F15" s="14">
        <v>0</v>
      </c>
      <c r="G15" s="445"/>
      <c r="H15" s="446"/>
    </row>
    <row r="16" spans="1:8" x14ac:dyDescent="0.2">
      <c r="A16" s="29" t="s">
        <v>220</v>
      </c>
      <c r="B16" s="14">
        <v>13.082451000000001</v>
      </c>
      <c r="C16" s="14">
        <v>2.1393440000000008</v>
      </c>
      <c r="D16" s="14">
        <v>9.7671000000000022E-2</v>
      </c>
      <c r="E16" s="14">
        <v>10.943106999999999</v>
      </c>
      <c r="F16" s="14">
        <v>10174.257000000009</v>
      </c>
      <c r="G16" s="445"/>
      <c r="H16" s="446"/>
    </row>
    <row r="17" spans="1:8" ht="12.75" thickBot="1" x14ac:dyDescent="0.25">
      <c r="A17" s="30" t="s">
        <v>219</v>
      </c>
      <c r="B17" s="27">
        <v>735.59491599999797</v>
      </c>
      <c r="C17" s="27">
        <v>19.438688999999965</v>
      </c>
      <c r="D17" s="27">
        <v>13.432430000000023</v>
      </c>
      <c r="E17" s="27">
        <v>716.15622699999801</v>
      </c>
      <c r="F17" s="27">
        <v>3403382.7890000041</v>
      </c>
      <c r="G17" s="447"/>
      <c r="H17" s="447"/>
    </row>
    <row r="18" spans="1:8" s="37" customFormat="1" ht="11.25" x14ac:dyDescent="0.2">
      <c r="H18" s="15" t="s">
        <v>169</v>
      </c>
    </row>
    <row r="19" spans="1:8" x14ac:dyDescent="0.2">
      <c r="A19" s="225"/>
      <c r="B19" s="225">
        <v>2007</v>
      </c>
      <c r="C19" s="225">
        <v>2008</v>
      </c>
      <c r="D19" s="225">
        <v>2009</v>
      </c>
      <c r="E19" s="225">
        <v>2010</v>
      </c>
      <c r="F19" s="225">
        <v>2011</v>
      </c>
    </row>
    <row r="20" spans="1:8" x14ac:dyDescent="0.2">
      <c r="A20" s="225" t="s">
        <v>229</v>
      </c>
      <c r="B20" s="225">
        <v>0</v>
      </c>
      <c r="C20" s="225">
        <v>0</v>
      </c>
      <c r="D20" s="225">
        <v>0</v>
      </c>
      <c r="E20" s="225">
        <v>0</v>
      </c>
      <c r="F20" s="225">
        <v>0</v>
      </c>
    </row>
    <row r="21" spans="1:8" x14ac:dyDescent="0.2">
      <c r="A21" s="225" t="s">
        <v>228</v>
      </c>
      <c r="B21" s="225">
        <v>0</v>
      </c>
      <c r="C21" s="225">
        <v>0</v>
      </c>
      <c r="D21" s="225">
        <v>0</v>
      </c>
      <c r="E21" s="225">
        <v>0</v>
      </c>
      <c r="F21" s="225">
        <v>0</v>
      </c>
    </row>
    <row r="22" spans="1:8" x14ac:dyDescent="0.2">
      <c r="A22" s="225" t="s">
        <v>227</v>
      </c>
      <c r="B22" s="225">
        <v>0</v>
      </c>
      <c r="C22" s="225">
        <v>0</v>
      </c>
      <c r="D22" s="225">
        <v>0</v>
      </c>
      <c r="E22" s="225">
        <v>0</v>
      </c>
      <c r="F22" s="225">
        <v>0</v>
      </c>
    </row>
    <row r="23" spans="1:8" x14ac:dyDescent="0.2">
      <c r="A23" s="225" t="s">
        <v>226</v>
      </c>
      <c r="B23" s="225">
        <v>0</v>
      </c>
      <c r="C23" s="225">
        <v>0</v>
      </c>
      <c r="D23" s="225">
        <v>0</v>
      </c>
      <c r="E23" s="225">
        <v>0</v>
      </c>
      <c r="F23" s="225">
        <v>0</v>
      </c>
    </row>
    <row r="24" spans="1:8" x14ac:dyDescent="0.2">
      <c r="A24" s="225" t="s">
        <v>225</v>
      </c>
      <c r="B24" s="225">
        <v>0</v>
      </c>
      <c r="C24" s="225">
        <v>0</v>
      </c>
      <c r="D24" s="225">
        <v>0</v>
      </c>
      <c r="E24" s="225">
        <v>0</v>
      </c>
      <c r="F24" s="225">
        <v>0</v>
      </c>
    </row>
    <row r="25" spans="1:8" x14ac:dyDescent="0.2">
      <c r="A25" s="225" t="s">
        <v>224</v>
      </c>
      <c r="B25" s="225">
        <v>0</v>
      </c>
      <c r="C25" s="225">
        <v>0</v>
      </c>
      <c r="D25" s="225">
        <v>0</v>
      </c>
      <c r="E25" s="225">
        <v>0</v>
      </c>
      <c r="F25" s="225">
        <v>0</v>
      </c>
    </row>
    <row r="26" spans="1:8" x14ac:dyDescent="0.2">
      <c r="A26" s="225" t="s">
        <v>223</v>
      </c>
      <c r="B26" s="225">
        <v>0</v>
      </c>
      <c r="C26" s="225">
        <v>0</v>
      </c>
      <c r="D26" s="225">
        <v>0</v>
      </c>
      <c r="E26" s="225">
        <v>0</v>
      </c>
      <c r="F26" s="225">
        <v>0</v>
      </c>
    </row>
    <row r="27" spans="1:8" x14ac:dyDescent="0.2">
      <c r="A27" s="225" t="s">
        <v>222</v>
      </c>
      <c r="B27" s="225">
        <v>0</v>
      </c>
      <c r="C27" s="225">
        <v>0</v>
      </c>
      <c r="D27" s="225">
        <v>0</v>
      </c>
      <c r="E27" s="225">
        <v>0</v>
      </c>
      <c r="F27" s="225">
        <v>0</v>
      </c>
    </row>
    <row r="28" spans="1:8" x14ac:dyDescent="0.2">
      <c r="A28" s="225" t="s">
        <v>221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</row>
    <row r="29" spans="1:8" x14ac:dyDescent="0.2">
      <c r="A29" s="225" t="s">
        <v>33</v>
      </c>
      <c r="B29" s="225">
        <v>0</v>
      </c>
      <c r="C29" s="225">
        <v>0</v>
      </c>
      <c r="D29" s="225">
        <v>0</v>
      </c>
      <c r="E29" s="225">
        <v>0</v>
      </c>
      <c r="F29" s="225">
        <v>0</v>
      </c>
    </row>
    <row r="30" spans="1:8" x14ac:dyDescent="0.2">
      <c r="A30" s="225" t="s">
        <v>220</v>
      </c>
      <c r="B30" s="225">
        <v>0</v>
      </c>
      <c r="C30" s="225">
        <v>0</v>
      </c>
      <c r="D30" s="225">
        <v>0</v>
      </c>
      <c r="E30" s="225">
        <v>0</v>
      </c>
      <c r="F30" s="225">
        <v>0</v>
      </c>
    </row>
    <row r="31" spans="1:8" x14ac:dyDescent="0.2">
      <c r="A31" s="225" t="s">
        <v>219</v>
      </c>
      <c r="B31" s="225">
        <v>0</v>
      </c>
      <c r="C31" s="225">
        <v>0</v>
      </c>
      <c r="D31" s="225">
        <v>0</v>
      </c>
      <c r="E31" s="225">
        <v>0</v>
      </c>
      <c r="F31" s="225">
        <v>0</v>
      </c>
    </row>
    <row r="32" spans="1:8" x14ac:dyDescent="0.2">
      <c r="A32" s="225" t="s">
        <v>522</v>
      </c>
      <c r="B32" s="225">
        <v>375.1</v>
      </c>
      <c r="C32" s="225">
        <v>681</v>
      </c>
      <c r="D32" s="225">
        <v>974.3</v>
      </c>
      <c r="E32" s="225">
        <v>1250.8</v>
      </c>
      <c r="F32" s="225">
        <v>1610.7</v>
      </c>
    </row>
    <row r="33" spans="1:8" x14ac:dyDescent="0.2">
      <c r="A33" s="225">
        <v>2012</v>
      </c>
      <c r="B33" s="225">
        <v>2013</v>
      </c>
      <c r="C33" s="225">
        <v>2014</v>
      </c>
      <c r="D33" s="225">
        <v>2015</v>
      </c>
      <c r="E33" s="225">
        <v>2016</v>
      </c>
    </row>
    <row r="34" spans="1:8" x14ac:dyDescent="0.2">
      <c r="A34" s="225">
        <v>0</v>
      </c>
      <c r="B34" s="225">
        <v>0</v>
      </c>
      <c r="C34" s="225">
        <v>14.489239999999999</v>
      </c>
      <c r="D34" s="225">
        <v>12.044630000000005</v>
      </c>
      <c r="E34" s="225">
        <v>16.151604999999996</v>
      </c>
    </row>
    <row r="35" spans="1:8" x14ac:dyDescent="0.2">
      <c r="A35" s="225">
        <v>0</v>
      </c>
      <c r="B35" s="225">
        <v>0</v>
      </c>
      <c r="C35" s="225">
        <v>2560.1970230000061</v>
      </c>
      <c r="D35" s="225">
        <v>2603.4192899999885</v>
      </c>
      <c r="E35" s="225">
        <v>2589.7657380000019</v>
      </c>
    </row>
    <row r="36" spans="1:8" x14ac:dyDescent="0.2">
      <c r="A36" s="225">
        <v>0</v>
      </c>
      <c r="B36" s="225">
        <v>0</v>
      </c>
      <c r="C36" s="225">
        <v>0</v>
      </c>
      <c r="D36" s="225">
        <v>0</v>
      </c>
      <c r="E36" s="225">
        <v>0</v>
      </c>
    </row>
    <row r="37" spans="1:8" x14ac:dyDescent="0.2">
      <c r="A37" s="225">
        <v>0</v>
      </c>
      <c r="B37" s="225">
        <v>0</v>
      </c>
      <c r="C37" s="225">
        <v>0</v>
      </c>
      <c r="D37" s="225">
        <v>0</v>
      </c>
      <c r="E37" s="225">
        <v>0</v>
      </c>
    </row>
    <row r="38" spans="1:8" x14ac:dyDescent="0.2">
      <c r="A38" s="225">
        <v>0</v>
      </c>
      <c r="B38" s="225">
        <v>0</v>
      </c>
      <c r="C38" s="225">
        <v>0</v>
      </c>
      <c r="D38" s="225">
        <v>0</v>
      </c>
      <c r="E38" s="225">
        <v>0</v>
      </c>
    </row>
    <row r="39" spans="1:8" x14ac:dyDescent="0.2">
      <c r="A39" s="225">
        <v>0</v>
      </c>
      <c r="B39" s="225">
        <v>0</v>
      </c>
      <c r="C39" s="225">
        <v>0.83716000000000013</v>
      </c>
      <c r="D39" s="225">
        <v>0.62447000000000008</v>
      </c>
      <c r="E39" s="225">
        <v>0.72448400000000013</v>
      </c>
    </row>
    <row r="40" spans="1:8" x14ac:dyDescent="0.2">
      <c r="A40" s="225">
        <v>0</v>
      </c>
      <c r="B40" s="225">
        <v>0</v>
      </c>
      <c r="C40" s="225">
        <v>5.0690000000000006E-2</v>
      </c>
      <c r="D40" s="225">
        <v>9.5970000000000014E-2</v>
      </c>
      <c r="E40" s="225">
        <v>0.15790199999999999</v>
      </c>
    </row>
    <row r="41" spans="1:8" x14ac:dyDescent="0.2">
      <c r="A41" s="225">
        <v>0</v>
      </c>
      <c r="B41" s="225">
        <v>0</v>
      </c>
      <c r="C41" s="225">
        <v>2.7E-4</v>
      </c>
      <c r="D41" s="225">
        <v>0</v>
      </c>
      <c r="E41" s="225">
        <v>0</v>
      </c>
    </row>
    <row r="42" spans="1:8" x14ac:dyDescent="0.2">
      <c r="A42" s="225">
        <v>0</v>
      </c>
      <c r="B42" s="225">
        <v>0</v>
      </c>
      <c r="C42" s="225">
        <v>273.30187000000018</v>
      </c>
      <c r="D42" s="225">
        <v>262.58914999999996</v>
      </c>
      <c r="E42" s="225">
        <v>257.64991399999997</v>
      </c>
    </row>
    <row r="43" spans="1:8" x14ac:dyDescent="0.2">
      <c r="A43" s="225">
        <v>0</v>
      </c>
      <c r="B43" s="225">
        <v>0</v>
      </c>
      <c r="C43" s="225">
        <v>0</v>
      </c>
      <c r="D43" s="225">
        <v>0</v>
      </c>
      <c r="E43" s="225">
        <v>0.77049999999999996</v>
      </c>
      <c r="H43" s="15"/>
    </row>
    <row r="44" spans="1:8" x14ac:dyDescent="0.2">
      <c r="A44" s="225">
        <v>0</v>
      </c>
      <c r="B44" s="225">
        <v>0</v>
      </c>
      <c r="C44" s="225">
        <v>10.759939999999997</v>
      </c>
      <c r="D44" s="225">
        <v>9.956019999999997</v>
      </c>
      <c r="E44" s="225">
        <v>13.082451000000001</v>
      </c>
      <c r="H44" s="477"/>
    </row>
    <row r="45" spans="1:8" ht="0.75" customHeight="1" x14ac:dyDescent="0.2">
      <c r="A45" s="225">
        <v>0</v>
      </c>
      <c r="B45" s="225">
        <v>0</v>
      </c>
      <c r="C45" s="225">
        <v>634.80537000000061</v>
      </c>
      <c r="D45" s="225">
        <v>683.34097000000008</v>
      </c>
      <c r="E45" s="225">
        <v>735.59491599999797</v>
      </c>
    </row>
    <row r="46" spans="1:8" ht="0.75" customHeight="1" x14ac:dyDescent="0.2">
      <c r="A46" s="225">
        <v>2234.6999999999998</v>
      </c>
      <c r="B46" s="225">
        <v>3179.6</v>
      </c>
      <c r="C46" s="225">
        <v>3494.4415630000067</v>
      </c>
      <c r="D46" s="225">
        <v>3572.0704999999884</v>
      </c>
      <c r="E46" s="225">
        <v>3613.8975099999998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H39"/>
  <sheetViews>
    <sheetView zoomScale="115" zoomScaleNormal="115" zoomScaleSheetLayoutView="100" workbookViewId="0"/>
  </sheetViews>
  <sheetFormatPr defaultRowHeight="12.75" x14ac:dyDescent="0.2"/>
  <cols>
    <col min="1" max="1" width="33.28515625" style="3" customWidth="1"/>
    <col min="2" max="3" width="15.5703125" style="3" customWidth="1"/>
    <col min="4" max="4" width="16.28515625" style="3" customWidth="1"/>
    <col min="5" max="5" width="15.5703125" style="3" customWidth="1"/>
    <col min="6" max="6" width="16.7109375" style="3" customWidth="1"/>
    <col min="7" max="8" width="15.5703125" style="3" customWidth="1"/>
    <col min="9" max="9" width="15.85546875" style="3" customWidth="1"/>
    <col min="10" max="10" width="15" style="3" customWidth="1"/>
    <col min="11" max="11" width="12.7109375" style="3" customWidth="1"/>
    <col min="12" max="12" width="11.7109375" style="3" customWidth="1"/>
    <col min="13" max="16384" width="9.140625" style="3"/>
  </cols>
  <sheetData>
    <row r="1" spans="1:8" s="16" customFormat="1" ht="18.75" x14ac:dyDescent="0.3">
      <c r="A1" s="106" t="s">
        <v>525</v>
      </c>
      <c r="B1" s="12"/>
      <c r="C1" s="12"/>
      <c r="D1" s="12"/>
      <c r="E1" s="12"/>
      <c r="F1" s="12"/>
      <c r="G1" s="12"/>
      <c r="H1" s="107" t="str">
        <f>Obsah!A1</f>
        <v>2016</v>
      </c>
    </row>
    <row r="2" spans="1:8" s="16" customFormat="1" ht="7.5" customHeight="1" x14ac:dyDescent="0.2">
      <c r="B2" s="12"/>
      <c r="C2" s="12"/>
      <c r="D2" s="12"/>
      <c r="E2" s="12"/>
      <c r="F2" s="12"/>
      <c r="G2" s="12"/>
      <c r="H2" s="12"/>
    </row>
    <row r="3" spans="1:8" s="16" customFormat="1" ht="46.5" customHeight="1" x14ac:dyDescent="0.2">
      <c r="A3" s="504"/>
      <c r="B3" s="132" t="s">
        <v>280</v>
      </c>
      <c r="C3" s="132" t="s">
        <v>281</v>
      </c>
      <c r="D3" s="128" t="s">
        <v>417</v>
      </c>
      <c r="E3" s="132" t="s">
        <v>282</v>
      </c>
      <c r="F3" s="132" t="s">
        <v>283</v>
      </c>
      <c r="G3" s="12"/>
      <c r="H3" s="12"/>
    </row>
    <row r="4" spans="1:8" s="16" customFormat="1" ht="13.5" x14ac:dyDescent="0.2">
      <c r="A4" s="504"/>
      <c r="B4" s="130" t="s">
        <v>276</v>
      </c>
      <c r="C4" s="130" t="s">
        <v>6</v>
      </c>
      <c r="D4" s="130" t="s">
        <v>6</v>
      </c>
      <c r="E4" s="130" t="s">
        <v>6</v>
      </c>
      <c r="F4" s="130" t="s">
        <v>6</v>
      </c>
      <c r="G4" s="12"/>
      <c r="H4" s="12"/>
    </row>
    <row r="5" spans="1:8" s="16" customFormat="1" ht="13.5" thickBot="1" x14ac:dyDescent="0.25">
      <c r="A5" s="134" t="s">
        <v>78</v>
      </c>
      <c r="B5" s="28">
        <f>SUM(B6:B8)</f>
        <v>1090.1871000000008</v>
      </c>
      <c r="C5" s="28">
        <f>SUM(C6:C8)</f>
        <v>2000488.2459999979</v>
      </c>
      <c r="D5" s="28">
        <f>SUM(D6:D8)</f>
        <v>17821.573000000077</v>
      </c>
      <c r="E5" s="28">
        <f>SUM(E6:E8)</f>
        <v>1982666.6729999976</v>
      </c>
      <c r="F5" s="28">
        <f>SUM(F6:F8)</f>
        <v>1898032.991999998</v>
      </c>
      <c r="G5" s="12"/>
      <c r="H5" s="12"/>
    </row>
    <row r="6" spans="1:8" s="16" customFormat="1" x14ac:dyDescent="0.2">
      <c r="A6" s="31" t="s">
        <v>135</v>
      </c>
      <c r="B6" s="10">
        <v>155.91910000000078</v>
      </c>
      <c r="C6" s="10">
        <v>482563.43499999779</v>
      </c>
      <c r="D6" s="10">
        <v>5199.7630000000818</v>
      </c>
      <c r="E6" s="10">
        <v>477363.67199999769</v>
      </c>
      <c r="F6" s="10">
        <v>441473.09499999782</v>
      </c>
      <c r="G6" s="12"/>
      <c r="H6" s="12"/>
    </row>
    <row r="7" spans="1:8" s="16" customFormat="1" x14ac:dyDescent="0.2">
      <c r="A7" s="32" t="s">
        <v>295</v>
      </c>
      <c r="B7" s="21">
        <v>181.48800000000006</v>
      </c>
      <c r="C7" s="21">
        <v>570536.90200000012</v>
      </c>
      <c r="D7" s="21">
        <v>8237.7869999999966</v>
      </c>
      <c r="E7" s="21">
        <v>562299.11500000011</v>
      </c>
      <c r="F7" s="22">
        <v>534306.75100000005</v>
      </c>
      <c r="G7" s="12"/>
      <c r="H7" s="12"/>
    </row>
    <row r="8" spans="1:8" s="16" customFormat="1" ht="13.5" thickBot="1" x14ac:dyDescent="0.25">
      <c r="A8" s="33" t="s">
        <v>300</v>
      </c>
      <c r="B8" s="34">
        <v>752.78</v>
      </c>
      <c r="C8" s="34">
        <v>947387.90899999987</v>
      </c>
      <c r="D8" s="34">
        <v>4384.0229999999992</v>
      </c>
      <c r="E8" s="34">
        <v>943003.88599999982</v>
      </c>
      <c r="F8" s="34">
        <v>922253.14600000018</v>
      </c>
      <c r="G8" s="12"/>
      <c r="H8" s="12"/>
    </row>
    <row r="9" spans="1:8" s="16" customFormat="1" ht="10.5" customHeight="1" x14ac:dyDescent="0.2">
      <c r="A9" s="12"/>
      <c r="B9" s="12"/>
      <c r="C9" s="12"/>
      <c r="D9" s="12"/>
      <c r="E9" s="12"/>
      <c r="F9" s="18" t="s">
        <v>176</v>
      </c>
      <c r="G9" s="12"/>
      <c r="H9" s="12"/>
    </row>
    <row r="10" spans="1:8" s="16" customFormat="1" ht="12.75" customHeight="1" x14ac:dyDescent="0.2">
      <c r="A10" s="12"/>
      <c r="B10" s="458"/>
      <c r="C10" s="12"/>
      <c r="D10" s="12"/>
      <c r="E10" s="12"/>
      <c r="F10" s="20"/>
      <c r="G10" s="12"/>
      <c r="H10" s="12"/>
    </row>
    <row r="11" spans="1:8" s="16" customFormat="1" ht="36" x14ac:dyDescent="0.2">
      <c r="A11" s="504"/>
      <c r="B11" s="132" t="s">
        <v>280</v>
      </c>
      <c r="C11" s="132" t="s">
        <v>281</v>
      </c>
      <c r="D11" s="132" t="s">
        <v>305</v>
      </c>
      <c r="E11" s="132" t="s">
        <v>282</v>
      </c>
      <c r="F11" s="132" t="s">
        <v>283</v>
      </c>
      <c r="G11" s="12"/>
      <c r="H11" s="12"/>
    </row>
    <row r="12" spans="1:8" s="16" customFormat="1" ht="13.5" x14ac:dyDescent="0.2">
      <c r="A12" s="504"/>
      <c r="B12" s="130" t="s">
        <v>276</v>
      </c>
      <c r="C12" s="130" t="s">
        <v>6</v>
      </c>
      <c r="D12" s="130" t="s">
        <v>6</v>
      </c>
      <c r="E12" s="130" t="s">
        <v>6</v>
      </c>
      <c r="F12" s="130" t="s">
        <v>6</v>
      </c>
      <c r="G12" s="12"/>
      <c r="H12" s="12"/>
    </row>
    <row r="13" spans="1:8" s="16" customFormat="1" ht="13.5" thickBot="1" x14ac:dyDescent="0.25">
      <c r="A13" s="133" t="s">
        <v>491</v>
      </c>
      <c r="B13" s="35">
        <v>1171.5</v>
      </c>
      <c r="C13" s="35">
        <v>1201547.5300000003</v>
      </c>
      <c r="D13" s="35">
        <v>1557599.7000000002</v>
      </c>
      <c r="E13" s="35">
        <v>1185704.2300000002</v>
      </c>
      <c r="F13" s="35">
        <v>1214260.6000000001</v>
      </c>
      <c r="G13" s="12"/>
      <c r="H13" s="12"/>
    </row>
    <row r="14" spans="1:8" s="16" customFormat="1" ht="10.5" customHeight="1" x14ac:dyDescent="0.2">
      <c r="A14" s="13"/>
      <c r="B14" s="11"/>
      <c r="C14" s="11"/>
      <c r="D14" s="11"/>
      <c r="E14" s="11"/>
      <c r="F14" s="18" t="s">
        <v>169</v>
      </c>
      <c r="G14" s="12"/>
      <c r="H14" s="12"/>
    </row>
    <row r="15" spans="1:8" x14ac:dyDescent="0.2">
      <c r="A15" s="466"/>
      <c r="B15" s="466"/>
      <c r="C15" s="466"/>
      <c r="D15" s="466"/>
      <c r="E15" s="466"/>
      <c r="F15" s="466"/>
      <c r="G15" s="466"/>
      <c r="H15" s="466"/>
    </row>
    <row r="16" spans="1:8" x14ac:dyDescent="0.2">
      <c r="A16" s="466"/>
      <c r="B16" s="466">
        <v>2007</v>
      </c>
      <c r="C16" s="466">
        <v>2008</v>
      </c>
      <c r="D16" s="466">
        <v>2009</v>
      </c>
      <c r="E16" s="466">
        <v>2010</v>
      </c>
      <c r="F16" s="466">
        <v>2011</v>
      </c>
      <c r="G16" s="466"/>
      <c r="H16" s="466"/>
    </row>
    <row r="17" spans="1:8" x14ac:dyDescent="0.2">
      <c r="A17" s="466" t="s">
        <v>135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/>
      <c r="H17" s="466"/>
    </row>
    <row r="18" spans="1:8" x14ac:dyDescent="0.2">
      <c r="A18" s="466" t="s">
        <v>295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/>
      <c r="H18" s="466"/>
    </row>
    <row r="19" spans="1:8" x14ac:dyDescent="0.2">
      <c r="A19" s="466" t="s">
        <v>300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/>
      <c r="H19" s="466"/>
    </row>
    <row r="20" spans="1:8" x14ac:dyDescent="0.2">
      <c r="A20" s="225" t="s">
        <v>523</v>
      </c>
      <c r="B20" s="466">
        <v>1028.97</v>
      </c>
      <c r="C20" s="466">
        <v>1045.3000000000002</v>
      </c>
      <c r="D20" s="466">
        <v>1036.5</v>
      </c>
      <c r="E20" s="466">
        <v>1056.0999999999999</v>
      </c>
      <c r="F20" s="466">
        <v>1054.5999999999999</v>
      </c>
      <c r="G20" s="466"/>
      <c r="H20" s="466"/>
    </row>
    <row r="21" spans="1:8" x14ac:dyDescent="0.2">
      <c r="A21" s="466"/>
      <c r="B21" s="466"/>
      <c r="C21" s="466"/>
      <c r="D21" s="466"/>
      <c r="E21" s="466"/>
      <c r="F21" s="466"/>
      <c r="G21" s="466"/>
      <c r="H21" s="466"/>
    </row>
    <row r="22" spans="1:8" x14ac:dyDescent="0.2">
      <c r="A22" s="466"/>
      <c r="B22" s="466">
        <v>2012</v>
      </c>
      <c r="C22" s="466">
        <v>2013</v>
      </c>
      <c r="D22" s="466">
        <v>2014</v>
      </c>
      <c r="E22" s="466">
        <v>2015</v>
      </c>
      <c r="F22" s="466">
        <v>2016</v>
      </c>
      <c r="G22" s="466"/>
      <c r="H22" s="466"/>
    </row>
    <row r="23" spans="1:8" x14ac:dyDescent="0.2">
      <c r="A23" s="466"/>
      <c r="B23" s="466">
        <v>0</v>
      </c>
      <c r="C23" s="466">
        <v>0</v>
      </c>
      <c r="D23" s="466">
        <v>150.34520000000057</v>
      </c>
      <c r="E23" s="466">
        <v>154.16550000000069</v>
      </c>
      <c r="F23" s="466">
        <v>155.91910000000078</v>
      </c>
      <c r="G23" s="466"/>
      <c r="H23" s="466"/>
    </row>
    <row r="24" spans="1:8" x14ac:dyDescent="0.2">
      <c r="A24" s="466"/>
      <c r="B24" s="466">
        <v>0</v>
      </c>
      <c r="C24" s="466">
        <v>0</v>
      </c>
      <c r="D24" s="466">
        <v>177.22499999999997</v>
      </c>
      <c r="E24" s="466">
        <v>180.58800000000002</v>
      </c>
      <c r="F24" s="466">
        <v>181.48800000000006</v>
      </c>
      <c r="G24" s="466"/>
      <c r="H24" s="466"/>
    </row>
    <row r="25" spans="1:8" x14ac:dyDescent="0.2">
      <c r="A25" s="466"/>
      <c r="B25" s="466">
        <v>0</v>
      </c>
      <c r="C25" s="466">
        <v>0</v>
      </c>
      <c r="D25" s="466">
        <v>752.78</v>
      </c>
      <c r="E25" s="466">
        <v>752.78</v>
      </c>
      <c r="F25" s="466">
        <v>752.78</v>
      </c>
      <c r="G25" s="466"/>
      <c r="H25" s="466"/>
    </row>
    <row r="26" spans="1:8" x14ac:dyDescent="0.2">
      <c r="A26" s="466"/>
      <c r="B26" s="466">
        <v>1069.1999999999998</v>
      </c>
      <c r="C26" s="466">
        <v>1082.6999999999998</v>
      </c>
      <c r="D26" s="466">
        <v>1080.3502000000005</v>
      </c>
      <c r="E26" s="466">
        <v>1087.5335000000007</v>
      </c>
      <c r="F26" s="466">
        <v>1090.1871000000008</v>
      </c>
      <c r="G26" s="466"/>
      <c r="H26" s="466"/>
    </row>
    <row r="27" spans="1:8" x14ac:dyDescent="0.2">
      <c r="A27" s="475"/>
      <c r="B27" s="466"/>
      <c r="C27" s="466"/>
      <c r="D27" s="466"/>
      <c r="E27" s="466"/>
      <c r="F27" s="466"/>
      <c r="G27" s="466"/>
      <c r="H27" s="466"/>
    </row>
    <row r="28" spans="1:8" x14ac:dyDescent="0.2">
      <c r="A28" s="466"/>
      <c r="B28" s="466">
        <v>2007</v>
      </c>
      <c r="C28" s="466">
        <v>2008</v>
      </c>
      <c r="D28" s="466">
        <v>2009</v>
      </c>
      <c r="E28" s="466">
        <v>2010</v>
      </c>
      <c r="F28" s="466">
        <v>2011</v>
      </c>
      <c r="G28" s="466"/>
      <c r="H28" s="466"/>
    </row>
    <row r="29" spans="1:8" ht="12.75" customHeight="1" x14ac:dyDescent="0.2">
      <c r="A29" s="466" t="s">
        <v>135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/>
      <c r="H29" s="466"/>
    </row>
    <row r="30" spans="1:8" x14ac:dyDescent="0.2">
      <c r="A30" s="466" t="s">
        <v>295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/>
      <c r="H30" s="466"/>
    </row>
    <row r="31" spans="1:8" x14ac:dyDescent="0.2">
      <c r="A31" s="466" t="s">
        <v>300</v>
      </c>
      <c r="B31" s="466">
        <v>0</v>
      </c>
      <c r="C31" s="466">
        <v>0</v>
      </c>
      <c r="D31" s="466">
        <v>0</v>
      </c>
      <c r="E31" s="466">
        <v>0</v>
      </c>
      <c r="F31" s="466">
        <v>0</v>
      </c>
      <c r="G31" s="466"/>
      <c r="H31" s="466"/>
    </row>
    <row r="32" spans="1:8" x14ac:dyDescent="0.2">
      <c r="A32" s="225" t="s">
        <v>523</v>
      </c>
      <c r="B32" s="466">
        <v>2089.6390959999999</v>
      </c>
      <c r="C32" s="466">
        <v>2024.3059410000001</v>
      </c>
      <c r="D32" s="466">
        <v>2429.5577789999998</v>
      </c>
      <c r="E32" s="466">
        <v>2789.4292639999999</v>
      </c>
      <c r="F32" s="466">
        <v>2134.13170101789</v>
      </c>
      <c r="G32" s="466"/>
      <c r="H32" s="466"/>
    </row>
    <row r="33" spans="1:8" x14ac:dyDescent="0.2">
      <c r="A33" s="466"/>
      <c r="B33" s="466"/>
      <c r="C33" s="466"/>
      <c r="D33" s="466"/>
      <c r="E33" s="466"/>
      <c r="F33" s="466"/>
      <c r="G33" s="466"/>
      <c r="H33" s="466"/>
    </row>
    <row r="34" spans="1:8" ht="12.75" customHeight="1" x14ac:dyDescent="0.2">
      <c r="A34" s="466"/>
      <c r="B34" s="466">
        <v>2012</v>
      </c>
      <c r="C34" s="466">
        <v>2013</v>
      </c>
      <c r="D34" s="466">
        <v>2014</v>
      </c>
      <c r="E34" s="466">
        <v>2015</v>
      </c>
      <c r="F34" s="466">
        <v>2016</v>
      </c>
      <c r="G34" s="466"/>
      <c r="H34" s="466"/>
    </row>
    <row r="35" spans="1:8" x14ac:dyDescent="0.2">
      <c r="A35" s="466"/>
      <c r="B35" s="466">
        <v>0</v>
      </c>
      <c r="C35" s="466">
        <v>0</v>
      </c>
      <c r="D35" s="466">
        <v>465.48191800000075</v>
      </c>
      <c r="E35" s="466">
        <v>445.8878729999999</v>
      </c>
      <c r="F35" s="466">
        <v>482.56343499999781</v>
      </c>
      <c r="G35" s="466"/>
      <c r="H35" s="466"/>
    </row>
    <row r="36" spans="1:8" x14ac:dyDescent="0.2">
      <c r="A36" s="466"/>
      <c r="B36" s="466">
        <v>0</v>
      </c>
      <c r="C36" s="466">
        <v>0</v>
      </c>
      <c r="D36" s="466">
        <v>546.19163700000013</v>
      </c>
      <c r="E36" s="466">
        <v>555.90920700000061</v>
      </c>
      <c r="F36" s="466">
        <v>570.53690200000017</v>
      </c>
      <c r="G36" s="466"/>
      <c r="H36" s="466"/>
    </row>
    <row r="37" spans="1:8" ht="12.75" customHeight="1" x14ac:dyDescent="0.2">
      <c r="A37" s="466"/>
      <c r="B37" s="466">
        <v>0</v>
      </c>
      <c r="C37" s="466">
        <v>0</v>
      </c>
      <c r="D37" s="466">
        <v>897.54893600000037</v>
      </c>
      <c r="E37" s="466">
        <v>793.01001000000019</v>
      </c>
      <c r="F37" s="466">
        <v>947.38790899999992</v>
      </c>
      <c r="G37" s="466"/>
      <c r="H37" s="466"/>
    </row>
    <row r="38" spans="1:8" x14ac:dyDescent="0.2">
      <c r="A38" s="466"/>
      <c r="B38" s="466">
        <v>2231.5493615839096</v>
      </c>
      <c r="C38" s="466">
        <v>2856.3917619999997</v>
      </c>
      <c r="D38" s="466">
        <v>1909.2224910000014</v>
      </c>
      <c r="E38" s="466">
        <v>1794.8070900000007</v>
      </c>
      <c r="F38" s="466">
        <v>2000.4882459999978</v>
      </c>
      <c r="G38" s="466"/>
      <c r="H38" s="466"/>
    </row>
    <row r="39" spans="1:8" ht="12.75" customHeight="1" x14ac:dyDescent="0.2"/>
  </sheetData>
  <mergeCells count="2">
    <mergeCell ref="A3:A4"/>
    <mergeCell ref="A11:A12"/>
  </mergeCells>
  <phoneticPr fontId="2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K31"/>
  <sheetViews>
    <sheetView zoomScale="115" zoomScaleNormal="115" workbookViewId="0"/>
  </sheetViews>
  <sheetFormatPr defaultRowHeight="12.75" x14ac:dyDescent="0.2"/>
  <cols>
    <col min="1" max="1" width="16.28515625" style="3" customWidth="1"/>
    <col min="2" max="2" width="12.5703125" style="3" customWidth="1"/>
    <col min="3" max="4" width="13.42578125" style="3" customWidth="1"/>
    <col min="5" max="5" width="18.5703125" style="3" customWidth="1"/>
    <col min="6" max="6" width="14.7109375" style="3" customWidth="1"/>
    <col min="7" max="7" width="15.42578125" style="3" customWidth="1"/>
    <col min="8" max="8" width="14.7109375" style="3" customWidth="1"/>
    <col min="9" max="10" width="9.140625" style="3"/>
    <col min="11" max="11" width="6.28515625" style="3" customWidth="1"/>
    <col min="12" max="25" width="9.140625" style="3"/>
    <col min="26" max="26" width="14.42578125" style="3" customWidth="1"/>
    <col min="27" max="16384" width="9.140625" style="3"/>
  </cols>
  <sheetData>
    <row r="1" spans="1:11" ht="18.75" x14ac:dyDescent="0.3">
      <c r="A1" s="108" t="s">
        <v>526</v>
      </c>
      <c r="K1" s="109" t="str">
        <f>Obsah!A1</f>
        <v>2016</v>
      </c>
    </row>
    <row r="2" spans="1:11" ht="7.5" customHeight="1" x14ac:dyDescent="0.2"/>
    <row r="3" spans="1:11" s="9" customFormat="1" ht="36" x14ac:dyDescent="0.2">
      <c r="A3" s="505"/>
      <c r="B3" s="505"/>
      <c r="C3" s="132" t="s">
        <v>280</v>
      </c>
      <c r="D3" s="132" t="s">
        <v>281</v>
      </c>
      <c r="E3" s="128" t="s">
        <v>417</v>
      </c>
      <c r="F3" s="132" t="s">
        <v>282</v>
      </c>
      <c r="G3" s="132" t="s">
        <v>283</v>
      </c>
    </row>
    <row r="4" spans="1:11" s="9" customFormat="1" ht="13.5" x14ac:dyDescent="0.2">
      <c r="A4" s="505"/>
      <c r="B4" s="505"/>
      <c r="C4" s="130" t="s">
        <v>276</v>
      </c>
      <c r="D4" s="130" t="s">
        <v>6</v>
      </c>
      <c r="E4" s="130" t="s">
        <v>6</v>
      </c>
      <c r="F4" s="130" t="s">
        <v>6</v>
      </c>
      <c r="G4" s="130" t="s">
        <v>6</v>
      </c>
    </row>
    <row r="5" spans="1:11" s="9" customFormat="1" thickBot="1" x14ac:dyDescent="0.25">
      <c r="A5" s="510" t="s">
        <v>86</v>
      </c>
      <c r="B5" s="510"/>
      <c r="C5" s="35">
        <f>SUM(C6:C9)</f>
        <v>282.00490000000002</v>
      </c>
      <c r="D5" s="35">
        <f>SUM(D6:D9)</f>
        <v>496957.18099999998</v>
      </c>
      <c r="E5" s="35">
        <f>SUM(E6:E9)</f>
        <v>8683.5680000000029</v>
      </c>
      <c r="F5" s="35">
        <f>SUM(F6:F9)</f>
        <v>488273.61300000001</v>
      </c>
      <c r="G5" s="35">
        <f>SUM(G6:G9)</f>
        <v>488291.16100000008</v>
      </c>
    </row>
    <row r="6" spans="1:11" s="9" customFormat="1" ht="12" x14ac:dyDescent="0.2">
      <c r="A6" s="506" t="s">
        <v>9</v>
      </c>
      <c r="B6" s="506"/>
      <c r="C6" s="10">
        <v>2.8148999999999993</v>
      </c>
      <c r="D6" s="10">
        <v>1523.4890000000007</v>
      </c>
      <c r="E6" s="10">
        <v>26.587</v>
      </c>
      <c r="F6" s="10">
        <v>1496.9020000000007</v>
      </c>
      <c r="G6" s="10">
        <v>1453.7050000000004</v>
      </c>
    </row>
    <row r="7" spans="1:11" s="9" customFormat="1" ht="12" x14ac:dyDescent="0.2">
      <c r="A7" s="507" t="s">
        <v>301</v>
      </c>
      <c r="B7" s="508"/>
      <c r="C7" s="21">
        <v>5.7600000000000007</v>
      </c>
      <c r="D7" s="21">
        <v>7972.7270000000008</v>
      </c>
      <c r="E7" s="21">
        <v>125.44999999999996</v>
      </c>
      <c r="F7" s="21">
        <v>7847.277000000001</v>
      </c>
      <c r="G7" s="22">
        <v>7843.1389999999992</v>
      </c>
    </row>
    <row r="8" spans="1:11" s="9" customFormat="1" ht="12" x14ac:dyDescent="0.2">
      <c r="A8" s="507" t="s">
        <v>302</v>
      </c>
      <c r="B8" s="508"/>
      <c r="C8" s="21">
        <v>59.88</v>
      </c>
      <c r="D8" s="21">
        <v>107328.681</v>
      </c>
      <c r="E8" s="21">
        <v>810.50700000000006</v>
      </c>
      <c r="F8" s="21">
        <v>106518.174</v>
      </c>
      <c r="G8" s="22">
        <v>106560.526</v>
      </c>
    </row>
    <row r="9" spans="1:11" s="9" customFormat="1" thickBot="1" x14ac:dyDescent="0.25">
      <c r="A9" s="509" t="s">
        <v>10</v>
      </c>
      <c r="B9" s="509"/>
      <c r="C9" s="40">
        <v>213.54999999999998</v>
      </c>
      <c r="D9" s="40">
        <v>380132.28399999999</v>
      </c>
      <c r="E9" s="40">
        <v>7721.0240000000031</v>
      </c>
      <c r="F9" s="40">
        <v>372411.26</v>
      </c>
      <c r="G9" s="40">
        <v>372433.79100000008</v>
      </c>
    </row>
    <row r="10" spans="1:11" s="9" customFormat="1" ht="12" x14ac:dyDescent="0.2">
      <c r="G10" s="18" t="s">
        <v>170</v>
      </c>
    </row>
    <row r="13" spans="1:11" x14ac:dyDescent="0.2">
      <c r="A13" s="466"/>
      <c r="B13" s="466">
        <v>2007</v>
      </c>
      <c r="C13" s="466">
        <v>2008</v>
      </c>
      <c r="D13" s="466">
        <v>2009</v>
      </c>
      <c r="E13" s="466">
        <v>2010</v>
      </c>
      <c r="F13" s="466">
        <v>2011</v>
      </c>
      <c r="G13" s="466">
        <v>2012</v>
      </c>
      <c r="H13" s="466">
        <v>2013</v>
      </c>
      <c r="I13" s="466">
        <v>2014</v>
      </c>
      <c r="J13" s="466">
        <v>2015</v>
      </c>
      <c r="K13" s="466">
        <v>2016</v>
      </c>
    </row>
    <row r="14" spans="1:11" x14ac:dyDescent="0.2">
      <c r="A14" s="466" t="s">
        <v>9</v>
      </c>
      <c r="B14" s="466">
        <v>0</v>
      </c>
      <c r="C14" s="466">
        <v>0</v>
      </c>
      <c r="D14" s="466">
        <v>0</v>
      </c>
      <c r="E14" s="466">
        <v>0</v>
      </c>
      <c r="F14" s="466">
        <v>0</v>
      </c>
      <c r="G14" s="466">
        <v>0</v>
      </c>
      <c r="H14" s="466">
        <v>0</v>
      </c>
      <c r="I14" s="466">
        <v>2.8648999999999991</v>
      </c>
      <c r="J14" s="466">
        <v>2.9598999999999993</v>
      </c>
      <c r="K14" s="466">
        <v>2.8148999999999993</v>
      </c>
    </row>
    <row r="15" spans="1:11" x14ac:dyDescent="0.2">
      <c r="A15" s="466" t="s">
        <v>301</v>
      </c>
      <c r="B15" s="466">
        <v>0</v>
      </c>
      <c r="C15" s="466">
        <v>0</v>
      </c>
      <c r="D15" s="466">
        <v>0</v>
      </c>
      <c r="E15" s="466">
        <v>0</v>
      </c>
      <c r="F15" s="466">
        <v>0</v>
      </c>
      <c r="G15" s="466">
        <v>0</v>
      </c>
      <c r="H15" s="466">
        <v>0</v>
      </c>
      <c r="I15" s="466">
        <v>5.7600000000000007</v>
      </c>
      <c r="J15" s="466">
        <v>5.7600000000000007</v>
      </c>
      <c r="K15" s="466">
        <v>5.7600000000000007</v>
      </c>
    </row>
    <row r="16" spans="1:11" x14ac:dyDescent="0.2">
      <c r="A16" s="466" t="s">
        <v>302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  <c r="H16" s="466">
        <v>0</v>
      </c>
      <c r="I16" s="466">
        <v>59.88</v>
      </c>
      <c r="J16" s="466">
        <v>58.38</v>
      </c>
      <c r="K16" s="466">
        <v>59.88</v>
      </c>
    </row>
    <row r="17" spans="1:11" ht="14.25" customHeight="1" x14ac:dyDescent="0.2">
      <c r="A17" s="466" t="s">
        <v>10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  <c r="H17" s="466">
        <v>0</v>
      </c>
      <c r="I17" s="466">
        <v>209.54999999999998</v>
      </c>
      <c r="J17" s="466">
        <v>213.54999999999998</v>
      </c>
      <c r="K17" s="466">
        <v>213.54999999999998</v>
      </c>
    </row>
    <row r="18" spans="1:11" x14ac:dyDescent="0.2">
      <c r="A18" s="225" t="s">
        <v>523</v>
      </c>
      <c r="B18" s="466">
        <v>113.1</v>
      </c>
      <c r="C18" s="466">
        <v>150</v>
      </c>
      <c r="D18" s="466">
        <v>193.2</v>
      </c>
      <c r="E18" s="466">
        <v>217.8</v>
      </c>
      <c r="F18" s="466">
        <v>218.9</v>
      </c>
      <c r="G18" s="466">
        <v>262.96019999446298</v>
      </c>
      <c r="H18" s="466">
        <v>270</v>
      </c>
      <c r="I18" s="466">
        <v>278.05489999999998</v>
      </c>
      <c r="J18" s="466">
        <v>280.6499</v>
      </c>
      <c r="K18" s="466">
        <v>282.00490000000002</v>
      </c>
    </row>
    <row r="19" spans="1:11" x14ac:dyDescent="0.2">
      <c r="A19" s="466"/>
      <c r="B19" s="466"/>
      <c r="C19" s="466"/>
      <c r="D19" s="466"/>
      <c r="E19" s="466"/>
      <c r="F19" s="466"/>
      <c r="G19" s="466"/>
      <c r="H19" s="466"/>
      <c r="I19" s="466"/>
      <c r="J19" s="466"/>
      <c r="K19" s="466"/>
    </row>
    <row r="20" spans="1:11" x14ac:dyDescent="0.2">
      <c r="A20" s="466"/>
      <c r="B20" s="466">
        <v>2007</v>
      </c>
      <c r="C20" s="466">
        <v>2008</v>
      </c>
      <c r="D20" s="466">
        <v>2009</v>
      </c>
      <c r="E20" s="466">
        <v>2010</v>
      </c>
      <c r="F20" s="466">
        <v>2011</v>
      </c>
      <c r="G20" s="466">
        <v>2012</v>
      </c>
      <c r="H20" s="466">
        <v>2013</v>
      </c>
      <c r="I20" s="466">
        <v>2014</v>
      </c>
      <c r="J20" s="466">
        <v>2015</v>
      </c>
      <c r="K20" s="466">
        <v>2016</v>
      </c>
    </row>
    <row r="21" spans="1:11" x14ac:dyDescent="0.2">
      <c r="A21" s="466" t="s">
        <v>9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  <c r="H21" s="466">
        <v>0</v>
      </c>
      <c r="I21" s="466">
        <v>1.7144950000000008</v>
      </c>
      <c r="J21" s="466">
        <v>1.8760329999999996</v>
      </c>
      <c r="K21" s="466">
        <v>1.5234890000000008</v>
      </c>
    </row>
    <row r="22" spans="1:11" x14ac:dyDescent="0.2">
      <c r="A22" s="466" t="s">
        <v>301</v>
      </c>
      <c r="B22" s="466">
        <v>0</v>
      </c>
      <c r="C22" s="466">
        <v>0</v>
      </c>
      <c r="D22" s="466">
        <v>0</v>
      </c>
      <c r="E22" s="466">
        <v>0</v>
      </c>
      <c r="F22" s="466">
        <v>0</v>
      </c>
      <c r="G22" s="466">
        <v>0</v>
      </c>
      <c r="H22" s="466">
        <v>0</v>
      </c>
      <c r="I22" s="466">
        <v>8.4198009999999961</v>
      </c>
      <c r="J22" s="466">
        <v>9.4178200000000007</v>
      </c>
      <c r="K22" s="466">
        <v>7.9727270000000008</v>
      </c>
    </row>
    <row r="23" spans="1:11" x14ac:dyDescent="0.2">
      <c r="A23" s="466" t="s">
        <v>302</v>
      </c>
      <c r="B23" s="466">
        <v>0</v>
      </c>
      <c r="C23" s="466">
        <v>0</v>
      </c>
      <c r="D23" s="466">
        <v>0</v>
      </c>
      <c r="E23" s="466">
        <v>0</v>
      </c>
      <c r="F23" s="466">
        <v>0</v>
      </c>
      <c r="G23" s="466">
        <v>0</v>
      </c>
      <c r="H23" s="466">
        <v>0</v>
      </c>
      <c r="I23" s="466">
        <v>98.789523000000017</v>
      </c>
      <c r="J23" s="466">
        <v>125.41812</v>
      </c>
      <c r="K23" s="466">
        <v>107.328681</v>
      </c>
    </row>
    <row r="24" spans="1:11" x14ac:dyDescent="0.2">
      <c r="A24" s="466" t="s">
        <v>10</v>
      </c>
      <c r="B24" s="466">
        <v>0</v>
      </c>
      <c r="C24" s="466">
        <v>0</v>
      </c>
      <c r="D24" s="466">
        <v>0</v>
      </c>
      <c r="E24" s="466">
        <v>0</v>
      </c>
      <c r="F24" s="466">
        <v>0</v>
      </c>
      <c r="G24" s="466">
        <v>0</v>
      </c>
      <c r="H24" s="466">
        <v>0</v>
      </c>
      <c r="I24" s="466">
        <v>367.62057499999958</v>
      </c>
      <c r="J24" s="466">
        <v>435.89959500000015</v>
      </c>
      <c r="K24" s="466">
        <v>380.13228399999997</v>
      </c>
    </row>
    <row r="25" spans="1:11" x14ac:dyDescent="0.2">
      <c r="A25" s="225" t="s">
        <v>523</v>
      </c>
      <c r="B25" s="466">
        <v>125.1</v>
      </c>
      <c r="C25" s="466">
        <v>244.7</v>
      </c>
      <c r="D25" s="466">
        <v>288.10000000000002</v>
      </c>
      <c r="E25" s="466">
        <v>335.5</v>
      </c>
      <c r="F25" s="466">
        <v>396.83279189143764</v>
      </c>
      <c r="G25" s="466">
        <v>417.32282571972775</v>
      </c>
      <c r="H25" s="466">
        <v>478.3</v>
      </c>
      <c r="I25" s="466">
        <v>476.54439400000001</v>
      </c>
      <c r="J25" s="466">
        <v>572.61156800000003</v>
      </c>
      <c r="K25" s="466">
        <v>496.95718099999999</v>
      </c>
    </row>
    <row r="31" spans="1:11" ht="12.75" customHeight="1" x14ac:dyDescent="0.2">
      <c r="A31" s="472"/>
    </row>
  </sheetData>
  <mergeCells count="6">
    <mergeCell ref="A3:B4"/>
    <mergeCell ref="A6:B6"/>
    <mergeCell ref="A7:B7"/>
    <mergeCell ref="A8:B8"/>
    <mergeCell ref="A9:B9"/>
    <mergeCell ref="A5:B5"/>
  </mergeCells>
  <phoneticPr fontId="2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53"/>
  <sheetViews>
    <sheetView zoomScale="115" zoomScaleNormal="115" zoomScaleSheetLayoutView="100" zoomScalePageLayoutView="70" workbookViewId="0"/>
  </sheetViews>
  <sheetFormatPr defaultRowHeight="12" x14ac:dyDescent="0.2"/>
  <cols>
    <col min="1" max="1" width="8" style="243" customWidth="1"/>
    <col min="2" max="6" width="9.140625" style="243"/>
    <col min="7" max="7" width="9.140625" style="243" customWidth="1"/>
    <col min="8" max="8" width="9.140625" style="379" customWidth="1"/>
    <col min="9" max="10" width="9.140625" style="243" customWidth="1"/>
    <col min="11" max="11" width="9" style="243" customWidth="1"/>
    <col min="12" max="16384" width="9.140625" style="243"/>
  </cols>
  <sheetData>
    <row r="1" spans="1:11" ht="12.75" x14ac:dyDescent="0.2">
      <c r="A1" s="227" t="s">
        <v>406</v>
      </c>
    </row>
    <row r="3" spans="1:11" x14ac:dyDescent="0.2">
      <c r="A3" s="380"/>
      <c r="B3" s="380"/>
      <c r="C3" s="380"/>
      <c r="D3" s="380"/>
      <c r="E3" s="380"/>
      <c r="F3" s="380"/>
      <c r="G3" s="380"/>
      <c r="H3" s="381"/>
      <c r="I3" s="380"/>
    </row>
    <row r="4" spans="1:11" x14ac:dyDescent="0.2">
      <c r="C4" s="382"/>
      <c r="D4" s="383"/>
      <c r="E4" s="383"/>
      <c r="F4" s="383"/>
      <c r="I4" s="384"/>
      <c r="J4" s="384"/>
      <c r="K4" s="384"/>
    </row>
    <row r="5" spans="1:11" x14ac:dyDescent="0.2">
      <c r="J5" s="384"/>
      <c r="K5" s="384"/>
    </row>
    <row r="6" spans="1:11" x14ac:dyDescent="0.2">
      <c r="J6" s="384"/>
      <c r="K6" s="384"/>
    </row>
    <row r="7" spans="1:11" ht="18.75" x14ac:dyDescent="0.2">
      <c r="A7" s="385" t="s">
        <v>255</v>
      </c>
      <c r="J7" s="384"/>
      <c r="K7" s="384"/>
    </row>
    <row r="8" spans="1:11" ht="12.75" x14ac:dyDescent="0.2">
      <c r="A8" s="386"/>
      <c r="B8" s="387"/>
      <c r="C8" s="387"/>
      <c r="D8" s="387"/>
      <c r="E8" s="387"/>
      <c r="F8" s="387"/>
      <c r="G8" s="387"/>
      <c r="H8" s="388"/>
      <c r="I8" s="387"/>
      <c r="J8" s="389"/>
      <c r="K8" s="389"/>
    </row>
    <row r="9" spans="1:11" ht="12.75" x14ac:dyDescent="0.2">
      <c r="A9" s="473" t="s">
        <v>466</v>
      </c>
      <c r="B9" s="392"/>
      <c r="C9" s="392"/>
      <c r="D9" s="392"/>
      <c r="E9" s="392"/>
      <c r="F9" s="392"/>
      <c r="G9" s="392"/>
      <c r="H9" s="393"/>
      <c r="I9" s="392"/>
      <c r="J9" s="395"/>
      <c r="K9" s="395"/>
    </row>
    <row r="10" spans="1:11" s="387" customFormat="1" ht="15.95" customHeight="1" x14ac:dyDescent="0.2">
      <c r="A10" s="469">
        <v>1</v>
      </c>
      <c r="B10" s="391" t="s">
        <v>178</v>
      </c>
      <c r="C10" s="392"/>
      <c r="D10" s="392"/>
      <c r="E10" s="392"/>
      <c r="F10" s="392"/>
      <c r="G10" s="392"/>
      <c r="H10" s="393"/>
      <c r="I10" s="394"/>
      <c r="J10" s="395"/>
      <c r="K10" s="396" t="s">
        <v>136</v>
      </c>
    </row>
    <row r="11" spans="1:11" s="387" customFormat="1" ht="15.95" customHeight="1" x14ac:dyDescent="0.2">
      <c r="A11" s="469" t="s">
        <v>256</v>
      </c>
      <c r="B11" s="331" t="s">
        <v>354</v>
      </c>
      <c r="C11" s="332"/>
      <c r="D11" s="397"/>
      <c r="E11" s="333"/>
      <c r="F11" s="333"/>
      <c r="G11" s="333"/>
      <c r="H11" s="398"/>
      <c r="I11" s="333"/>
      <c r="J11" s="399"/>
      <c r="K11" s="334" t="s">
        <v>137</v>
      </c>
    </row>
    <row r="12" spans="1:11" s="387" customFormat="1" ht="15.95" customHeight="1" x14ac:dyDescent="0.2">
      <c r="A12" s="390" t="s">
        <v>467</v>
      </c>
      <c r="B12" s="331"/>
      <c r="C12" s="332"/>
      <c r="D12" s="397"/>
      <c r="E12" s="333"/>
      <c r="F12" s="333"/>
      <c r="G12" s="333"/>
      <c r="H12" s="398"/>
      <c r="I12" s="333"/>
      <c r="J12" s="399"/>
      <c r="K12" s="334"/>
    </row>
    <row r="13" spans="1:11" s="387" customFormat="1" ht="15.95" customHeight="1" x14ac:dyDescent="0.2">
      <c r="A13" s="469" t="s">
        <v>257</v>
      </c>
      <c r="B13" s="331" t="s">
        <v>355</v>
      </c>
      <c r="C13" s="332"/>
      <c r="D13" s="332"/>
      <c r="E13" s="333"/>
      <c r="F13" s="333"/>
      <c r="G13" s="333"/>
      <c r="H13" s="332"/>
      <c r="I13" s="333"/>
      <c r="J13" s="332"/>
      <c r="K13" s="334" t="s">
        <v>138</v>
      </c>
    </row>
    <row r="14" spans="1:11" s="387" customFormat="1" ht="15.95" customHeight="1" x14ac:dyDescent="0.2">
      <c r="A14" s="469" t="s">
        <v>258</v>
      </c>
      <c r="B14" s="331" t="s">
        <v>356</v>
      </c>
      <c r="C14" s="332"/>
      <c r="D14" s="332"/>
      <c r="E14" s="333"/>
      <c r="F14" s="333"/>
      <c r="G14" s="333"/>
      <c r="H14" s="332"/>
      <c r="I14" s="333"/>
      <c r="J14" s="332"/>
      <c r="K14" s="334" t="s">
        <v>139</v>
      </c>
    </row>
    <row r="15" spans="1:11" s="387" customFormat="1" ht="15.95" customHeight="1" x14ac:dyDescent="0.2">
      <c r="A15" s="468" t="s">
        <v>357</v>
      </c>
      <c r="B15" s="331" t="s">
        <v>440</v>
      </c>
      <c r="C15" s="332"/>
      <c r="D15" s="332"/>
      <c r="E15" s="333"/>
      <c r="F15" s="333"/>
      <c r="G15" s="333"/>
      <c r="H15" s="332"/>
      <c r="I15" s="333"/>
      <c r="J15" s="332"/>
      <c r="K15" s="334" t="s">
        <v>140</v>
      </c>
    </row>
    <row r="16" spans="1:11" s="387" customFormat="1" ht="15.95" customHeight="1" x14ac:dyDescent="0.2">
      <c r="A16" s="468" t="s">
        <v>441</v>
      </c>
      <c r="B16" s="331" t="s">
        <v>480</v>
      </c>
      <c r="C16" s="332"/>
      <c r="D16" s="332"/>
      <c r="E16" s="333"/>
      <c r="F16" s="333"/>
      <c r="G16" s="333"/>
      <c r="H16" s="332"/>
      <c r="I16" s="333"/>
      <c r="J16" s="332"/>
      <c r="K16" s="334" t="s">
        <v>141</v>
      </c>
    </row>
    <row r="17" spans="1:11" s="387" customFormat="1" ht="15.95" customHeight="1" x14ac:dyDescent="0.2">
      <c r="A17" s="468" t="s">
        <v>442</v>
      </c>
      <c r="B17" s="331" t="s">
        <v>361</v>
      </c>
      <c r="C17" s="332"/>
      <c r="D17" s="332"/>
      <c r="E17" s="333"/>
      <c r="F17" s="333"/>
      <c r="G17" s="333"/>
      <c r="H17" s="332"/>
      <c r="I17" s="333"/>
      <c r="J17" s="332"/>
      <c r="K17" s="334" t="s">
        <v>142</v>
      </c>
    </row>
    <row r="18" spans="1:11" s="387" customFormat="1" ht="15.95" customHeight="1" x14ac:dyDescent="0.2">
      <c r="A18" s="468" t="s">
        <v>443</v>
      </c>
      <c r="B18" s="331" t="s">
        <v>444</v>
      </c>
      <c r="C18" s="332"/>
      <c r="D18" s="332"/>
      <c r="E18" s="333"/>
      <c r="F18" s="333"/>
      <c r="G18" s="333"/>
      <c r="H18" s="332"/>
      <c r="I18" s="333"/>
      <c r="J18" s="332"/>
      <c r="K18" s="334" t="s">
        <v>143</v>
      </c>
    </row>
    <row r="19" spans="1:11" s="387" customFormat="1" ht="15.95" customHeight="1" x14ac:dyDescent="0.2">
      <c r="A19" s="400" t="s">
        <v>468</v>
      </c>
      <c r="B19" s="331"/>
      <c r="C19" s="332"/>
      <c r="D19" s="332"/>
      <c r="E19" s="333"/>
      <c r="F19" s="333"/>
      <c r="G19" s="333"/>
      <c r="H19" s="332"/>
      <c r="I19" s="333"/>
      <c r="J19" s="332"/>
      <c r="K19" s="334"/>
    </row>
    <row r="20" spans="1:11" s="387" customFormat="1" ht="15.95" customHeight="1" x14ac:dyDescent="0.2">
      <c r="A20" s="468" t="s">
        <v>358</v>
      </c>
      <c r="B20" s="331" t="s">
        <v>380</v>
      </c>
      <c r="C20" s="332"/>
      <c r="D20" s="332"/>
      <c r="E20" s="333"/>
      <c r="F20" s="333"/>
      <c r="G20" s="333"/>
      <c r="H20" s="332"/>
      <c r="I20" s="333"/>
      <c r="J20" s="332"/>
      <c r="K20" s="334" t="s">
        <v>144</v>
      </c>
    </row>
    <row r="21" spans="1:11" s="387" customFormat="1" ht="15.95" customHeight="1" x14ac:dyDescent="0.2">
      <c r="A21" s="468" t="s">
        <v>359</v>
      </c>
      <c r="B21" s="331" t="s">
        <v>381</v>
      </c>
      <c r="C21" s="332"/>
      <c r="D21" s="332"/>
      <c r="E21" s="333"/>
      <c r="F21" s="333"/>
      <c r="G21" s="333"/>
      <c r="H21" s="332"/>
      <c r="I21" s="333"/>
      <c r="J21" s="332"/>
      <c r="K21" s="334" t="s">
        <v>144</v>
      </c>
    </row>
    <row r="22" spans="1:11" s="387" customFormat="1" ht="15.95" customHeight="1" x14ac:dyDescent="0.2">
      <c r="A22" s="468" t="s">
        <v>360</v>
      </c>
      <c r="B22" s="331" t="s">
        <v>382</v>
      </c>
      <c r="C22" s="332"/>
      <c r="D22" s="332"/>
      <c r="E22" s="333"/>
      <c r="F22" s="333"/>
      <c r="G22" s="333"/>
      <c r="H22" s="332"/>
      <c r="I22" s="333"/>
      <c r="J22" s="332"/>
      <c r="K22" s="334" t="s">
        <v>145</v>
      </c>
    </row>
    <row r="23" spans="1:11" s="387" customFormat="1" ht="15.95" customHeight="1" x14ac:dyDescent="0.2">
      <c r="A23" s="468" t="s">
        <v>362</v>
      </c>
      <c r="B23" s="331" t="s">
        <v>481</v>
      </c>
      <c r="C23" s="332"/>
      <c r="D23" s="332"/>
      <c r="E23" s="333"/>
      <c r="F23" s="333"/>
      <c r="G23" s="333"/>
      <c r="H23" s="332"/>
      <c r="I23" s="333"/>
      <c r="J23" s="332"/>
      <c r="K23" s="334" t="s">
        <v>146</v>
      </c>
    </row>
    <row r="24" spans="1:11" s="387" customFormat="1" ht="15.95" customHeight="1" x14ac:dyDescent="0.2">
      <c r="A24" s="468" t="s">
        <v>363</v>
      </c>
      <c r="B24" s="331" t="s">
        <v>383</v>
      </c>
      <c r="C24" s="332"/>
      <c r="D24" s="332"/>
      <c r="E24" s="333"/>
      <c r="F24" s="333"/>
      <c r="G24" s="333"/>
      <c r="H24" s="332"/>
      <c r="I24" s="333"/>
      <c r="J24" s="332"/>
      <c r="K24" s="334" t="s">
        <v>147</v>
      </c>
    </row>
    <row r="25" spans="1:11" s="387" customFormat="1" ht="15.95" customHeight="1" x14ac:dyDescent="0.2">
      <c r="A25" s="400" t="s">
        <v>484</v>
      </c>
      <c r="B25" s="331"/>
      <c r="C25" s="332"/>
      <c r="D25" s="332"/>
      <c r="E25" s="333"/>
      <c r="F25" s="333"/>
      <c r="G25" s="333"/>
      <c r="H25" s="332"/>
      <c r="I25" s="333"/>
      <c r="J25" s="332"/>
      <c r="K25" s="334"/>
    </row>
    <row r="26" spans="1:11" s="387" customFormat="1" ht="15.95" customHeight="1" x14ac:dyDescent="0.2">
      <c r="A26" s="468" t="s">
        <v>469</v>
      </c>
      <c r="B26" s="331" t="s">
        <v>445</v>
      </c>
      <c r="C26" s="332"/>
      <c r="D26" s="332"/>
      <c r="E26" s="333"/>
      <c r="F26" s="333"/>
      <c r="G26" s="333"/>
      <c r="H26" s="332"/>
      <c r="I26" s="333"/>
      <c r="J26" s="332"/>
      <c r="K26" s="334" t="s">
        <v>148</v>
      </c>
    </row>
    <row r="27" spans="1:11" s="387" customFormat="1" ht="15.95" customHeight="1" x14ac:dyDescent="0.2">
      <c r="A27" s="468" t="s">
        <v>364</v>
      </c>
      <c r="B27" s="331" t="s">
        <v>542</v>
      </c>
      <c r="C27" s="332"/>
      <c r="D27" s="332"/>
      <c r="E27" s="333"/>
      <c r="F27" s="333"/>
      <c r="G27" s="333"/>
      <c r="H27" s="332"/>
      <c r="I27" s="333"/>
      <c r="J27" s="332"/>
      <c r="K27" s="334" t="s">
        <v>149</v>
      </c>
    </row>
    <row r="28" spans="1:11" s="387" customFormat="1" ht="15.95" customHeight="1" x14ac:dyDescent="0.2">
      <c r="A28" s="468" t="s">
        <v>446</v>
      </c>
      <c r="B28" s="331" t="s">
        <v>541</v>
      </c>
      <c r="C28" s="332"/>
      <c r="D28" s="332"/>
      <c r="E28" s="333"/>
      <c r="F28" s="333"/>
      <c r="G28" s="333"/>
      <c r="H28" s="332"/>
      <c r="I28" s="333"/>
      <c r="J28" s="332"/>
      <c r="K28" s="334" t="s">
        <v>150</v>
      </c>
    </row>
    <row r="29" spans="1:11" s="387" customFormat="1" ht="15.95" customHeight="1" x14ac:dyDescent="0.2">
      <c r="A29" s="468" t="s">
        <v>447</v>
      </c>
      <c r="B29" s="331" t="s">
        <v>485</v>
      </c>
      <c r="C29" s="332"/>
      <c r="D29" s="332"/>
      <c r="E29" s="333"/>
      <c r="F29" s="333"/>
      <c r="G29" s="333"/>
      <c r="H29" s="332"/>
      <c r="I29" s="333"/>
      <c r="J29" s="332"/>
      <c r="K29" s="334" t="s">
        <v>151</v>
      </c>
    </row>
    <row r="30" spans="1:11" s="387" customFormat="1" ht="15.95" customHeight="1" x14ac:dyDescent="0.2">
      <c r="A30" s="468" t="s">
        <v>448</v>
      </c>
      <c r="B30" s="331" t="s">
        <v>333</v>
      </c>
      <c r="C30" s="332"/>
      <c r="D30" s="332"/>
      <c r="E30" s="333"/>
      <c r="F30" s="333"/>
      <c r="G30" s="333"/>
      <c r="H30" s="332"/>
      <c r="I30" s="333"/>
      <c r="J30" s="332"/>
      <c r="K30" s="334" t="s">
        <v>152</v>
      </c>
    </row>
    <row r="31" spans="1:11" s="387" customFormat="1" ht="15.95" customHeight="1" x14ac:dyDescent="0.2">
      <c r="A31" s="468" t="s">
        <v>449</v>
      </c>
      <c r="B31" s="331" t="s">
        <v>486</v>
      </c>
      <c r="C31" s="332"/>
      <c r="D31" s="332"/>
      <c r="E31" s="333"/>
      <c r="F31" s="333"/>
      <c r="G31" s="333"/>
      <c r="H31" s="332"/>
      <c r="I31" s="333"/>
      <c r="J31" s="332"/>
      <c r="K31" s="334" t="s">
        <v>285</v>
      </c>
    </row>
    <row r="32" spans="1:11" s="387" customFormat="1" ht="15.95" customHeight="1" x14ac:dyDescent="0.2">
      <c r="A32" s="468" t="s">
        <v>452</v>
      </c>
      <c r="B32" s="331" t="s">
        <v>487</v>
      </c>
      <c r="C32" s="332"/>
      <c r="D32" s="332"/>
      <c r="E32" s="333"/>
      <c r="F32" s="333"/>
      <c r="G32" s="333"/>
      <c r="H32" s="332"/>
      <c r="I32" s="333"/>
      <c r="J32" s="332"/>
      <c r="K32" s="334" t="s">
        <v>260</v>
      </c>
    </row>
    <row r="33" spans="1:11" s="387" customFormat="1" ht="15.95" customHeight="1" x14ac:dyDescent="0.2">
      <c r="A33" s="468" t="s">
        <v>365</v>
      </c>
      <c r="B33" s="331" t="s">
        <v>459</v>
      </c>
      <c r="C33" s="332"/>
      <c r="D33" s="401"/>
      <c r="E33" s="333"/>
      <c r="F33" s="333"/>
      <c r="G33" s="333"/>
      <c r="H33" s="332"/>
      <c r="I33" s="333"/>
      <c r="J33" s="332"/>
      <c r="K33" s="334" t="s">
        <v>261</v>
      </c>
    </row>
    <row r="34" spans="1:11" s="387" customFormat="1" ht="15.95" customHeight="1" x14ac:dyDescent="0.2">
      <c r="A34" s="468" t="s">
        <v>259</v>
      </c>
      <c r="B34" s="331" t="s">
        <v>246</v>
      </c>
      <c r="C34" s="332"/>
      <c r="D34" s="332"/>
      <c r="E34" s="333"/>
      <c r="F34" s="333"/>
      <c r="G34" s="333"/>
      <c r="H34" s="332"/>
      <c r="I34" s="333"/>
      <c r="J34" s="332"/>
      <c r="K34" s="334" t="s">
        <v>262</v>
      </c>
    </row>
    <row r="35" spans="1:11" s="387" customFormat="1" ht="15.95" customHeight="1" x14ac:dyDescent="0.2">
      <c r="A35" s="468" t="s">
        <v>476</v>
      </c>
      <c r="B35" s="331" t="s">
        <v>488</v>
      </c>
      <c r="C35" s="332"/>
      <c r="D35" s="332"/>
      <c r="E35" s="333"/>
      <c r="F35" s="333"/>
      <c r="G35" s="333"/>
      <c r="H35" s="332"/>
      <c r="I35" s="333"/>
      <c r="J35" s="332"/>
      <c r="K35" s="334" t="s">
        <v>264</v>
      </c>
    </row>
    <row r="36" spans="1:11" s="387" customFormat="1" ht="15.95" customHeight="1" x14ac:dyDescent="0.2">
      <c r="A36" s="400" t="s">
        <v>470</v>
      </c>
      <c r="B36" s="331"/>
      <c r="C36" s="332"/>
      <c r="D36" s="332"/>
      <c r="E36" s="333"/>
      <c r="F36" s="333"/>
      <c r="G36" s="333"/>
      <c r="H36" s="332"/>
      <c r="I36" s="333"/>
      <c r="J36" s="332"/>
      <c r="K36" s="334"/>
    </row>
    <row r="37" spans="1:11" s="387" customFormat="1" ht="15.95" customHeight="1" x14ac:dyDescent="0.2">
      <c r="A37" s="468" t="s">
        <v>543</v>
      </c>
      <c r="B37" s="331" t="s">
        <v>366</v>
      </c>
      <c r="C37" s="332"/>
      <c r="D37" s="332"/>
      <c r="E37" s="333"/>
      <c r="F37" s="333"/>
      <c r="G37" s="333"/>
      <c r="H37" s="332"/>
      <c r="I37" s="333"/>
      <c r="J37" s="332"/>
      <c r="K37" s="334" t="s">
        <v>367</v>
      </c>
    </row>
    <row r="38" spans="1:11" s="387" customFormat="1" ht="15.95" customHeight="1" x14ac:dyDescent="0.2">
      <c r="A38" s="400" t="s">
        <v>471</v>
      </c>
      <c r="B38" s="331"/>
      <c r="C38" s="332"/>
      <c r="D38" s="332"/>
      <c r="E38" s="333"/>
      <c r="F38" s="333"/>
      <c r="G38" s="333"/>
      <c r="H38" s="332"/>
      <c r="I38" s="333"/>
      <c r="J38" s="332"/>
      <c r="K38" s="334"/>
    </row>
    <row r="39" spans="1:11" s="387" customFormat="1" ht="15.95" customHeight="1" x14ac:dyDescent="0.2">
      <c r="A39" s="468" t="s">
        <v>477</v>
      </c>
      <c r="B39" s="331" t="s">
        <v>453</v>
      </c>
      <c r="C39" s="332"/>
      <c r="D39" s="332"/>
      <c r="E39" s="333"/>
      <c r="F39" s="333"/>
      <c r="G39" s="333"/>
      <c r="H39" s="332"/>
      <c r="I39" s="333"/>
      <c r="J39" s="332"/>
      <c r="K39" s="334" t="s">
        <v>267</v>
      </c>
    </row>
    <row r="40" spans="1:11" s="387" customFormat="1" ht="15.95" customHeight="1" x14ac:dyDescent="0.2">
      <c r="A40" s="468" t="s">
        <v>478</v>
      </c>
      <c r="B40" s="331" t="s">
        <v>454</v>
      </c>
      <c r="C40" s="332"/>
      <c r="D40" s="332"/>
      <c r="E40" s="333"/>
      <c r="F40" s="333"/>
      <c r="G40" s="333"/>
      <c r="H40" s="332"/>
      <c r="I40" s="333"/>
      <c r="J40" s="332"/>
      <c r="K40" s="334" t="s">
        <v>368</v>
      </c>
    </row>
    <row r="41" spans="1:11" s="387" customFormat="1" ht="15.95" customHeight="1" x14ac:dyDescent="0.2">
      <c r="A41" s="400" t="s">
        <v>472</v>
      </c>
      <c r="B41" s="331"/>
      <c r="C41" s="332"/>
      <c r="D41" s="332"/>
      <c r="E41" s="333"/>
      <c r="F41" s="333"/>
      <c r="G41" s="333"/>
      <c r="H41" s="332"/>
      <c r="I41" s="333"/>
      <c r="J41" s="332"/>
      <c r="K41" s="334"/>
    </row>
    <row r="42" spans="1:11" s="387" customFormat="1" ht="15.95" customHeight="1" x14ac:dyDescent="0.2">
      <c r="A42" s="468" t="s">
        <v>544</v>
      </c>
      <c r="B42" s="331" t="s">
        <v>263</v>
      </c>
      <c r="C42" s="332"/>
      <c r="D42" s="332"/>
      <c r="E42" s="333"/>
      <c r="F42" s="333"/>
      <c r="G42" s="333"/>
      <c r="H42" s="332"/>
      <c r="I42" s="333"/>
      <c r="J42" s="332"/>
      <c r="K42" s="334" t="s">
        <v>369</v>
      </c>
    </row>
    <row r="43" spans="1:11" s="387" customFormat="1" ht="15.95" customHeight="1" x14ac:dyDescent="0.2">
      <c r="A43" s="468" t="s">
        <v>545</v>
      </c>
      <c r="B43" s="331" t="s">
        <v>275</v>
      </c>
      <c r="C43" s="332"/>
      <c r="D43" s="332"/>
      <c r="E43" s="333"/>
      <c r="F43" s="333"/>
      <c r="G43" s="333"/>
      <c r="H43" s="332"/>
      <c r="I43" s="333"/>
      <c r="J43" s="332"/>
      <c r="K43" s="334" t="s">
        <v>370</v>
      </c>
    </row>
    <row r="44" spans="1:11" s="387" customFormat="1" ht="15.95" customHeight="1" x14ac:dyDescent="0.2">
      <c r="A44" s="468" t="s">
        <v>546</v>
      </c>
      <c r="B44" s="331" t="s">
        <v>384</v>
      </c>
      <c r="C44" s="332"/>
      <c r="D44" s="332"/>
      <c r="E44" s="333"/>
      <c r="F44" s="333"/>
      <c r="G44" s="333"/>
      <c r="H44" s="332"/>
      <c r="I44" s="333"/>
      <c r="J44" s="332"/>
      <c r="K44" s="334" t="s">
        <v>371</v>
      </c>
    </row>
    <row r="45" spans="1:11" s="387" customFormat="1" ht="15.95" customHeight="1" x14ac:dyDescent="0.2">
      <c r="A45" s="468" t="s">
        <v>547</v>
      </c>
      <c r="B45" s="331" t="s">
        <v>385</v>
      </c>
      <c r="C45" s="332"/>
      <c r="D45" s="332"/>
      <c r="E45" s="333"/>
      <c r="F45" s="333"/>
      <c r="G45" s="333"/>
      <c r="H45" s="332"/>
      <c r="I45" s="333"/>
      <c r="J45" s="332"/>
      <c r="K45" s="334" t="s">
        <v>386</v>
      </c>
    </row>
    <row r="46" spans="1:11" s="387" customFormat="1" ht="15.95" customHeight="1" x14ac:dyDescent="0.2">
      <c r="A46" s="400" t="s">
        <v>473</v>
      </c>
      <c r="B46" s="331"/>
      <c r="C46" s="332"/>
      <c r="D46" s="332"/>
      <c r="E46" s="333"/>
      <c r="F46" s="333"/>
      <c r="G46" s="333"/>
      <c r="H46" s="332"/>
      <c r="I46" s="333"/>
      <c r="J46" s="332"/>
      <c r="K46" s="334"/>
    </row>
    <row r="47" spans="1:11" s="387" customFormat="1" ht="15.95" customHeight="1" x14ac:dyDescent="0.2">
      <c r="A47" s="468" t="s">
        <v>265</v>
      </c>
      <c r="B47" s="331" t="s">
        <v>131</v>
      </c>
      <c r="C47" s="332"/>
      <c r="D47" s="332"/>
      <c r="E47" s="333"/>
      <c r="F47" s="333"/>
      <c r="G47" s="333"/>
      <c r="H47" s="332"/>
      <c r="I47" s="333"/>
      <c r="J47" s="332"/>
      <c r="K47" s="334" t="s">
        <v>372</v>
      </c>
    </row>
    <row r="48" spans="1:11" s="387" customFormat="1" ht="15.95" customHeight="1" x14ac:dyDescent="0.2">
      <c r="A48" s="468" t="s">
        <v>266</v>
      </c>
      <c r="B48" s="331" t="s">
        <v>376</v>
      </c>
      <c r="C48" s="332"/>
      <c r="D48" s="332"/>
      <c r="E48" s="333"/>
      <c r="F48" s="333"/>
      <c r="G48" s="333"/>
      <c r="H48" s="332"/>
      <c r="I48" s="333"/>
      <c r="J48" s="332"/>
      <c r="K48" s="334" t="s">
        <v>396</v>
      </c>
    </row>
    <row r="49" spans="1:11" s="387" customFormat="1" ht="15.95" customHeight="1" x14ac:dyDescent="0.2">
      <c r="A49" s="468" t="s">
        <v>375</v>
      </c>
      <c r="B49" s="331" t="s">
        <v>373</v>
      </c>
      <c r="C49" s="332"/>
      <c r="D49" s="332"/>
      <c r="E49" s="333"/>
      <c r="F49" s="333"/>
      <c r="G49" s="333"/>
      <c r="H49" s="332"/>
      <c r="I49" s="333"/>
      <c r="J49" s="332"/>
      <c r="K49" s="334" t="s">
        <v>450</v>
      </c>
    </row>
    <row r="50" spans="1:11" s="387" customFormat="1" ht="15.95" customHeight="1" x14ac:dyDescent="0.2">
      <c r="A50" s="400" t="s">
        <v>474</v>
      </c>
      <c r="B50" s="331"/>
      <c r="C50" s="332"/>
      <c r="D50" s="332"/>
      <c r="E50" s="333"/>
      <c r="F50" s="333"/>
      <c r="G50" s="333"/>
      <c r="H50" s="332"/>
      <c r="I50" s="333"/>
      <c r="J50" s="332"/>
      <c r="K50" s="334"/>
    </row>
    <row r="51" spans="1:11" s="387" customFormat="1" ht="15.95" customHeight="1" x14ac:dyDescent="0.2">
      <c r="A51" s="468" t="s">
        <v>479</v>
      </c>
      <c r="B51" s="331" t="s">
        <v>153</v>
      </c>
      <c r="C51" s="332"/>
      <c r="D51" s="332"/>
      <c r="E51" s="333"/>
      <c r="F51" s="333"/>
      <c r="G51" s="333"/>
      <c r="H51" s="332"/>
      <c r="I51" s="333"/>
      <c r="J51" s="332"/>
      <c r="K51" s="334" t="s">
        <v>451</v>
      </c>
    </row>
    <row r="52" spans="1:11" s="387" customFormat="1" ht="15" customHeight="1" x14ac:dyDescent="0.2">
      <c r="A52" s="468" t="s">
        <v>548</v>
      </c>
      <c r="B52" s="331" t="s">
        <v>250</v>
      </c>
      <c r="C52" s="332"/>
      <c r="D52" s="332"/>
      <c r="E52" s="333"/>
      <c r="F52" s="333"/>
      <c r="G52" s="333"/>
      <c r="H52" s="332"/>
      <c r="I52" s="333"/>
      <c r="J52" s="332"/>
      <c r="K52" s="334" t="s">
        <v>549</v>
      </c>
    </row>
    <row r="53" spans="1:11" ht="12.75" x14ac:dyDescent="0.2">
      <c r="A53" s="387"/>
      <c r="B53" s="387"/>
      <c r="C53" s="387"/>
      <c r="D53" s="387"/>
      <c r="E53" s="387"/>
      <c r="F53" s="387"/>
      <c r="G53" s="387"/>
      <c r="H53" s="388"/>
      <c r="I53" s="387"/>
      <c r="J53" s="387"/>
      <c r="K53" s="387"/>
    </row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&amp;C&amp;"-,Obyčejné"&amp;9Stránka &amp;P z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K33"/>
  <sheetViews>
    <sheetView zoomScale="115" zoomScaleNormal="115" zoomScaleSheetLayoutView="100" workbookViewId="0"/>
  </sheetViews>
  <sheetFormatPr defaultRowHeight="12.75" x14ac:dyDescent="0.2"/>
  <cols>
    <col min="1" max="1" width="24.28515625" style="3" customWidth="1"/>
    <col min="2" max="2" width="11.85546875" style="3" customWidth="1"/>
    <col min="3" max="3" width="14.7109375" style="3" customWidth="1"/>
    <col min="4" max="4" width="17.140625" style="3" customWidth="1"/>
    <col min="5" max="5" width="14.7109375" style="3" customWidth="1"/>
    <col min="6" max="6" width="15" style="3" customWidth="1"/>
    <col min="7" max="12" width="9.28515625" style="3" customWidth="1"/>
    <col min="13" max="16384" width="9.140625" style="3"/>
  </cols>
  <sheetData>
    <row r="1" spans="1:11" s="16" customFormat="1" ht="18.75" x14ac:dyDescent="0.3">
      <c r="A1" s="106" t="s">
        <v>527</v>
      </c>
      <c r="K1" s="107" t="str">
        <f>Obsah!A1</f>
        <v>2016</v>
      </c>
    </row>
    <row r="2" spans="1:11" s="16" customFormat="1" ht="7.5" customHeight="1" x14ac:dyDescent="0.2"/>
    <row r="3" spans="1:11" s="12" customFormat="1" ht="36" x14ac:dyDescent="0.2">
      <c r="A3" s="505"/>
      <c r="B3" s="132" t="s">
        <v>84</v>
      </c>
      <c r="C3" s="132" t="s">
        <v>281</v>
      </c>
      <c r="D3" s="128" t="s">
        <v>417</v>
      </c>
      <c r="E3" s="132" t="s">
        <v>282</v>
      </c>
      <c r="F3" s="132" t="s">
        <v>306</v>
      </c>
    </row>
    <row r="4" spans="1:11" s="12" customFormat="1" ht="13.5" x14ac:dyDescent="0.2">
      <c r="A4" s="511"/>
      <c r="B4" s="136" t="s">
        <v>276</v>
      </c>
      <c r="C4" s="136" t="s">
        <v>6</v>
      </c>
      <c r="D4" s="136" t="s">
        <v>6</v>
      </c>
      <c r="E4" s="136" t="s">
        <v>6</v>
      </c>
      <c r="F4" s="136" t="s">
        <v>6</v>
      </c>
    </row>
    <row r="5" spans="1:11" s="12" customFormat="1" thickBot="1" x14ac:dyDescent="0.25">
      <c r="A5" s="137" t="s">
        <v>108</v>
      </c>
      <c r="B5" s="35">
        <f>SUM(B6:B11)</f>
        <v>2067.8510800000017</v>
      </c>
      <c r="C5" s="35">
        <f>SUM(C6:C11)</f>
        <v>2131454.5370000009</v>
      </c>
      <c r="D5" s="35">
        <f>SUM(D6:D11)</f>
        <v>21527.445000000022</v>
      </c>
      <c r="E5" s="35">
        <f>SUM(E6:E11)</f>
        <v>2109927.0920000006</v>
      </c>
      <c r="F5" s="35">
        <f>SUM(F6:F11)</f>
        <v>1971327.0739999979</v>
      </c>
    </row>
    <row r="6" spans="1:11" s="12" customFormat="1" ht="12" x14ac:dyDescent="0.2">
      <c r="A6" s="138" t="s">
        <v>8</v>
      </c>
      <c r="B6" s="36">
        <v>94.214240000001467</v>
      </c>
      <c r="C6" s="36">
        <v>91097.134999999907</v>
      </c>
      <c r="D6" s="36">
        <v>33.40100000000016</v>
      </c>
      <c r="E6" s="36">
        <v>91063.733999999909</v>
      </c>
      <c r="F6" s="36">
        <v>60266.018999997461</v>
      </c>
    </row>
    <row r="7" spans="1:11" s="12" customFormat="1" ht="12" x14ac:dyDescent="0.2">
      <c r="A7" s="32" t="s">
        <v>296</v>
      </c>
      <c r="B7" s="21">
        <v>148.87716999999967</v>
      </c>
      <c r="C7" s="21">
        <v>140656.56299999982</v>
      </c>
      <c r="D7" s="21">
        <v>77.169000000000409</v>
      </c>
      <c r="E7" s="21">
        <v>140579.39399999983</v>
      </c>
      <c r="F7" s="22">
        <v>86669.734999999535</v>
      </c>
    </row>
    <row r="8" spans="1:11" s="12" customFormat="1" ht="12" x14ac:dyDescent="0.2">
      <c r="A8" s="32" t="s">
        <v>297</v>
      </c>
      <c r="B8" s="21">
        <v>52.007020000000054</v>
      </c>
      <c r="C8" s="21">
        <v>49770.14799999995</v>
      </c>
      <c r="D8" s="21">
        <v>118.62200000000026</v>
      </c>
      <c r="E8" s="21">
        <v>49651.525999999947</v>
      </c>
      <c r="F8" s="22">
        <v>38981.634999999886</v>
      </c>
    </row>
    <row r="9" spans="1:11" s="12" customFormat="1" ht="12" x14ac:dyDescent="0.2">
      <c r="A9" s="32" t="s">
        <v>299</v>
      </c>
      <c r="B9" s="21">
        <v>448.98836000000028</v>
      </c>
      <c r="C9" s="21">
        <v>461116.29200000007</v>
      </c>
      <c r="D9" s="21">
        <v>4314.7400000000171</v>
      </c>
      <c r="E9" s="21">
        <v>456801.55200000008</v>
      </c>
      <c r="F9" s="22">
        <v>427400.57100000046</v>
      </c>
    </row>
    <row r="10" spans="1:11" s="12" customFormat="1" ht="12" x14ac:dyDescent="0.2">
      <c r="A10" s="32" t="s">
        <v>298</v>
      </c>
      <c r="B10" s="21">
        <v>990.76927000000046</v>
      </c>
      <c r="C10" s="21">
        <v>1044114.791000001</v>
      </c>
      <c r="D10" s="21">
        <v>9164.4670000000042</v>
      </c>
      <c r="E10" s="21">
        <v>1034950.324000001</v>
      </c>
      <c r="F10" s="22">
        <v>1024871.4180000002</v>
      </c>
    </row>
    <row r="11" spans="1:11" s="12" customFormat="1" thickBot="1" x14ac:dyDescent="0.25">
      <c r="A11" s="33" t="s">
        <v>11</v>
      </c>
      <c r="B11" s="34">
        <v>332.99501999999995</v>
      </c>
      <c r="C11" s="34">
        <v>344699.60799999983</v>
      </c>
      <c r="D11" s="34">
        <v>7819.0459999999975</v>
      </c>
      <c r="E11" s="34">
        <v>336880.56199999986</v>
      </c>
      <c r="F11" s="34">
        <v>333137.69600000023</v>
      </c>
    </row>
    <row r="12" spans="1:11" s="12" customFormat="1" ht="12" x14ac:dyDescent="0.2">
      <c r="F12" s="18" t="s">
        <v>170</v>
      </c>
    </row>
    <row r="13" spans="1:11" ht="11.25" customHeight="1" x14ac:dyDescent="0.2"/>
    <row r="15" spans="1:11" x14ac:dyDescent="0.2">
      <c r="A15" s="466"/>
      <c r="B15" s="466">
        <v>2007</v>
      </c>
      <c r="C15" s="466">
        <v>2008</v>
      </c>
      <c r="D15" s="466">
        <v>2009</v>
      </c>
      <c r="E15" s="466">
        <v>2010</v>
      </c>
      <c r="F15" s="466">
        <v>2011</v>
      </c>
      <c r="G15" s="466">
        <v>2012</v>
      </c>
      <c r="H15" s="466">
        <v>2013</v>
      </c>
      <c r="I15" s="466">
        <v>2014</v>
      </c>
      <c r="J15" s="466">
        <v>2015</v>
      </c>
      <c r="K15" s="466">
        <v>2016</v>
      </c>
    </row>
    <row r="16" spans="1:11" x14ac:dyDescent="0.2">
      <c r="A16" s="466" t="s">
        <v>8</v>
      </c>
      <c r="B16" s="466">
        <v>0</v>
      </c>
      <c r="C16" s="466">
        <v>0</v>
      </c>
      <c r="D16" s="466">
        <v>0</v>
      </c>
      <c r="E16" s="466">
        <v>0</v>
      </c>
      <c r="F16" s="466">
        <v>0</v>
      </c>
      <c r="G16" s="466">
        <v>0</v>
      </c>
      <c r="H16" s="466">
        <v>0</v>
      </c>
      <c r="I16" s="466">
        <v>93.994280000001581</v>
      </c>
      <c r="J16" s="466">
        <v>94.748120000001506</v>
      </c>
      <c r="K16" s="466">
        <v>94.214240000001467</v>
      </c>
    </row>
    <row r="17" spans="1:11" x14ac:dyDescent="0.2">
      <c r="A17" s="466" t="s">
        <v>296</v>
      </c>
      <c r="B17" s="466">
        <v>0</v>
      </c>
      <c r="C17" s="466">
        <v>0</v>
      </c>
      <c r="D17" s="466">
        <v>0</v>
      </c>
      <c r="E17" s="466">
        <v>0</v>
      </c>
      <c r="F17" s="466">
        <v>0</v>
      </c>
      <c r="G17" s="466">
        <v>0</v>
      </c>
      <c r="H17" s="466">
        <v>0</v>
      </c>
      <c r="I17" s="466">
        <v>147.85710999999981</v>
      </c>
      <c r="J17" s="466">
        <v>148.82210999999981</v>
      </c>
      <c r="K17" s="466">
        <v>148.87716999999967</v>
      </c>
    </row>
    <row r="18" spans="1:11" x14ac:dyDescent="0.2">
      <c r="A18" s="466" t="s">
        <v>297</v>
      </c>
      <c r="B18" s="466">
        <v>0</v>
      </c>
      <c r="C18" s="466">
        <v>0</v>
      </c>
      <c r="D18" s="466">
        <v>0</v>
      </c>
      <c r="E18" s="466">
        <v>0</v>
      </c>
      <c r="F18" s="466">
        <v>0</v>
      </c>
      <c r="G18" s="466">
        <v>0</v>
      </c>
      <c r="H18" s="466">
        <v>0</v>
      </c>
      <c r="I18" s="466">
        <v>51.800460000000022</v>
      </c>
      <c r="J18" s="466">
        <v>51.976850000000006</v>
      </c>
      <c r="K18" s="466">
        <v>52.007020000000054</v>
      </c>
    </row>
    <row r="19" spans="1:11" x14ac:dyDescent="0.2">
      <c r="A19" s="466" t="s">
        <v>299</v>
      </c>
      <c r="B19" s="466">
        <v>0</v>
      </c>
      <c r="C19" s="466">
        <v>0</v>
      </c>
      <c r="D19" s="466">
        <v>0</v>
      </c>
      <c r="E19" s="466">
        <v>0</v>
      </c>
      <c r="F19" s="466">
        <v>0</v>
      </c>
      <c r="G19" s="466">
        <v>0</v>
      </c>
      <c r="H19" s="466">
        <v>0</v>
      </c>
      <c r="I19" s="466">
        <v>451.80544000000009</v>
      </c>
      <c r="J19" s="466">
        <v>450.29488000000003</v>
      </c>
      <c r="K19" s="466">
        <v>448.98836000000028</v>
      </c>
    </row>
    <row r="20" spans="1:11" x14ac:dyDescent="0.2">
      <c r="A20" s="466" t="s">
        <v>298</v>
      </c>
      <c r="B20" s="466">
        <v>0</v>
      </c>
      <c r="C20" s="466">
        <v>0</v>
      </c>
      <c r="D20" s="466">
        <v>0</v>
      </c>
      <c r="E20" s="466">
        <v>0</v>
      </c>
      <c r="F20" s="466">
        <v>0</v>
      </c>
      <c r="G20" s="466">
        <v>0</v>
      </c>
      <c r="H20" s="466">
        <v>0</v>
      </c>
      <c r="I20" s="466">
        <v>988.96314000000064</v>
      </c>
      <c r="J20" s="466">
        <v>990.24354000000028</v>
      </c>
      <c r="K20" s="466">
        <v>990.76927000000046</v>
      </c>
    </row>
    <row r="21" spans="1:11" x14ac:dyDescent="0.2">
      <c r="A21" s="466" t="s">
        <v>11</v>
      </c>
      <c r="B21" s="466">
        <v>0</v>
      </c>
      <c r="C21" s="466">
        <v>0</v>
      </c>
      <c r="D21" s="466">
        <v>0</v>
      </c>
      <c r="E21" s="466">
        <v>0</v>
      </c>
      <c r="F21" s="466">
        <v>0</v>
      </c>
      <c r="G21" s="466">
        <v>0</v>
      </c>
      <c r="H21" s="466">
        <v>0</v>
      </c>
      <c r="I21" s="466">
        <v>332.9950199999999</v>
      </c>
      <c r="J21" s="466">
        <v>338.8373499999999</v>
      </c>
      <c r="K21" s="466">
        <v>332.99501999999995</v>
      </c>
    </row>
    <row r="22" spans="1:11" x14ac:dyDescent="0.2">
      <c r="A22" s="225" t="s">
        <v>523</v>
      </c>
      <c r="B22" s="466">
        <v>3.4</v>
      </c>
      <c r="C22" s="466">
        <v>39.5</v>
      </c>
      <c r="D22" s="466">
        <v>464.6</v>
      </c>
      <c r="E22" s="466">
        <v>1959.1</v>
      </c>
      <c r="F22" s="466">
        <v>1971</v>
      </c>
      <c r="G22" s="466">
        <v>2085.96414685531</v>
      </c>
      <c r="H22" s="466">
        <v>2132.4</v>
      </c>
      <c r="I22" s="466">
        <v>2067.4154500000959</v>
      </c>
      <c r="J22" s="466">
        <v>2074.9228500000986</v>
      </c>
      <c r="K22" s="466">
        <v>2067.8510800000017</v>
      </c>
    </row>
    <row r="23" spans="1:11" x14ac:dyDescent="0.2">
      <c r="A23" s="466"/>
      <c r="B23" s="466"/>
      <c r="C23" s="466"/>
      <c r="D23" s="466"/>
      <c r="E23" s="466"/>
      <c r="F23" s="466"/>
      <c r="G23" s="466"/>
      <c r="H23" s="466"/>
      <c r="I23" s="466"/>
      <c r="J23" s="466"/>
      <c r="K23" s="466"/>
    </row>
    <row r="24" spans="1:11" x14ac:dyDescent="0.2">
      <c r="A24" s="466"/>
      <c r="B24" s="466">
        <v>2007</v>
      </c>
      <c r="C24" s="466">
        <v>2008</v>
      </c>
      <c r="D24" s="466">
        <v>2009</v>
      </c>
      <c r="E24" s="466">
        <v>2010</v>
      </c>
      <c r="F24" s="466">
        <v>2011</v>
      </c>
      <c r="G24" s="466">
        <v>2012</v>
      </c>
      <c r="H24" s="466">
        <v>2013</v>
      </c>
      <c r="I24" s="466">
        <v>2014</v>
      </c>
      <c r="J24" s="466">
        <v>2015</v>
      </c>
      <c r="K24" s="466">
        <v>2016</v>
      </c>
    </row>
    <row r="25" spans="1:11" x14ac:dyDescent="0.2">
      <c r="A25" s="466" t="s">
        <v>8</v>
      </c>
      <c r="B25" s="466">
        <v>0</v>
      </c>
      <c r="C25" s="466">
        <v>0</v>
      </c>
      <c r="D25" s="466">
        <v>0</v>
      </c>
      <c r="E25" s="466">
        <v>0</v>
      </c>
      <c r="F25" s="466">
        <v>0</v>
      </c>
      <c r="G25" s="466">
        <v>0</v>
      </c>
      <c r="H25" s="466">
        <v>0</v>
      </c>
      <c r="I25" s="466">
        <v>91.105666999999585</v>
      </c>
      <c r="J25" s="466">
        <v>96.328642000001054</v>
      </c>
      <c r="K25" s="466">
        <v>91.097134999999909</v>
      </c>
    </row>
    <row r="26" spans="1:11" x14ac:dyDescent="0.2">
      <c r="A26" s="466" t="s">
        <v>296</v>
      </c>
      <c r="B26" s="466">
        <v>0</v>
      </c>
      <c r="C26" s="466">
        <v>0</v>
      </c>
      <c r="D26" s="466">
        <v>0</v>
      </c>
      <c r="E26" s="466">
        <v>0</v>
      </c>
      <c r="F26" s="466">
        <v>0</v>
      </c>
      <c r="G26" s="466">
        <v>0</v>
      </c>
      <c r="H26" s="466">
        <v>0</v>
      </c>
      <c r="I26" s="466">
        <v>141.74316300000183</v>
      </c>
      <c r="J26" s="466">
        <v>148.55039000000025</v>
      </c>
      <c r="K26" s="466">
        <v>140.65656299999981</v>
      </c>
    </row>
    <row r="27" spans="1:11" x14ac:dyDescent="0.2">
      <c r="A27" s="466" t="s">
        <v>297</v>
      </c>
      <c r="B27" s="466">
        <v>0</v>
      </c>
      <c r="C27" s="466">
        <v>0</v>
      </c>
      <c r="D27" s="466">
        <v>0</v>
      </c>
      <c r="E27" s="466">
        <v>0</v>
      </c>
      <c r="F27" s="466">
        <v>0</v>
      </c>
      <c r="G27" s="466">
        <v>0</v>
      </c>
      <c r="H27" s="466">
        <v>0</v>
      </c>
      <c r="I27" s="466">
        <v>50.104450999999969</v>
      </c>
      <c r="J27" s="466">
        <v>52.808376000000315</v>
      </c>
      <c r="K27" s="466">
        <v>49.770147999999949</v>
      </c>
    </row>
    <row r="28" spans="1:11" x14ac:dyDescent="0.2">
      <c r="A28" s="466" t="s">
        <v>299</v>
      </c>
      <c r="B28" s="466">
        <v>0</v>
      </c>
      <c r="C28" s="466">
        <v>0</v>
      </c>
      <c r="D28" s="466">
        <v>0</v>
      </c>
      <c r="E28" s="466">
        <v>0</v>
      </c>
      <c r="F28" s="466">
        <v>0</v>
      </c>
      <c r="G28" s="466">
        <v>0</v>
      </c>
      <c r="H28" s="466">
        <v>0</v>
      </c>
      <c r="I28" s="466">
        <v>461.35140800000056</v>
      </c>
      <c r="J28" s="466">
        <v>488.74801499999882</v>
      </c>
      <c r="K28" s="466">
        <v>461.1162920000001</v>
      </c>
    </row>
    <row r="29" spans="1:11" x14ac:dyDescent="0.2">
      <c r="A29" s="466" t="s">
        <v>298</v>
      </c>
      <c r="B29" s="466">
        <v>0</v>
      </c>
      <c r="C29" s="466">
        <v>0</v>
      </c>
      <c r="D29" s="466">
        <v>0</v>
      </c>
      <c r="E29" s="466">
        <v>0</v>
      </c>
      <c r="F29" s="466">
        <v>0</v>
      </c>
      <c r="G29" s="466">
        <v>0</v>
      </c>
      <c r="H29" s="466">
        <v>0</v>
      </c>
      <c r="I29" s="466">
        <v>1032.0357760000006</v>
      </c>
      <c r="J29" s="466">
        <v>1102.2636200000022</v>
      </c>
      <c r="K29" s="466">
        <v>1044.1147910000011</v>
      </c>
    </row>
    <row r="30" spans="1:11" x14ac:dyDescent="0.2">
      <c r="A30" s="466" t="s">
        <v>11</v>
      </c>
      <c r="B30" s="466">
        <v>0</v>
      </c>
      <c r="C30" s="466">
        <v>0</v>
      </c>
      <c r="D30" s="466">
        <v>0</v>
      </c>
      <c r="E30" s="466">
        <v>0</v>
      </c>
      <c r="F30" s="466">
        <v>0</v>
      </c>
      <c r="G30" s="466">
        <v>0</v>
      </c>
      <c r="H30" s="466">
        <v>0</v>
      </c>
      <c r="I30" s="466">
        <v>346.52833299999986</v>
      </c>
      <c r="J30" s="466">
        <v>375.14709099999993</v>
      </c>
      <c r="K30" s="466">
        <v>344.69960799999984</v>
      </c>
    </row>
    <row r="31" spans="1:11" x14ac:dyDescent="0.2">
      <c r="A31" s="225" t="s">
        <v>523</v>
      </c>
      <c r="B31" s="466">
        <v>1.8</v>
      </c>
      <c r="C31" s="466">
        <v>12.9</v>
      </c>
      <c r="D31" s="466">
        <v>88.8</v>
      </c>
      <c r="E31" s="466">
        <v>615.70000000000005</v>
      </c>
      <c r="F31" s="466">
        <v>2117.9738562130624</v>
      </c>
      <c r="G31" s="466">
        <v>2173.1242229482714</v>
      </c>
      <c r="H31" s="466">
        <v>2070.1999999999998</v>
      </c>
      <c r="I31" s="466">
        <v>2122.8687979999963</v>
      </c>
      <c r="J31" s="466">
        <v>2263.8461340000035</v>
      </c>
      <c r="K31" s="466">
        <v>2131.454537000001</v>
      </c>
    </row>
    <row r="33" spans="1:1" x14ac:dyDescent="0.2">
      <c r="A33" s="472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M19"/>
  <sheetViews>
    <sheetView zoomScale="115" zoomScaleNormal="115" workbookViewId="0"/>
  </sheetViews>
  <sheetFormatPr defaultRowHeight="12" x14ac:dyDescent="0.2"/>
  <cols>
    <col min="1" max="1" width="33.5703125" style="9" customWidth="1"/>
    <col min="2" max="2" width="8.42578125" style="9" customWidth="1"/>
    <col min="3" max="4" width="9.5703125" style="9" customWidth="1"/>
    <col min="5" max="5" width="8.42578125" style="9" customWidth="1"/>
    <col min="6" max="7" width="9.5703125" style="9" customWidth="1"/>
    <col min="8" max="8" width="8.42578125" style="9" customWidth="1"/>
    <col min="9" max="10" width="9.5703125" style="9" customWidth="1"/>
    <col min="11" max="11" width="8.42578125" style="9" customWidth="1"/>
    <col min="12" max="13" width="9.5703125" style="9" customWidth="1"/>
    <col min="14" max="16384" width="9.140625" style="9"/>
  </cols>
  <sheetData>
    <row r="1" spans="1:13" ht="18.75" x14ac:dyDescent="0.3">
      <c r="A1" s="439" t="s">
        <v>528</v>
      </c>
      <c r="B1" s="243"/>
      <c r="C1" s="243"/>
      <c r="D1" s="243"/>
      <c r="E1" s="243"/>
      <c r="M1" s="107" t="str">
        <f>Obsah!A1</f>
        <v>2016</v>
      </c>
    </row>
    <row r="2" spans="1:13" ht="7.5" customHeight="1" x14ac:dyDescent="0.2"/>
    <row r="3" spans="1:13" ht="16.5" customHeight="1" x14ac:dyDescent="0.25">
      <c r="A3" s="182"/>
      <c r="B3" s="513" t="s">
        <v>278</v>
      </c>
      <c r="C3" s="513"/>
      <c r="D3" s="514"/>
      <c r="E3" s="512" t="s">
        <v>307</v>
      </c>
      <c r="F3" s="513"/>
      <c r="G3" s="514"/>
      <c r="H3" s="512" t="s">
        <v>279</v>
      </c>
      <c r="I3" s="513"/>
      <c r="J3" s="514"/>
      <c r="K3" s="512" t="s">
        <v>252</v>
      </c>
      <c r="L3" s="513"/>
      <c r="M3" s="513"/>
    </row>
    <row r="4" spans="1:13" ht="54.75" customHeight="1" x14ac:dyDescent="0.2">
      <c r="A4" s="142"/>
      <c r="B4" s="143" t="s">
        <v>38</v>
      </c>
      <c r="C4" s="143" t="s">
        <v>82</v>
      </c>
      <c r="D4" s="144" t="s">
        <v>83</v>
      </c>
      <c r="E4" s="132" t="s">
        <v>38</v>
      </c>
      <c r="F4" s="143" t="s">
        <v>82</v>
      </c>
      <c r="G4" s="144" t="s">
        <v>83</v>
      </c>
      <c r="H4" s="132" t="s">
        <v>38</v>
      </c>
      <c r="I4" s="143" t="s">
        <v>82</v>
      </c>
      <c r="J4" s="144" t="s">
        <v>83</v>
      </c>
      <c r="K4" s="132" t="s">
        <v>38</v>
      </c>
      <c r="L4" s="143" t="s">
        <v>82</v>
      </c>
      <c r="M4" s="143" t="s">
        <v>83</v>
      </c>
    </row>
    <row r="5" spans="1:13" ht="13.5" x14ac:dyDescent="0.25">
      <c r="A5" s="145"/>
      <c r="B5" s="146" t="s">
        <v>253</v>
      </c>
      <c r="C5" s="146" t="s">
        <v>276</v>
      </c>
      <c r="D5" s="147" t="s">
        <v>277</v>
      </c>
      <c r="E5" s="146" t="s">
        <v>253</v>
      </c>
      <c r="F5" s="146" t="s">
        <v>276</v>
      </c>
      <c r="G5" s="147" t="s">
        <v>277</v>
      </c>
      <c r="H5" s="146" t="s">
        <v>253</v>
      </c>
      <c r="I5" s="146" t="s">
        <v>276</v>
      </c>
      <c r="J5" s="147" t="s">
        <v>277</v>
      </c>
      <c r="K5" s="146" t="s">
        <v>253</v>
      </c>
      <c r="L5" s="146" t="s">
        <v>276</v>
      </c>
      <c r="M5" s="146" t="s">
        <v>277</v>
      </c>
    </row>
    <row r="6" spans="1:13" ht="12.75" thickBot="1" x14ac:dyDescent="0.25">
      <c r="A6" s="148" t="s">
        <v>492</v>
      </c>
      <c r="B6" s="35">
        <f>SUM(B7:B18)</f>
        <v>1635.4319869999974</v>
      </c>
      <c r="C6" s="35">
        <v>339.30699999999973</v>
      </c>
      <c r="D6" s="149">
        <v>864.12955000000261</v>
      </c>
      <c r="E6" s="35">
        <f>SUM(E7:E18)</f>
        <v>1353.1379419999998</v>
      </c>
      <c r="F6" s="35">
        <v>356.59199999999998</v>
      </c>
      <c r="G6" s="149">
        <v>1350.664999999997</v>
      </c>
      <c r="H6" s="35">
        <f>SUM(H7:H18)</f>
        <v>7973.7307829999991</v>
      </c>
      <c r="I6" s="35">
        <v>10019.918000000001</v>
      </c>
      <c r="J6" s="149">
        <v>19372.703000000001</v>
      </c>
      <c r="K6" s="35">
        <f>SUM(K7:K18)</f>
        <v>10962.300711999998</v>
      </c>
      <c r="L6" s="35">
        <v>10715.817000000001</v>
      </c>
      <c r="M6" s="35">
        <v>21587.49755</v>
      </c>
    </row>
    <row r="7" spans="1:13" x14ac:dyDescent="0.2">
      <c r="A7" s="150" t="s">
        <v>229</v>
      </c>
      <c r="B7" s="100">
        <v>72.633220999999992</v>
      </c>
      <c r="D7" s="94"/>
      <c r="E7" s="141">
        <v>99.538253999999995</v>
      </c>
      <c r="F7" s="94"/>
      <c r="G7" s="94"/>
      <c r="H7" s="141">
        <v>1001.2927770000001</v>
      </c>
      <c r="I7" s="94"/>
      <c r="J7" s="94"/>
      <c r="K7" s="141">
        <v>1173.4642520000002</v>
      </c>
    </row>
    <row r="8" spans="1:13" x14ac:dyDescent="0.2">
      <c r="A8" s="151" t="s">
        <v>228</v>
      </c>
      <c r="B8" s="102">
        <v>1211.683213999997</v>
      </c>
      <c r="C8" s="94"/>
      <c r="D8" s="105"/>
      <c r="E8" s="102">
        <v>573.07640700000013</v>
      </c>
      <c r="F8" s="94"/>
      <c r="G8" s="105"/>
      <c r="H8" s="102">
        <v>37.088775999999996</v>
      </c>
      <c r="I8" s="94"/>
      <c r="J8" s="105"/>
      <c r="K8" s="102">
        <v>1821.848396999997</v>
      </c>
      <c r="L8" s="94"/>
      <c r="M8" s="94"/>
    </row>
    <row r="9" spans="1:13" x14ac:dyDescent="0.2">
      <c r="A9" s="151" t="s">
        <v>227</v>
      </c>
      <c r="B9" s="102">
        <v>0.58470100000000003</v>
      </c>
      <c r="C9" s="94"/>
      <c r="D9" s="105"/>
      <c r="E9" s="102">
        <v>16.521519000000001</v>
      </c>
      <c r="F9" s="94"/>
      <c r="G9" s="105"/>
      <c r="H9" s="102">
        <v>1036.919688</v>
      </c>
      <c r="I9" s="94"/>
      <c r="J9" s="105"/>
      <c r="K9" s="102">
        <v>1054.0259079999998</v>
      </c>
      <c r="L9" s="94"/>
      <c r="M9" s="94"/>
    </row>
    <row r="10" spans="1:13" x14ac:dyDescent="0.2">
      <c r="A10" s="151" t="s">
        <v>226</v>
      </c>
      <c r="B10" s="102">
        <v>13.352331000000003</v>
      </c>
      <c r="C10" s="94"/>
      <c r="D10" s="105"/>
      <c r="E10" s="102">
        <v>37.422033000000013</v>
      </c>
      <c r="F10" s="94"/>
      <c r="G10" s="105"/>
      <c r="H10" s="102">
        <v>4704.9612389999993</v>
      </c>
      <c r="I10" s="94"/>
      <c r="J10" s="105"/>
      <c r="K10" s="102">
        <v>4755.7356029999992</v>
      </c>
      <c r="L10" s="94"/>
      <c r="M10" s="94"/>
    </row>
    <row r="11" spans="1:13" x14ac:dyDescent="0.2">
      <c r="A11" s="151" t="s">
        <v>225</v>
      </c>
      <c r="B11" s="102">
        <v>0</v>
      </c>
      <c r="C11" s="94"/>
      <c r="D11" s="105"/>
      <c r="E11" s="102">
        <v>0</v>
      </c>
      <c r="F11" s="94"/>
      <c r="G11" s="105"/>
      <c r="H11" s="102">
        <v>0</v>
      </c>
      <c r="I11" s="94"/>
      <c r="J11" s="105"/>
      <c r="K11" s="102">
        <v>0</v>
      </c>
      <c r="L11" s="94"/>
      <c r="M11" s="94"/>
    </row>
    <row r="12" spans="1:13" x14ac:dyDescent="0.2">
      <c r="A12" s="151" t="s">
        <v>224</v>
      </c>
      <c r="B12" s="102">
        <v>0</v>
      </c>
      <c r="C12" s="94"/>
      <c r="D12" s="105"/>
      <c r="E12" s="102">
        <v>16.041655999999996</v>
      </c>
      <c r="F12" s="94"/>
      <c r="G12" s="105"/>
      <c r="H12" s="102">
        <v>15.075919999999998</v>
      </c>
      <c r="I12" s="94"/>
      <c r="J12" s="105"/>
      <c r="K12" s="102">
        <v>31.117575999999993</v>
      </c>
      <c r="L12" s="94"/>
      <c r="M12" s="94"/>
    </row>
    <row r="13" spans="1:13" x14ac:dyDescent="0.2">
      <c r="A13" s="151" t="s">
        <v>223</v>
      </c>
      <c r="B13" s="102">
        <v>0</v>
      </c>
      <c r="C13" s="94"/>
      <c r="D13" s="105"/>
      <c r="E13" s="102">
        <v>10.446999999999999</v>
      </c>
      <c r="F13" s="94"/>
      <c r="G13" s="105"/>
      <c r="H13" s="102">
        <v>11.032047</v>
      </c>
      <c r="I13" s="94"/>
      <c r="J13" s="105"/>
      <c r="K13" s="102">
        <v>21.479047000000001</v>
      </c>
      <c r="L13" s="94"/>
      <c r="M13" s="94"/>
    </row>
    <row r="14" spans="1:13" x14ac:dyDescent="0.2">
      <c r="A14" s="151" t="s">
        <v>222</v>
      </c>
      <c r="B14" s="102">
        <v>1.1445120000000002</v>
      </c>
      <c r="C14" s="94"/>
      <c r="D14" s="105"/>
      <c r="E14" s="102">
        <v>20.201600000000003</v>
      </c>
      <c r="F14" s="94"/>
      <c r="G14" s="105"/>
      <c r="H14" s="102">
        <v>101.00998300000005</v>
      </c>
      <c r="I14" s="94"/>
      <c r="J14" s="105"/>
      <c r="K14" s="102">
        <v>122.35609500000005</v>
      </c>
      <c r="L14" s="94"/>
      <c r="M14" s="94"/>
    </row>
    <row r="15" spans="1:13" x14ac:dyDescent="0.2">
      <c r="A15" s="151" t="s">
        <v>221</v>
      </c>
      <c r="B15" s="102">
        <v>13.829816999999993</v>
      </c>
      <c r="C15" s="94"/>
      <c r="D15" s="105"/>
      <c r="E15" s="102">
        <v>146.25498299999992</v>
      </c>
      <c r="F15" s="94"/>
      <c r="G15" s="105"/>
      <c r="H15" s="102">
        <v>319.43284700000009</v>
      </c>
      <c r="I15" s="94"/>
      <c r="J15" s="105"/>
      <c r="K15" s="102">
        <v>479.51764700000001</v>
      </c>
      <c r="L15" s="94"/>
      <c r="M15" s="94"/>
    </row>
    <row r="16" spans="1:13" x14ac:dyDescent="0.2">
      <c r="A16" s="151" t="s">
        <v>33</v>
      </c>
      <c r="B16" s="102">
        <v>0</v>
      </c>
      <c r="C16" s="94"/>
      <c r="D16" s="105"/>
      <c r="E16" s="102">
        <v>0</v>
      </c>
      <c r="F16" s="94"/>
      <c r="G16" s="105"/>
      <c r="H16" s="102">
        <v>0</v>
      </c>
      <c r="I16" s="94"/>
      <c r="J16" s="105"/>
      <c r="K16" s="102">
        <v>0</v>
      </c>
      <c r="L16" s="94"/>
      <c r="M16" s="94"/>
    </row>
    <row r="17" spans="1:13" x14ac:dyDescent="0.2">
      <c r="A17" s="151" t="s">
        <v>220</v>
      </c>
      <c r="B17" s="102">
        <v>7.9367979999999969</v>
      </c>
      <c r="C17" s="94"/>
      <c r="D17" s="105"/>
      <c r="E17" s="102">
        <v>2.1142750000000001</v>
      </c>
      <c r="F17" s="94"/>
      <c r="G17" s="105"/>
      <c r="H17" s="102">
        <v>6.8910499999999999</v>
      </c>
      <c r="I17" s="94"/>
      <c r="J17" s="105"/>
      <c r="K17" s="102">
        <v>16.942122999999995</v>
      </c>
      <c r="L17" s="94"/>
      <c r="M17" s="94"/>
    </row>
    <row r="18" spans="1:13" ht="12.75" thickBot="1" x14ac:dyDescent="0.25">
      <c r="A18" s="152" t="s">
        <v>219</v>
      </c>
      <c r="B18" s="101">
        <v>314.26739300000025</v>
      </c>
      <c r="C18" s="103"/>
      <c r="D18" s="103"/>
      <c r="E18" s="101">
        <v>431.52021499999978</v>
      </c>
      <c r="F18" s="103"/>
      <c r="G18" s="103"/>
      <c r="H18" s="101">
        <v>740.02645600000005</v>
      </c>
      <c r="I18" s="103"/>
      <c r="J18" s="103"/>
      <c r="K18" s="101">
        <v>1485.8140640000001</v>
      </c>
      <c r="L18" s="103"/>
      <c r="M18" s="103"/>
    </row>
    <row r="19" spans="1:13" x14ac:dyDescent="0.2">
      <c r="M19" s="18" t="s">
        <v>169</v>
      </c>
    </row>
  </sheetData>
  <mergeCells count="4">
    <mergeCell ref="E3:G3"/>
    <mergeCell ref="B3:D3"/>
    <mergeCell ref="H3:J3"/>
    <mergeCell ref="K3:M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F38"/>
  <sheetViews>
    <sheetView zoomScale="115" zoomScaleNormal="115" zoomScaleSheetLayoutView="70" workbookViewId="0"/>
  </sheetViews>
  <sheetFormatPr defaultRowHeight="12" x14ac:dyDescent="0.2"/>
  <cols>
    <col min="1" max="1" width="47.140625" style="12" customWidth="1"/>
    <col min="2" max="2" width="19.28515625" style="12" customWidth="1"/>
    <col min="3" max="4" width="19.5703125" style="12" customWidth="1"/>
    <col min="5" max="6" width="19.28515625" style="12" customWidth="1"/>
    <col min="7" max="11" width="9.140625" style="12" customWidth="1"/>
    <col min="12" max="16384" width="9.140625" style="12"/>
  </cols>
  <sheetData>
    <row r="1" spans="1:6" ht="18.75" x14ac:dyDescent="0.3">
      <c r="A1" s="106" t="s">
        <v>529</v>
      </c>
      <c r="F1" s="107" t="str">
        <f>Obsah!A1</f>
        <v>2016</v>
      </c>
    </row>
    <row r="2" spans="1:6" ht="7.5" customHeight="1" x14ac:dyDescent="0.2"/>
    <row r="3" spans="1:6" ht="36" x14ac:dyDescent="0.2">
      <c r="A3" s="504"/>
      <c r="B3" s="132" t="s">
        <v>303</v>
      </c>
      <c r="C3" s="128" t="s">
        <v>417</v>
      </c>
      <c r="D3" s="128" t="s">
        <v>418</v>
      </c>
      <c r="E3" s="132" t="s">
        <v>282</v>
      </c>
      <c r="F3" s="132" t="s">
        <v>304</v>
      </c>
    </row>
    <row r="4" spans="1:6" x14ac:dyDescent="0.2">
      <c r="A4" s="504"/>
      <c r="B4" s="130" t="s">
        <v>174</v>
      </c>
      <c r="C4" s="130" t="s">
        <v>174</v>
      </c>
      <c r="D4" s="130" t="s">
        <v>174</v>
      </c>
      <c r="E4" s="130" t="s">
        <v>174</v>
      </c>
      <c r="F4" s="130" t="s">
        <v>12</v>
      </c>
    </row>
    <row r="5" spans="1:6" ht="12.75" thickBot="1" x14ac:dyDescent="0.25">
      <c r="A5" s="137" t="s">
        <v>229</v>
      </c>
      <c r="B5" s="35">
        <f t="shared" ref="B5:F5" si="0">SUM(B6:B12)</f>
        <v>2067443.1199999992</v>
      </c>
      <c r="C5" s="35">
        <f t="shared" si="0"/>
        <v>190367.65099999995</v>
      </c>
      <c r="D5" s="35">
        <f t="shared" si="0"/>
        <v>36171.903000000013</v>
      </c>
      <c r="E5" s="35">
        <f t="shared" si="0"/>
        <v>1877075.4689999993</v>
      </c>
      <c r="F5" s="35">
        <f t="shared" si="0"/>
        <v>14225883.420000007</v>
      </c>
    </row>
    <row r="6" spans="1:6" x14ac:dyDescent="0.2">
      <c r="A6" s="41" t="s">
        <v>124</v>
      </c>
      <c r="B6" s="10">
        <v>243615.72999999989</v>
      </c>
      <c r="C6" s="10">
        <v>30430.890999999996</v>
      </c>
      <c r="D6" s="10">
        <v>3828.4720000000007</v>
      </c>
      <c r="E6" s="10">
        <v>213184.83899999989</v>
      </c>
      <c r="F6" s="10">
        <v>675539.68999999971</v>
      </c>
    </row>
    <row r="7" spans="1:6" x14ac:dyDescent="0.2">
      <c r="A7" s="43" t="s">
        <v>284</v>
      </c>
      <c r="B7" s="21">
        <v>666380.21</v>
      </c>
      <c r="C7" s="21">
        <v>55290.893999999993</v>
      </c>
      <c r="D7" s="21">
        <v>5971.7</v>
      </c>
      <c r="E7" s="21">
        <v>611089.31599999999</v>
      </c>
      <c r="F7" s="22">
        <v>7689498.7500000009</v>
      </c>
    </row>
    <row r="8" spans="1:6" x14ac:dyDescent="0.2">
      <c r="A8" s="43" t="s">
        <v>125</v>
      </c>
      <c r="B8" s="21">
        <v>2466.0900000000006</v>
      </c>
      <c r="C8" s="21">
        <v>91.186000000000007</v>
      </c>
      <c r="D8" s="21">
        <v>0.01</v>
      </c>
      <c r="E8" s="21">
        <v>2374.9040000000005</v>
      </c>
      <c r="F8" s="22">
        <v>5616.8029999999972</v>
      </c>
    </row>
    <row r="9" spans="1:6" x14ac:dyDescent="0.2">
      <c r="A9" s="43" t="s">
        <v>126</v>
      </c>
      <c r="B9" s="21">
        <v>0</v>
      </c>
      <c r="C9" s="21">
        <v>0</v>
      </c>
      <c r="D9" s="21">
        <v>0</v>
      </c>
      <c r="E9" s="21">
        <v>0</v>
      </c>
      <c r="F9" s="22">
        <v>0</v>
      </c>
    </row>
    <row r="10" spans="1:6" x14ac:dyDescent="0.2">
      <c r="A10" s="43" t="s">
        <v>127</v>
      </c>
      <c r="B10" s="21">
        <v>158.36499999999998</v>
      </c>
      <c r="C10" s="21">
        <v>7.7519999999999998</v>
      </c>
      <c r="D10" s="21">
        <v>0</v>
      </c>
      <c r="E10" s="21">
        <v>150.61299999999997</v>
      </c>
      <c r="F10" s="22">
        <v>0</v>
      </c>
    </row>
    <row r="11" spans="1:6" x14ac:dyDescent="0.2">
      <c r="A11" s="43" t="s">
        <v>128</v>
      </c>
      <c r="B11" s="21">
        <v>1049668.2199999995</v>
      </c>
      <c r="C11" s="21">
        <v>99522.372999999992</v>
      </c>
      <c r="D11" s="21">
        <v>23112.492000000013</v>
      </c>
      <c r="E11" s="21">
        <v>950145.84699999948</v>
      </c>
      <c r="F11" s="22">
        <v>5656978.5380000053</v>
      </c>
    </row>
    <row r="12" spans="1:6" ht="12.75" thickBot="1" x14ac:dyDescent="0.25">
      <c r="A12" s="42" t="s">
        <v>249</v>
      </c>
      <c r="B12" s="40">
        <v>105154.50499999999</v>
      </c>
      <c r="C12" s="40">
        <v>5024.5549999999985</v>
      </c>
      <c r="D12" s="40">
        <v>3259.2289999999994</v>
      </c>
      <c r="E12" s="40">
        <v>100129.95</v>
      </c>
      <c r="F12" s="40">
        <v>198249.63899999994</v>
      </c>
    </row>
    <row r="13" spans="1:6" x14ac:dyDescent="0.2">
      <c r="F13" s="18" t="s">
        <v>169</v>
      </c>
    </row>
    <row r="14" spans="1:6" ht="11.25" customHeight="1" x14ac:dyDescent="0.2"/>
    <row r="15" spans="1:6" ht="12" customHeight="1" x14ac:dyDescent="0.2">
      <c r="A15" s="68"/>
      <c r="B15" s="467">
        <v>2007</v>
      </c>
      <c r="C15" s="467">
        <v>2008</v>
      </c>
      <c r="D15" s="467">
        <v>2009</v>
      </c>
      <c r="E15" s="467">
        <v>2010</v>
      </c>
      <c r="F15" s="467">
        <v>2011</v>
      </c>
    </row>
    <row r="16" spans="1:6" x14ac:dyDescent="0.2">
      <c r="A16" s="467" t="s">
        <v>124</v>
      </c>
      <c r="B16" s="467">
        <v>0</v>
      </c>
      <c r="C16" s="467">
        <v>0</v>
      </c>
      <c r="D16" s="467">
        <v>0</v>
      </c>
      <c r="E16" s="467">
        <v>0</v>
      </c>
      <c r="F16" s="467">
        <v>0</v>
      </c>
    </row>
    <row r="17" spans="1:6" x14ac:dyDescent="0.2">
      <c r="A17" s="68" t="s">
        <v>463</v>
      </c>
      <c r="B17" s="467">
        <v>0</v>
      </c>
      <c r="C17" s="467">
        <v>0</v>
      </c>
      <c r="D17" s="467">
        <v>0</v>
      </c>
      <c r="E17" s="467">
        <v>0</v>
      </c>
      <c r="F17" s="467">
        <v>0</v>
      </c>
    </row>
    <row r="18" spans="1:6" x14ac:dyDescent="0.2">
      <c r="A18" s="68" t="s">
        <v>125</v>
      </c>
      <c r="B18" s="467">
        <v>0</v>
      </c>
      <c r="C18" s="467">
        <v>0</v>
      </c>
      <c r="D18" s="467">
        <v>0</v>
      </c>
      <c r="E18" s="467">
        <v>0</v>
      </c>
      <c r="F18" s="467">
        <v>0</v>
      </c>
    </row>
    <row r="19" spans="1:6" x14ac:dyDescent="0.2">
      <c r="A19" s="68" t="s">
        <v>126</v>
      </c>
      <c r="B19" s="467">
        <v>0</v>
      </c>
      <c r="C19" s="467">
        <v>0</v>
      </c>
      <c r="D19" s="467">
        <v>0</v>
      </c>
      <c r="E19" s="467">
        <v>0</v>
      </c>
      <c r="F19" s="467">
        <v>0</v>
      </c>
    </row>
    <row r="20" spans="1:6" x14ac:dyDescent="0.2">
      <c r="A20" s="68" t="s">
        <v>127</v>
      </c>
      <c r="B20" s="467">
        <v>0</v>
      </c>
      <c r="C20" s="467">
        <v>0</v>
      </c>
      <c r="D20" s="467">
        <v>0</v>
      </c>
      <c r="E20" s="467">
        <v>0</v>
      </c>
      <c r="F20" s="467">
        <v>0</v>
      </c>
    </row>
    <row r="21" spans="1:6" x14ac:dyDescent="0.2">
      <c r="A21" s="68" t="s">
        <v>128</v>
      </c>
      <c r="B21" s="467">
        <v>0</v>
      </c>
      <c r="C21" s="467">
        <v>0</v>
      </c>
      <c r="D21" s="467">
        <v>0</v>
      </c>
      <c r="E21" s="467">
        <v>0</v>
      </c>
      <c r="F21" s="467">
        <v>0</v>
      </c>
    </row>
    <row r="22" spans="1:6" x14ac:dyDescent="0.2">
      <c r="A22" s="68" t="s">
        <v>464</v>
      </c>
      <c r="B22" s="467">
        <v>0</v>
      </c>
      <c r="C22" s="467">
        <v>0</v>
      </c>
      <c r="D22" s="467">
        <v>0</v>
      </c>
      <c r="E22" s="467">
        <v>0</v>
      </c>
      <c r="F22" s="467">
        <v>0</v>
      </c>
    </row>
    <row r="23" spans="1:6" x14ac:dyDescent="0.2">
      <c r="A23" s="225" t="s">
        <v>523</v>
      </c>
      <c r="B23" s="467">
        <v>993.36</v>
      </c>
      <c r="C23" s="467">
        <v>1231.21</v>
      </c>
      <c r="D23" s="467">
        <v>1436.848</v>
      </c>
      <c r="E23" s="467">
        <v>1511.9110000000001</v>
      </c>
      <c r="F23" s="467">
        <v>1682.5628690016599</v>
      </c>
    </row>
    <row r="24" spans="1:6" x14ac:dyDescent="0.2">
      <c r="A24" s="68"/>
      <c r="B24" s="68"/>
      <c r="C24" s="68"/>
      <c r="D24" s="68"/>
      <c r="E24" s="68"/>
      <c r="F24" s="68"/>
    </row>
    <row r="25" spans="1:6" x14ac:dyDescent="0.2">
      <c r="A25" s="68"/>
      <c r="B25" s="467">
        <v>2012</v>
      </c>
      <c r="C25" s="467">
        <v>2013</v>
      </c>
      <c r="D25" s="467">
        <v>2014</v>
      </c>
      <c r="E25" s="467">
        <v>2015</v>
      </c>
      <c r="F25" s="467">
        <v>2016</v>
      </c>
    </row>
    <row r="26" spans="1:6" x14ac:dyDescent="0.2">
      <c r="A26" s="467" t="s">
        <v>124</v>
      </c>
      <c r="B26" s="467">
        <v>0</v>
      </c>
      <c r="C26" s="467">
        <v>0</v>
      </c>
      <c r="D26" s="467">
        <v>207.72433999999998</v>
      </c>
      <c r="E26" s="467">
        <v>242.40487999999988</v>
      </c>
      <c r="F26" s="467">
        <v>243.6157299999999</v>
      </c>
    </row>
    <row r="27" spans="1:6" x14ac:dyDescent="0.2">
      <c r="A27" s="68" t="s">
        <v>463</v>
      </c>
      <c r="B27" s="467">
        <v>0</v>
      </c>
      <c r="C27" s="467">
        <v>0</v>
      </c>
      <c r="D27" s="467">
        <v>716.77269999999999</v>
      </c>
      <c r="E27" s="467">
        <v>687.90056999999979</v>
      </c>
      <c r="F27" s="467">
        <v>666.38020999999992</v>
      </c>
    </row>
    <row r="28" spans="1:6" x14ac:dyDescent="0.2">
      <c r="A28" s="68" t="s">
        <v>125</v>
      </c>
      <c r="B28" s="467">
        <v>0</v>
      </c>
      <c r="C28" s="467">
        <v>0</v>
      </c>
      <c r="D28" s="467">
        <v>2.0938100000000004</v>
      </c>
      <c r="E28" s="467">
        <v>1.8200099999999999</v>
      </c>
      <c r="F28" s="467">
        <v>2.4660900000000008</v>
      </c>
    </row>
    <row r="29" spans="1:6" x14ac:dyDescent="0.2">
      <c r="A29" s="68" t="s">
        <v>126</v>
      </c>
      <c r="B29" s="467">
        <v>0</v>
      </c>
      <c r="C29" s="467">
        <v>0</v>
      </c>
      <c r="D29" s="467">
        <v>8.8289999999999993E-2</v>
      </c>
      <c r="E29" s="467">
        <v>1.9340000000000003E-2</v>
      </c>
      <c r="F29" s="467">
        <v>0</v>
      </c>
    </row>
    <row r="30" spans="1:6" x14ac:dyDescent="0.2">
      <c r="A30" s="68" t="s">
        <v>127</v>
      </c>
      <c r="B30" s="467">
        <v>0</v>
      </c>
      <c r="C30" s="467">
        <v>0</v>
      </c>
      <c r="D30" s="467">
        <v>0.59448999999999996</v>
      </c>
      <c r="E30" s="467">
        <v>0.26824999999999999</v>
      </c>
      <c r="F30" s="467">
        <v>0.15836499999999998</v>
      </c>
    </row>
    <row r="31" spans="1:6" x14ac:dyDescent="0.2">
      <c r="A31" s="68" t="s">
        <v>128</v>
      </c>
      <c r="B31" s="467">
        <v>0</v>
      </c>
      <c r="C31" s="467">
        <v>0</v>
      </c>
      <c r="D31" s="467">
        <v>968.6192899999993</v>
      </c>
      <c r="E31" s="467">
        <v>1050.7404200000008</v>
      </c>
      <c r="F31" s="467">
        <v>1049.6682199999996</v>
      </c>
    </row>
    <row r="32" spans="1:6" x14ac:dyDescent="0.2">
      <c r="A32" s="68" t="s">
        <v>464</v>
      </c>
      <c r="B32" s="467">
        <v>0</v>
      </c>
      <c r="C32" s="467">
        <v>0</v>
      </c>
      <c r="D32" s="467">
        <v>111.14606000000005</v>
      </c>
      <c r="E32" s="467">
        <v>107.70193000000005</v>
      </c>
      <c r="F32" s="467">
        <v>105.15450499999999</v>
      </c>
    </row>
    <row r="33" spans="1:6" x14ac:dyDescent="0.2">
      <c r="A33" s="68"/>
      <c r="B33" s="467">
        <v>1802.5909999999999</v>
      </c>
      <c r="C33" s="467">
        <v>1670.3268</v>
      </c>
      <c r="D33" s="467">
        <v>2007.0389799999991</v>
      </c>
      <c r="E33" s="467">
        <v>2090.8553999999995</v>
      </c>
      <c r="F33" s="467">
        <v>2067.443119999999</v>
      </c>
    </row>
    <row r="38" spans="1:6" x14ac:dyDescent="0.2">
      <c r="A38" s="472"/>
    </row>
  </sheetData>
  <mergeCells count="1">
    <mergeCell ref="A3:A4"/>
  </mergeCells>
  <phoneticPr fontId="29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5" zoomScaleNormal="115" workbookViewId="0"/>
  </sheetViews>
  <sheetFormatPr defaultRowHeight="12" x14ac:dyDescent="0.2"/>
  <cols>
    <col min="1" max="1" width="47.140625" style="12" customWidth="1"/>
    <col min="2" max="2" width="19.28515625" style="12" customWidth="1"/>
    <col min="3" max="4" width="19.5703125" style="12" customWidth="1"/>
    <col min="5" max="6" width="19.28515625" style="12" customWidth="1"/>
    <col min="7" max="10" width="9.140625" style="12" customWidth="1"/>
    <col min="11" max="11" width="15.7109375" style="12" customWidth="1"/>
    <col min="12" max="16384" width="9.140625" style="12"/>
  </cols>
  <sheetData>
    <row r="1" spans="1:10" ht="18.75" x14ac:dyDescent="0.3">
      <c r="A1" s="106" t="s">
        <v>530</v>
      </c>
      <c r="F1" s="107" t="str">
        <f>Obsah!A1</f>
        <v>2016</v>
      </c>
    </row>
    <row r="2" spans="1:10" ht="7.5" customHeight="1" x14ac:dyDescent="0.2"/>
    <row r="3" spans="1:10" ht="36" x14ac:dyDescent="0.2">
      <c r="A3" s="515"/>
      <c r="B3" s="453" t="s">
        <v>303</v>
      </c>
      <c r="C3" s="128" t="s">
        <v>417</v>
      </c>
      <c r="D3" s="128" t="s">
        <v>418</v>
      </c>
      <c r="E3" s="453" t="s">
        <v>282</v>
      </c>
      <c r="F3" s="453" t="s">
        <v>304</v>
      </c>
    </row>
    <row r="4" spans="1:10" ht="12.75" customHeight="1" x14ac:dyDescent="0.2">
      <c r="A4" s="515"/>
      <c r="B4" s="130" t="s">
        <v>174</v>
      </c>
      <c r="C4" s="130" t="s">
        <v>174</v>
      </c>
      <c r="D4" s="130" t="s">
        <v>174</v>
      </c>
      <c r="E4" s="130" t="s">
        <v>174</v>
      </c>
      <c r="F4" s="130" t="s">
        <v>12</v>
      </c>
    </row>
    <row r="5" spans="1:10" ht="12.75" customHeight="1" thickBot="1" x14ac:dyDescent="0.25">
      <c r="A5" s="452" t="s">
        <v>228</v>
      </c>
      <c r="B5" s="35">
        <f t="shared" ref="B5:F5" si="0">SUM(B6:B8)</f>
        <v>2600545.5429999982</v>
      </c>
      <c r="C5" s="35">
        <f t="shared" si="0"/>
        <v>188900.75500000018</v>
      </c>
      <c r="D5" s="35">
        <f t="shared" si="0"/>
        <v>20093.210000000017</v>
      </c>
      <c r="E5" s="35">
        <f t="shared" si="0"/>
        <v>2411644.7879999978</v>
      </c>
      <c r="F5" s="35">
        <f t="shared" si="0"/>
        <v>3093625.6860000021</v>
      </c>
    </row>
    <row r="6" spans="1:10" ht="12.75" customHeight="1" x14ac:dyDescent="0.2">
      <c r="A6" s="454" t="s">
        <v>171</v>
      </c>
      <c r="B6" s="10">
        <v>109697.83800000006</v>
      </c>
      <c r="C6" s="10">
        <v>7174.4189999999917</v>
      </c>
      <c r="D6" s="10">
        <v>147.018</v>
      </c>
      <c r="E6" s="10">
        <v>102523.41900000007</v>
      </c>
      <c r="F6" s="10">
        <v>149101.67800000007</v>
      </c>
    </row>
    <row r="7" spans="1:10" ht="12.75" customHeight="1" x14ac:dyDescent="0.2">
      <c r="A7" s="455" t="s">
        <v>172</v>
      </c>
      <c r="B7" s="21">
        <v>101293.26099999991</v>
      </c>
      <c r="C7" s="21">
        <v>6565.1380000000054</v>
      </c>
      <c r="D7" s="21">
        <v>2994.5890000000004</v>
      </c>
      <c r="E7" s="21">
        <v>94728.122999999905</v>
      </c>
      <c r="F7" s="22">
        <v>270384.14099999948</v>
      </c>
    </row>
    <row r="8" spans="1:10" ht="12.75" thickBot="1" x14ac:dyDescent="0.25">
      <c r="A8" s="140" t="s">
        <v>173</v>
      </c>
      <c r="B8" s="34">
        <v>2389554.4439999983</v>
      </c>
      <c r="C8" s="34">
        <v>175161.19800000018</v>
      </c>
      <c r="D8" s="34">
        <v>16951.603000000017</v>
      </c>
      <c r="E8" s="34">
        <v>2214393.2459999979</v>
      </c>
      <c r="F8" s="34">
        <v>2674139.8670000024</v>
      </c>
    </row>
    <row r="9" spans="1:10" x14ac:dyDescent="0.2">
      <c r="F9" s="18" t="s">
        <v>169</v>
      </c>
    </row>
    <row r="10" spans="1:10" x14ac:dyDescent="0.2">
      <c r="F10" s="18"/>
    </row>
    <row r="11" spans="1:10" ht="12.75" x14ac:dyDescent="0.2">
      <c r="A11" s="466"/>
      <c r="B11" s="466">
        <v>2007</v>
      </c>
      <c r="C11" s="466">
        <v>2008</v>
      </c>
      <c r="D11" s="466">
        <v>2009</v>
      </c>
      <c r="E11" s="466">
        <v>2010</v>
      </c>
      <c r="F11" s="466">
        <v>2011</v>
      </c>
    </row>
    <row r="12" spans="1:10" ht="12.75" x14ac:dyDescent="0.2">
      <c r="A12" s="466" t="s">
        <v>171</v>
      </c>
      <c r="B12" s="466">
        <v>0</v>
      </c>
      <c r="C12" s="466">
        <v>0</v>
      </c>
      <c r="D12" s="466">
        <v>0</v>
      </c>
      <c r="E12" s="466">
        <v>0</v>
      </c>
      <c r="F12" s="466">
        <v>0</v>
      </c>
    </row>
    <row r="13" spans="1:10" ht="12.75" x14ac:dyDescent="0.2">
      <c r="A13" s="466" t="s">
        <v>172</v>
      </c>
      <c r="B13" s="466">
        <v>0</v>
      </c>
      <c r="C13" s="466">
        <v>0</v>
      </c>
      <c r="D13" s="466">
        <v>0</v>
      </c>
      <c r="E13" s="466">
        <v>0</v>
      </c>
      <c r="F13" s="466">
        <v>0</v>
      </c>
    </row>
    <row r="14" spans="1:10" ht="12.75" x14ac:dyDescent="0.2">
      <c r="A14" s="466" t="s">
        <v>173</v>
      </c>
      <c r="B14" s="466">
        <v>0</v>
      </c>
      <c r="C14" s="466">
        <v>0</v>
      </c>
      <c r="D14" s="466">
        <v>0</v>
      </c>
      <c r="E14" s="466">
        <v>0</v>
      </c>
      <c r="F14" s="466">
        <v>0</v>
      </c>
    </row>
    <row r="15" spans="1:10" ht="12.75" x14ac:dyDescent="0.2">
      <c r="A15" s="225" t="s">
        <v>523</v>
      </c>
      <c r="B15" s="466">
        <v>182.69900000000001</v>
      </c>
      <c r="C15" s="466">
        <v>213.63200000000001</v>
      </c>
      <c r="D15" s="466">
        <v>414.23500000000001</v>
      </c>
      <c r="E15" s="466">
        <v>598.755</v>
      </c>
      <c r="F15" s="466">
        <v>932.57600000000002</v>
      </c>
    </row>
    <row r="16" spans="1:10" ht="12.7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12.75" x14ac:dyDescent="0.2">
      <c r="A17" s="3"/>
      <c r="B17" s="466">
        <v>2012</v>
      </c>
      <c r="C17" s="466">
        <v>2013</v>
      </c>
      <c r="D17" s="466">
        <v>2014</v>
      </c>
      <c r="E17" s="466">
        <v>2015</v>
      </c>
      <c r="F17" s="466">
        <v>2016</v>
      </c>
      <c r="G17" s="3"/>
      <c r="H17" s="3"/>
      <c r="I17" s="3"/>
      <c r="J17" s="3"/>
    </row>
    <row r="18" spans="1:10" ht="12.75" x14ac:dyDescent="0.2">
      <c r="A18" s="3"/>
      <c r="B18" s="466">
        <v>0</v>
      </c>
      <c r="C18" s="466">
        <v>0</v>
      </c>
      <c r="D18" s="466">
        <v>115.34121999999991</v>
      </c>
      <c r="E18" s="466">
        <v>104.47660000000003</v>
      </c>
      <c r="F18" s="466">
        <v>109.69783800000006</v>
      </c>
      <c r="G18" s="3"/>
      <c r="H18" s="3"/>
      <c r="I18" s="3"/>
      <c r="J18" s="3"/>
    </row>
    <row r="19" spans="1:10" ht="12.75" x14ac:dyDescent="0.2">
      <c r="A19" s="3"/>
      <c r="B19" s="466">
        <v>0</v>
      </c>
      <c r="C19" s="466">
        <v>0</v>
      </c>
      <c r="D19" s="466">
        <v>101.33805000000002</v>
      </c>
      <c r="E19" s="466">
        <v>93.275349999999975</v>
      </c>
      <c r="F19" s="466">
        <v>101.29326099999992</v>
      </c>
      <c r="G19" s="3"/>
      <c r="H19" s="3"/>
      <c r="I19" s="3"/>
      <c r="J19" s="3"/>
    </row>
    <row r="20" spans="1:10" ht="12.75" x14ac:dyDescent="0.2">
      <c r="A20" s="3"/>
      <c r="B20" s="466">
        <v>0</v>
      </c>
      <c r="C20" s="466">
        <v>0</v>
      </c>
      <c r="D20" s="466">
        <v>2350.0193230000014</v>
      </c>
      <c r="E20" s="466">
        <v>2416.4362199999914</v>
      </c>
      <c r="F20" s="466">
        <v>2389.5544439999981</v>
      </c>
      <c r="G20" s="3"/>
      <c r="H20" s="3"/>
      <c r="I20" s="3"/>
      <c r="J20" s="3"/>
    </row>
    <row r="21" spans="1:10" ht="12.75" x14ac:dyDescent="0.2">
      <c r="A21" s="3"/>
      <c r="B21" s="466">
        <v>1472.1419447755629</v>
      </c>
      <c r="C21" s="466">
        <v>2241.3000000000002</v>
      </c>
      <c r="D21" s="466">
        <v>2566.6985930000055</v>
      </c>
      <c r="E21" s="466">
        <v>2614.1881699999885</v>
      </c>
      <c r="F21" s="466">
        <v>2600.5455429999984</v>
      </c>
      <c r="G21" s="3"/>
      <c r="H21" s="3"/>
      <c r="I21" s="3"/>
      <c r="J21" s="3"/>
    </row>
    <row r="22" spans="1:10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472"/>
    </row>
  </sheetData>
  <mergeCells count="1">
    <mergeCell ref="A3:A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L17"/>
  <sheetViews>
    <sheetView zoomScale="115" zoomScaleNormal="115" workbookViewId="0"/>
  </sheetViews>
  <sheetFormatPr defaultRowHeight="12" x14ac:dyDescent="0.2"/>
  <cols>
    <col min="1" max="1" width="31.28515625" style="9" customWidth="1"/>
    <col min="2" max="11" width="11.28515625" style="9" customWidth="1"/>
    <col min="12" max="16384" width="9.140625" style="9"/>
  </cols>
  <sheetData>
    <row r="1" spans="1:12" ht="18.75" x14ac:dyDescent="0.3">
      <c r="A1" s="108" t="s">
        <v>531</v>
      </c>
      <c r="K1" s="107" t="str">
        <f>Obsah!A1</f>
        <v>2016</v>
      </c>
    </row>
    <row r="2" spans="1:12" ht="7.5" customHeight="1" x14ac:dyDescent="0.2"/>
    <row r="3" spans="1:12" x14ac:dyDescent="0.2">
      <c r="A3" s="229"/>
      <c r="B3" s="230">
        <v>2007</v>
      </c>
      <c r="C3" s="230">
        <v>2008</v>
      </c>
      <c r="D3" s="230">
        <v>2009</v>
      </c>
      <c r="E3" s="230">
        <v>2010</v>
      </c>
      <c r="F3" s="230">
        <v>2011</v>
      </c>
      <c r="G3" s="230">
        <v>2012</v>
      </c>
      <c r="H3" s="230">
        <v>2013</v>
      </c>
      <c r="I3" s="230">
        <v>2014</v>
      </c>
      <c r="J3" s="230">
        <v>2015</v>
      </c>
      <c r="K3" s="230">
        <v>2016</v>
      </c>
    </row>
    <row r="4" spans="1:12" ht="12.75" thickBot="1" x14ac:dyDescent="0.25">
      <c r="A4" s="148" t="s">
        <v>313</v>
      </c>
      <c r="B4" s="197">
        <f t="shared" ref="B4:K4" si="0">SUM(B5:B11)</f>
        <v>3393509</v>
      </c>
      <c r="C4" s="197">
        <f t="shared" si="0"/>
        <v>3738459</v>
      </c>
      <c r="D4" s="197">
        <f t="shared" si="0"/>
        <v>4668514</v>
      </c>
      <c r="E4" s="197">
        <f t="shared" si="0"/>
        <v>5886915</v>
      </c>
      <c r="F4" s="197">
        <f t="shared" si="0"/>
        <v>7247504.0325436611</v>
      </c>
      <c r="G4" s="197">
        <f t="shared" si="0"/>
        <v>8055025.6447755629</v>
      </c>
      <c r="H4" s="197">
        <f t="shared" si="0"/>
        <v>9243381.5899999999</v>
      </c>
      <c r="I4" s="197">
        <f t="shared" si="0"/>
        <v>9169708.5960000008</v>
      </c>
      <c r="J4" s="197">
        <f t="shared" si="0"/>
        <v>9422950.4499999918</v>
      </c>
      <c r="K4" s="197">
        <f t="shared" si="0"/>
        <v>9395449.8007999975</v>
      </c>
    </row>
    <row r="5" spans="1:12" x14ac:dyDescent="0.2">
      <c r="A5" s="335" t="s">
        <v>332</v>
      </c>
      <c r="B5" s="205">
        <v>1001845</v>
      </c>
      <c r="C5" s="205">
        <v>966884</v>
      </c>
      <c r="D5" s="205">
        <v>1082683</v>
      </c>
      <c r="E5" s="205">
        <v>1238819</v>
      </c>
      <c r="F5" s="231">
        <v>1017877.582339</v>
      </c>
      <c r="G5" s="231">
        <v>1026254</v>
      </c>
      <c r="H5" s="231">
        <v>1236978</v>
      </c>
      <c r="I5" s="231">
        <v>1011673.5550000003</v>
      </c>
      <c r="J5" s="231">
        <v>1001797.0800000005</v>
      </c>
      <c r="K5" s="231">
        <v>1053100.3369999996</v>
      </c>
    </row>
    <row r="6" spans="1:12" x14ac:dyDescent="0.2">
      <c r="A6" s="336" t="s">
        <v>311</v>
      </c>
      <c r="B6" s="232">
        <v>1077493</v>
      </c>
      <c r="C6" s="232">
        <v>1057451</v>
      </c>
      <c r="D6" s="232">
        <v>1346937</v>
      </c>
      <c r="E6" s="232">
        <v>1550655</v>
      </c>
      <c r="F6" s="75">
        <v>945276.09699999995</v>
      </c>
      <c r="G6" s="75">
        <v>1102912</v>
      </c>
      <c r="H6" s="75">
        <v>1497762</v>
      </c>
      <c r="I6" s="190">
        <v>897548.93600000034</v>
      </c>
      <c r="J6" s="190">
        <v>793010.01000000024</v>
      </c>
      <c r="K6" s="190">
        <v>947387.90899999987</v>
      </c>
    </row>
    <row r="7" spans="1:12" x14ac:dyDescent="0.2">
      <c r="A7" s="336" t="s">
        <v>333</v>
      </c>
      <c r="B7" s="232">
        <v>125098</v>
      </c>
      <c r="C7" s="232">
        <v>244661</v>
      </c>
      <c r="D7" s="232">
        <v>288067</v>
      </c>
      <c r="E7" s="232">
        <v>335493</v>
      </c>
      <c r="F7" s="75">
        <v>397003.18119999999</v>
      </c>
      <c r="G7" s="75">
        <v>415817</v>
      </c>
      <c r="H7" s="75">
        <v>480519</v>
      </c>
      <c r="I7" s="190">
        <v>476544.39400000003</v>
      </c>
      <c r="J7" s="190">
        <v>572611.56800000009</v>
      </c>
      <c r="K7" s="190">
        <v>496957.18099999998</v>
      </c>
    </row>
    <row r="8" spans="1:12" x14ac:dyDescent="0.2">
      <c r="A8" s="336" t="s">
        <v>334</v>
      </c>
      <c r="B8" s="232">
        <v>1754</v>
      </c>
      <c r="C8" s="232">
        <v>12937</v>
      </c>
      <c r="D8" s="232">
        <v>88807</v>
      </c>
      <c r="E8" s="232">
        <v>615702</v>
      </c>
      <c r="F8" s="75">
        <v>2182018.3030030001</v>
      </c>
      <c r="G8" s="75">
        <v>2148624</v>
      </c>
      <c r="H8" s="75">
        <v>2032654</v>
      </c>
      <c r="I8" s="190">
        <v>2122868.7979999962</v>
      </c>
      <c r="J8" s="190">
        <v>2263846.1340000033</v>
      </c>
      <c r="K8" s="190">
        <v>2131454.5369999958</v>
      </c>
    </row>
    <row r="9" spans="1:12" x14ac:dyDescent="0.2">
      <c r="A9" s="460" t="s">
        <v>228</v>
      </c>
      <c r="B9" s="232">
        <v>182699</v>
      </c>
      <c r="C9" s="232">
        <v>213632</v>
      </c>
      <c r="D9" s="232">
        <v>414235</v>
      </c>
      <c r="E9" s="232">
        <v>598755</v>
      </c>
      <c r="F9" s="75">
        <v>932576</v>
      </c>
      <c r="G9" s="75">
        <v>1472141.944775563</v>
      </c>
      <c r="H9" s="75">
        <v>2241300</v>
      </c>
      <c r="I9" s="190">
        <v>2566698.5930000055</v>
      </c>
      <c r="J9" s="190">
        <v>2614188.1699999887</v>
      </c>
      <c r="K9" s="190">
        <v>2600545.543000001</v>
      </c>
    </row>
    <row r="10" spans="1:12" x14ac:dyDescent="0.2">
      <c r="A10" s="336" t="s">
        <v>229</v>
      </c>
      <c r="B10" s="232">
        <v>993360</v>
      </c>
      <c r="C10" s="232">
        <v>1231210</v>
      </c>
      <c r="D10" s="232">
        <v>1436848</v>
      </c>
      <c r="E10" s="232">
        <v>1511911</v>
      </c>
      <c r="F10" s="75">
        <v>1682562.86900166</v>
      </c>
      <c r="G10" s="75">
        <v>1802591</v>
      </c>
      <c r="H10" s="75">
        <v>1670326.8</v>
      </c>
      <c r="I10" s="190">
        <v>2007038.9799999991</v>
      </c>
      <c r="J10" s="190">
        <v>2090855.3999999994</v>
      </c>
      <c r="K10" s="190">
        <v>2067443.1200000024</v>
      </c>
    </row>
    <row r="11" spans="1:12" ht="12.75" thickBot="1" x14ac:dyDescent="0.25">
      <c r="A11" s="140" t="s">
        <v>312</v>
      </c>
      <c r="B11" s="233">
        <v>11260</v>
      </c>
      <c r="C11" s="233">
        <v>11684</v>
      </c>
      <c r="D11" s="233">
        <v>10937</v>
      </c>
      <c r="E11" s="233">
        <v>35580</v>
      </c>
      <c r="F11" s="76">
        <v>90190</v>
      </c>
      <c r="G11" s="76">
        <v>86685.7</v>
      </c>
      <c r="H11" s="76">
        <v>83841.789999999994</v>
      </c>
      <c r="I11" s="76">
        <v>87335.339999999982</v>
      </c>
      <c r="J11" s="76">
        <v>86642.087999999989</v>
      </c>
      <c r="K11" s="76">
        <v>98561.173799999975</v>
      </c>
      <c r="L11" s="243"/>
    </row>
    <row r="12" spans="1:12" s="243" customFormat="1" x14ac:dyDescent="0.2">
      <c r="A12" s="516" t="s">
        <v>319</v>
      </c>
      <c r="B12" s="516"/>
      <c r="C12" s="516"/>
      <c r="D12" s="516"/>
      <c r="E12" s="516"/>
      <c r="F12" s="516"/>
      <c r="G12" s="516"/>
      <c r="H12" s="516"/>
      <c r="I12" s="516"/>
      <c r="J12" s="516"/>
      <c r="K12" s="516"/>
    </row>
    <row r="13" spans="1:12" s="243" customFormat="1" ht="7.5" customHeight="1" thickBo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2" x14ac:dyDescent="0.2">
      <c r="A14" s="342" t="s">
        <v>335</v>
      </c>
      <c r="B14" s="206">
        <v>72045200</v>
      </c>
      <c r="C14" s="206">
        <v>72049267</v>
      </c>
      <c r="D14" s="206">
        <v>68600000</v>
      </c>
      <c r="E14" s="206">
        <v>70961700</v>
      </c>
      <c r="F14" s="206">
        <v>70516541</v>
      </c>
      <c r="G14" s="206">
        <v>70453278</v>
      </c>
      <c r="H14" s="206">
        <v>70177356</v>
      </c>
      <c r="I14" s="206">
        <v>69622095.876499996</v>
      </c>
      <c r="J14" s="206">
        <v>71014254.212699994</v>
      </c>
      <c r="K14" s="206">
        <f>'3.2'!N23*1000</f>
        <v>72418279.280999988</v>
      </c>
    </row>
    <row r="15" spans="1:12" ht="12.75" thickBot="1" x14ac:dyDescent="0.25">
      <c r="A15" s="148" t="s">
        <v>427</v>
      </c>
      <c r="B15" s="234">
        <f t="shared" ref="B15:J15" si="1">B4/B14</f>
        <v>4.7102499541954217E-2</v>
      </c>
      <c r="C15" s="234">
        <f t="shared" si="1"/>
        <v>5.1887536898883369E-2</v>
      </c>
      <c r="D15" s="234">
        <f t="shared" si="1"/>
        <v>6.8054139941690961E-2</v>
      </c>
      <c r="E15" s="234">
        <f t="shared" si="1"/>
        <v>8.2959046922494811E-2</v>
      </c>
      <c r="F15" s="234">
        <f t="shared" si="1"/>
        <v>0.10277736159156844</v>
      </c>
      <c r="G15" s="234">
        <f t="shared" si="1"/>
        <v>0.11433145303438631</v>
      </c>
      <c r="H15" s="234">
        <f t="shared" si="1"/>
        <v>0.13171458881978967</v>
      </c>
      <c r="I15" s="234">
        <f t="shared" si="1"/>
        <v>0.13170687381008753</v>
      </c>
      <c r="J15" s="234">
        <f t="shared" si="1"/>
        <v>0.13269097245993208</v>
      </c>
      <c r="K15" s="234">
        <f>K4/K14</f>
        <v>0.12973865015962943</v>
      </c>
    </row>
    <row r="16" spans="1:12" s="243" customFormat="1" x14ac:dyDescent="0.2">
      <c r="A16" s="465" t="s">
        <v>439</v>
      </c>
      <c r="B16" s="465"/>
      <c r="C16" s="465"/>
      <c r="D16" s="465"/>
      <c r="E16" s="465"/>
      <c r="F16" s="465"/>
      <c r="G16" s="465"/>
      <c r="H16" s="465"/>
      <c r="I16" s="465"/>
      <c r="J16" s="465"/>
      <c r="K16" s="459" t="s">
        <v>318</v>
      </c>
    </row>
    <row r="17" s="243" customFormat="1" x14ac:dyDescent="0.2"/>
  </sheetData>
  <mergeCells count="1">
    <mergeCell ref="A12:K12"/>
  </mergeCells>
  <pageMargins left="0.31496062992125984" right="0.31496062992125984" top="0.35433070866141736" bottom="0.35433070866141736" header="0.31496062992125984" footer="0.19685039370078741"/>
  <pageSetup paperSize="9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M31"/>
  <sheetViews>
    <sheetView zoomScale="115" zoomScaleNormal="115" zoomScaleSheetLayoutView="100" workbookViewId="0"/>
  </sheetViews>
  <sheetFormatPr defaultRowHeight="12" x14ac:dyDescent="0.2"/>
  <cols>
    <col min="1" max="1" width="22.28515625" style="12" customWidth="1"/>
    <col min="2" max="13" width="10.140625" style="12" customWidth="1"/>
    <col min="14" max="14" width="11.7109375" style="12" customWidth="1"/>
    <col min="15" max="16384" width="9.140625" style="12"/>
  </cols>
  <sheetData>
    <row r="1" spans="1:13" ht="18.75" x14ac:dyDescent="0.3">
      <c r="A1" s="106" t="s">
        <v>532</v>
      </c>
      <c r="M1" s="107" t="str">
        <f>Obsah!A1</f>
        <v>2016</v>
      </c>
    </row>
    <row r="2" spans="1:13" ht="7.5" customHeight="1" x14ac:dyDescent="0.2"/>
    <row r="3" spans="1:13" x14ac:dyDescent="0.2">
      <c r="A3" s="153"/>
      <c r="B3" s="235">
        <v>2007</v>
      </c>
      <c r="C3" s="235">
        <v>2008</v>
      </c>
      <c r="D3" s="235">
        <v>2009</v>
      </c>
      <c r="E3" s="235">
        <v>2010</v>
      </c>
      <c r="F3" s="235">
        <v>2011</v>
      </c>
      <c r="G3" s="235">
        <v>2012</v>
      </c>
      <c r="H3" s="235">
        <v>2013</v>
      </c>
      <c r="I3" s="235">
        <v>2014</v>
      </c>
      <c r="J3" s="235">
        <v>2015</v>
      </c>
      <c r="K3" s="235">
        <v>2016</v>
      </c>
    </row>
    <row r="4" spans="1:13" ht="12.75" thickBot="1" x14ac:dyDescent="0.25">
      <c r="A4" s="156" t="s">
        <v>16</v>
      </c>
      <c r="B4" s="35">
        <f t="shared" ref="B4:K4" si="0">SUM(B5:B12)</f>
        <v>17560.97</v>
      </c>
      <c r="C4" s="35">
        <f t="shared" si="0"/>
        <v>17724.16</v>
      </c>
      <c r="D4" s="35">
        <f t="shared" si="0"/>
        <v>18325.8</v>
      </c>
      <c r="E4" s="35">
        <f t="shared" si="0"/>
        <v>20072.899999999998</v>
      </c>
      <c r="F4" s="35">
        <f t="shared" si="0"/>
        <v>20249.990000000002</v>
      </c>
      <c r="G4" s="35">
        <f t="shared" si="0"/>
        <v>20519.511346854484</v>
      </c>
      <c r="H4" s="35">
        <f t="shared" si="0"/>
        <v>21079.200000000001</v>
      </c>
      <c r="I4" s="35">
        <f t="shared" si="0"/>
        <v>21848.374550000095</v>
      </c>
      <c r="J4" s="35">
        <f t="shared" si="0"/>
        <v>21865.660250000095</v>
      </c>
      <c r="K4" s="35">
        <f t="shared" si="0"/>
        <v>21989.010080000113</v>
      </c>
    </row>
    <row r="5" spans="1:13" x14ac:dyDescent="0.2">
      <c r="A5" s="157" t="s">
        <v>0</v>
      </c>
      <c r="B5" s="188">
        <v>3760</v>
      </c>
      <c r="C5" s="188">
        <v>3760</v>
      </c>
      <c r="D5" s="188">
        <v>3830</v>
      </c>
      <c r="E5" s="188">
        <v>3900</v>
      </c>
      <c r="F5" s="188">
        <v>3970</v>
      </c>
      <c r="G5" s="188">
        <v>4040</v>
      </c>
      <c r="H5" s="188">
        <v>4290</v>
      </c>
      <c r="I5" s="188">
        <v>4290</v>
      </c>
      <c r="J5" s="188">
        <v>4290</v>
      </c>
      <c r="K5" s="188">
        <v>4290</v>
      </c>
    </row>
    <row r="6" spans="1:13" x14ac:dyDescent="0.2">
      <c r="A6" s="158" t="s">
        <v>34</v>
      </c>
      <c r="B6" s="21">
        <v>10648.1</v>
      </c>
      <c r="C6" s="21">
        <v>10685.2</v>
      </c>
      <c r="D6" s="21">
        <v>10720.1</v>
      </c>
      <c r="E6" s="21">
        <v>10769</v>
      </c>
      <c r="F6" s="21">
        <v>10787.49</v>
      </c>
      <c r="G6" s="21">
        <v>10644.087000004709</v>
      </c>
      <c r="H6" s="21">
        <v>10819.5</v>
      </c>
      <c r="I6" s="22">
        <v>10741.852000000003</v>
      </c>
      <c r="J6" s="22">
        <v>10737.852000000003</v>
      </c>
      <c r="K6" s="22">
        <v>10849.975000000002</v>
      </c>
    </row>
    <row r="7" spans="1:13" x14ac:dyDescent="0.2">
      <c r="A7" s="158" t="s">
        <v>35</v>
      </c>
      <c r="B7" s="21">
        <v>569.72</v>
      </c>
      <c r="C7" s="21">
        <v>569.72</v>
      </c>
      <c r="D7" s="21">
        <v>560.70000000000005</v>
      </c>
      <c r="E7" s="21">
        <v>590.70000000000005</v>
      </c>
      <c r="F7" s="21">
        <v>590.70000000000005</v>
      </c>
      <c r="G7" s="21">
        <v>520.70000000000005</v>
      </c>
      <c r="H7" s="21">
        <v>518</v>
      </c>
      <c r="I7" s="22">
        <v>1363.3150000000001</v>
      </c>
      <c r="J7" s="22">
        <v>1363.3150000000001</v>
      </c>
      <c r="K7" s="22">
        <v>1363.5</v>
      </c>
    </row>
    <row r="8" spans="1:13" x14ac:dyDescent="0.2">
      <c r="A8" s="158" t="s">
        <v>36</v>
      </c>
      <c r="B8" s="470">
        <v>291.17999999999995</v>
      </c>
      <c r="C8" s="21">
        <v>327.94</v>
      </c>
      <c r="D8" s="21">
        <v>374.2</v>
      </c>
      <c r="E8" s="21">
        <v>433.7</v>
      </c>
      <c r="F8" s="21">
        <v>510.8</v>
      </c>
      <c r="G8" s="21">
        <v>750.1</v>
      </c>
      <c r="H8" s="21">
        <v>820.1</v>
      </c>
      <c r="I8" s="22">
        <v>855.88699999999869</v>
      </c>
      <c r="J8" s="22">
        <v>859.88699999999869</v>
      </c>
      <c r="K8" s="22">
        <v>873.99199999999689</v>
      </c>
    </row>
    <row r="9" spans="1:13" x14ac:dyDescent="0.2">
      <c r="A9" s="158" t="s">
        <v>3</v>
      </c>
      <c r="B9" s="21">
        <v>1028.97</v>
      </c>
      <c r="C9" s="21">
        <v>1045.3000000000002</v>
      </c>
      <c r="D9" s="21">
        <v>1036.5</v>
      </c>
      <c r="E9" s="21">
        <v>1056.0999999999999</v>
      </c>
      <c r="F9" s="21">
        <v>1054.5999999999999</v>
      </c>
      <c r="G9" s="21">
        <v>1069.1999999999998</v>
      </c>
      <c r="H9" s="21">
        <v>1082.6999999999998</v>
      </c>
      <c r="I9" s="22">
        <v>1080.3501999999992</v>
      </c>
      <c r="J9" s="22">
        <v>1087.5334999999984</v>
      </c>
      <c r="K9" s="22">
        <v>1090.1870999999983</v>
      </c>
    </row>
    <row r="10" spans="1:13" x14ac:dyDescent="0.2">
      <c r="A10" s="158" t="s">
        <v>37</v>
      </c>
      <c r="B10" s="21">
        <v>1146.5</v>
      </c>
      <c r="C10" s="21">
        <v>1146.5</v>
      </c>
      <c r="D10" s="21">
        <v>1146.5</v>
      </c>
      <c r="E10" s="21">
        <v>1146.5</v>
      </c>
      <c r="F10" s="21">
        <v>1146.5</v>
      </c>
      <c r="G10" s="21">
        <v>1146.5</v>
      </c>
      <c r="H10" s="21">
        <v>1146.5</v>
      </c>
      <c r="I10" s="22">
        <v>1171.5</v>
      </c>
      <c r="J10" s="22">
        <v>1171.5</v>
      </c>
      <c r="K10" s="22">
        <v>1171.5</v>
      </c>
    </row>
    <row r="11" spans="1:13" x14ac:dyDescent="0.2">
      <c r="A11" s="158" t="s">
        <v>1</v>
      </c>
      <c r="B11" s="21">
        <v>113.1</v>
      </c>
      <c r="C11" s="21">
        <v>150</v>
      </c>
      <c r="D11" s="21">
        <v>193.2</v>
      </c>
      <c r="E11" s="21">
        <v>217.8</v>
      </c>
      <c r="F11" s="21">
        <v>218.9</v>
      </c>
      <c r="G11" s="21">
        <v>262.96019999446298</v>
      </c>
      <c r="H11" s="21">
        <v>270</v>
      </c>
      <c r="I11" s="22">
        <v>278.05489999999998</v>
      </c>
      <c r="J11" s="22">
        <v>280.6499</v>
      </c>
      <c r="K11" s="22">
        <v>282.00490000000002</v>
      </c>
    </row>
    <row r="12" spans="1:13" ht="12.75" thickBot="1" x14ac:dyDescent="0.25">
      <c r="A12" s="159" t="s">
        <v>2</v>
      </c>
      <c r="B12" s="40">
        <v>3.4</v>
      </c>
      <c r="C12" s="40">
        <v>39.5</v>
      </c>
      <c r="D12" s="40">
        <v>464.6</v>
      </c>
      <c r="E12" s="40">
        <v>1959.1</v>
      </c>
      <c r="F12" s="40">
        <v>1971</v>
      </c>
      <c r="G12" s="40">
        <v>2085.96414685531</v>
      </c>
      <c r="H12" s="40">
        <v>2132.4</v>
      </c>
      <c r="I12" s="40">
        <v>2067.4154500000959</v>
      </c>
      <c r="J12" s="40">
        <v>2074.9228500000986</v>
      </c>
      <c r="K12" s="40">
        <v>2067.8510800001131</v>
      </c>
    </row>
    <row r="13" spans="1:13" x14ac:dyDescent="0.2">
      <c r="K13" s="18" t="s">
        <v>317</v>
      </c>
    </row>
    <row r="14" spans="1:13" ht="3.75" customHeight="1" x14ac:dyDescent="0.2"/>
    <row r="15" spans="1:13" x14ac:dyDescent="0.2">
      <c r="A15" s="153"/>
      <c r="B15" s="160" t="s">
        <v>13</v>
      </c>
      <c r="C15" s="160" t="s">
        <v>42</v>
      </c>
      <c r="D15" s="160" t="s">
        <v>43</v>
      </c>
      <c r="E15" s="160" t="s">
        <v>44</v>
      </c>
      <c r="F15" s="160" t="s">
        <v>65</v>
      </c>
      <c r="G15" s="160" t="s">
        <v>66</v>
      </c>
      <c r="H15" s="160" t="s">
        <v>67</v>
      </c>
      <c r="I15" s="160" t="s">
        <v>68</v>
      </c>
      <c r="J15" s="160" t="s">
        <v>77</v>
      </c>
    </row>
    <row r="16" spans="1:13" ht="12.75" thickBot="1" x14ac:dyDescent="0.25">
      <c r="A16" s="133" t="s">
        <v>16</v>
      </c>
      <c r="B16" s="44">
        <f t="shared" ref="B16:I16" si="1">SUM(B17:B30)</f>
        <v>4290</v>
      </c>
      <c r="C16" s="44">
        <f t="shared" si="1"/>
        <v>10849.975</v>
      </c>
      <c r="D16" s="35">
        <f t="shared" si="1"/>
        <v>1363.5</v>
      </c>
      <c r="E16" s="35">
        <f t="shared" si="1"/>
        <v>873.99199999999996</v>
      </c>
      <c r="F16" s="35">
        <f t="shared" si="1"/>
        <v>1090.1870999999999</v>
      </c>
      <c r="G16" s="35">
        <f t="shared" si="1"/>
        <v>1171.5</v>
      </c>
      <c r="H16" s="35">
        <f t="shared" si="1"/>
        <v>282.00490000000002</v>
      </c>
      <c r="I16" s="35">
        <f t="shared" si="1"/>
        <v>2067.8510799999963</v>
      </c>
      <c r="J16" s="35">
        <f t="shared" ref="J16:J30" si="2">SUM(B16:I16)</f>
        <v>21989.010079999993</v>
      </c>
    </row>
    <row r="17" spans="1:10" x14ac:dyDescent="0.2">
      <c r="A17" s="41" t="s">
        <v>19</v>
      </c>
      <c r="B17" s="115">
        <v>2250</v>
      </c>
      <c r="C17" s="115">
        <v>194.405</v>
      </c>
      <c r="D17" s="115">
        <v>0</v>
      </c>
      <c r="E17" s="115">
        <v>47.441999999999979</v>
      </c>
      <c r="F17" s="115">
        <v>156.29785000000001</v>
      </c>
      <c r="G17" s="115">
        <v>0</v>
      </c>
      <c r="H17" s="115">
        <v>0</v>
      </c>
      <c r="I17" s="115">
        <v>241.79774000000032</v>
      </c>
      <c r="J17" s="10">
        <f t="shared" si="2"/>
        <v>2889.9425900000006</v>
      </c>
    </row>
    <row r="18" spans="1:10" x14ac:dyDescent="0.2">
      <c r="A18" s="43" t="s">
        <v>18</v>
      </c>
      <c r="B18" s="112">
        <v>0</v>
      </c>
      <c r="C18" s="112">
        <v>226.29999999999998</v>
      </c>
      <c r="D18" s="112">
        <v>118.5</v>
      </c>
      <c r="E18" s="112">
        <v>66.079000000000008</v>
      </c>
      <c r="F18" s="112">
        <v>34.538699999999999</v>
      </c>
      <c r="G18" s="112">
        <v>0</v>
      </c>
      <c r="H18" s="112">
        <v>8.2712000000000003</v>
      </c>
      <c r="I18" s="112">
        <v>445.41798999999884</v>
      </c>
      <c r="J18" s="22">
        <f t="shared" si="2"/>
        <v>899.10688999999888</v>
      </c>
    </row>
    <row r="19" spans="1:10" x14ac:dyDescent="0.2">
      <c r="A19" s="43" t="s">
        <v>22</v>
      </c>
      <c r="B19" s="112">
        <v>0</v>
      </c>
      <c r="C19" s="112">
        <v>544.84</v>
      </c>
      <c r="D19" s="112">
        <v>400</v>
      </c>
      <c r="E19" s="112">
        <v>15.398000000000001</v>
      </c>
      <c r="F19" s="112">
        <v>7.900999999999998</v>
      </c>
      <c r="G19" s="112">
        <v>0</v>
      </c>
      <c r="H19" s="112">
        <v>52.089999999999996</v>
      </c>
      <c r="I19" s="112">
        <v>13.053549999999985</v>
      </c>
      <c r="J19" s="22">
        <f t="shared" si="2"/>
        <v>1033.2825500000001</v>
      </c>
    </row>
    <row r="20" spans="1:10" x14ac:dyDescent="0.2">
      <c r="A20" s="43" t="s">
        <v>175</v>
      </c>
      <c r="B20" s="112">
        <v>0</v>
      </c>
      <c r="C20" s="112">
        <v>199.59900000000002</v>
      </c>
      <c r="D20" s="112">
        <v>0</v>
      </c>
      <c r="E20" s="112">
        <v>53.714000000000006</v>
      </c>
      <c r="F20" s="112">
        <v>30.511399999999998</v>
      </c>
      <c r="G20" s="112">
        <v>0</v>
      </c>
      <c r="H20" s="112">
        <v>8.0044999999999984</v>
      </c>
      <c r="I20" s="112">
        <v>91.052409999999625</v>
      </c>
      <c r="J20" s="22">
        <f t="shared" si="2"/>
        <v>382.88130999999964</v>
      </c>
    </row>
    <row r="21" spans="1:10" x14ac:dyDescent="0.2">
      <c r="A21" s="43" t="s">
        <v>23</v>
      </c>
      <c r="B21" s="112">
        <v>0</v>
      </c>
      <c r="C21" s="112">
        <v>9.8349999999999991</v>
      </c>
      <c r="D21" s="112">
        <v>0</v>
      </c>
      <c r="E21" s="112">
        <v>32.065999999999988</v>
      </c>
      <c r="F21" s="112">
        <v>25.807800000000011</v>
      </c>
      <c r="G21" s="112">
        <v>0</v>
      </c>
      <c r="H21" s="112">
        <v>23.996199999999998</v>
      </c>
      <c r="I21" s="112">
        <v>107.77365999999984</v>
      </c>
      <c r="J21" s="22">
        <f t="shared" si="2"/>
        <v>199.47865999999982</v>
      </c>
    </row>
    <row r="22" spans="1:10" x14ac:dyDescent="0.2">
      <c r="A22" s="43" t="s">
        <v>27</v>
      </c>
      <c r="B22" s="112">
        <v>0</v>
      </c>
      <c r="C22" s="112">
        <v>1606.0810000000004</v>
      </c>
      <c r="D22" s="112">
        <v>0</v>
      </c>
      <c r="E22" s="112">
        <v>80.728999999999985</v>
      </c>
      <c r="F22" s="112">
        <v>17.449499999999997</v>
      </c>
      <c r="G22" s="112">
        <v>0</v>
      </c>
      <c r="H22" s="112">
        <v>21.811999999999998</v>
      </c>
      <c r="I22" s="112">
        <v>60.598790000000413</v>
      </c>
      <c r="J22" s="22">
        <f t="shared" si="2"/>
        <v>1786.6702900000007</v>
      </c>
    </row>
    <row r="23" spans="1:10" x14ac:dyDescent="0.2">
      <c r="A23" s="43" t="s">
        <v>24</v>
      </c>
      <c r="B23" s="112">
        <v>0</v>
      </c>
      <c r="C23" s="112">
        <v>111.76900000000002</v>
      </c>
      <c r="D23" s="112">
        <v>0</v>
      </c>
      <c r="E23" s="112">
        <v>101.604</v>
      </c>
      <c r="F23" s="112">
        <v>12.43055</v>
      </c>
      <c r="G23" s="112">
        <v>650</v>
      </c>
      <c r="H23" s="112">
        <v>43.792000000000002</v>
      </c>
      <c r="I23" s="112">
        <v>109.26963999999992</v>
      </c>
      <c r="J23" s="22">
        <f t="shared" si="2"/>
        <v>1028.86519</v>
      </c>
    </row>
    <row r="24" spans="1:10" x14ac:dyDescent="0.2">
      <c r="A24" s="43" t="s">
        <v>20</v>
      </c>
      <c r="B24" s="112">
        <v>0</v>
      </c>
      <c r="C24" s="112">
        <v>1273.7099999999998</v>
      </c>
      <c r="D24" s="112">
        <v>0</v>
      </c>
      <c r="E24" s="112">
        <v>53.756999999999991</v>
      </c>
      <c r="F24" s="112">
        <v>29.456499999999977</v>
      </c>
      <c r="G24" s="112">
        <v>0</v>
      </c>
      <c r="H24" s="112">
        <v>19.25</v>
      </c>
      <c r="I24" s="112">
        <v>96.072479999999786</v>
      </c>
      <c r="J24" s="22">
        <f t="shared" si="2"/>
        <v>1472.2459799999997</v>
      </c>
    </row>
    <row r="25" spans="1:10" x14ac:dyDescent="0.2">
      <c r="A25" s="43" t="s">
        <v>25</v>
      </c>
      <c r="B25" s="112">
        <v>0</v>
      </c>
      <c r="C25" s="112">
        <v>255.23000000000002</v>
      </c>
      <c r="D25" s="112">
        <v>0</v>
      </c>
      <c r="E25" s="112">
        <v>62.548000000000016</v>
      </c>
      <c r="F25" s="112">
        <v>20.201999999999998</v>
      </c>
      <c r="G25" s="112">
        <v>1.5</v>
      </c>
      <c r="H25" s="112">
        <v>0.8</v>
      </c>
      <c r="I25" s="112">
        <v>210.3179199999982</v>
      </c>
      <c r="J25" s="22">
        <f t="shared" si="2"/>
        <v>550.59791999999823</v>
      </c>
    </row>
    <row r="26" spans="1:10" x14ac:dyDescent="0.2">
      <c r="A26" s="43" t="s">
        <v>17</v>
      </c>
      <c r="B26" s="112">
        <v>0</v>
      </c>
      <c r="C26" s="112">
        <v>147.94</v>
      </c>
      <c r="D26" s="112">
        <v>0</v>
      </c>
      <c r="E26" s="112">
        <v>17.95</v>
      </c>
      <c r="F26" s="112">
        <v>11.936</v>
      </c>
      <c r="G26" s="112">
        <v>0</v>
      </c>
      <c r="H26" s="112">
        <v>0</v>
      </c>
      <c r="I26" s="112">
        <v>21.835770000000039</v>
      </c>
      <c r="J26" s="22">
        <f t="shared" si="2"/>
        <v>199.66177000000005</v>
      </c>
    </row>
    <row r="27" spans="1:10" x14ac:dyDescent="0.2">
      <c r="A27" s="43" t="s">
        <v>26</v>
      </c>
      <c r="B27" s="112">
        <v>0</v>
      </c>
      <c r="C27" s="189">
        <v>1727.9459999999999</v>
      </c>
      <c r="D27" s="112">
        <v>0</v>
      </c>
      <c r="E27" s="189">
        <v>192.86799999999999</v>
      </c>
      <c r="F27" s="112">
        <v>642.70820000000003</v>
      </c>
      <c r="G27" s="112">
        <v>45</v>
      </c>
      <c r="H27" s="112">
        <v>6.0539999999999994</v>
      </c>
      <c r="I27" s="112">
        <v>245.74192999999872</v>
      </c>
      <c r="J27" s="22">
        <f t="shared" si="2"/>
        <v>2860.3181299999987</v>
      </c>
    </row>
    <row r="28" spans="1:10" x14ac:dyDescent="0.2">
      <c r="A28" s="43" t="s">
        <v>28</v>
      </c>
      <c r="B28" s="112">
        <v>0</v>
      </c>
      <c r="C28" s="112">
        <v>4394.2000000000007</v>
      </c>
      <c r="D28" s="112">
        <v>845</v>
      </c>
      <c r="E28" s="112">
        <v>45.197000000000003</v>
      </c>
      <c r="F28" s="112">
        <v>76.616000000000014</v>
      </c>
      <c r="G28" s="112">
        <v>0</v>
      </c>
      <c r="H28" s="112">
        <v>86.8</v>
      </c>
      <c r="I28" s="112">
        <v>174.69863999999995</v>
      </c>
      <c r="J28" s="22">
        <f t="shared" si="2"/>
        <v>5622.5116400000006</v>
      </c>
    </row>
    <row r="29" spans="1:10" x14ac:dyDescent="0.2">
      <c r="A29" s="43" t="s">
        <v>21</v>
      </c>
      <c r="B29" s="112">
        <v>2040</v>
      </c>
      <c r="C29" s="112">
        <v>15.260000000000002</v>
      </c>
      <c r="D29" s="112">
        <v>0</v>
      </c>
      <c r="E29" s="112">
        <v>75.58</v>
      </c>
      <c r="F29" s="112">
        <v>16.636099999999992</v>
      </c>
      <c r="G29" s="112">
        <v>475</v>
      </c>
      <c r="H29" s="112">
        <v>10.91</v>
      </c>
      <c r="I29" s="112">
        <v>90.660099999999858</v>
      </c>
      <c r="J29" s="22">
        <f t="shared" si="2"/>
        <v>2724.0462000000002</v>
      </c>
    </row>
    <row r="30" spans="1:10" ht="12.75" thickBot="1" x14ac:dyDescent="0.25">
      <c r="A30" s="42" t="s">
        <v>29</v>
      </c>
      <c r="B30" s="45">
        <v>0</v>
      </c>
      <c r="C30" s="45">
        <v>142.86000000000004</v>
      </c>
      <c r="D30" s="45">
        <v>0</v>
      </c>
      <c r="E30" s="45">
        <v>29.060000000000002</v>
      </c>
      <c r="F30" s="45">
        <v>7.6954999999999991</v>
      </c>
      <c r="G30" s="45">
        <v>0</v>
      </c>
      <c r="H30" s="45">
        <v>0.22500000000000001</v>
      </c>
      <c r="I30" s="45">
        <v>159.5604600000004</v>
      </c>
      <c r="J30" s="40">
        <f t="shared" si="2"/>
        <v>339.40096000000045</v>
      </c>
    </row>
    <row r="31" spans="1:10" x14ac:dyDescent="0.2">
      <c r="J31" s="18" t="s">
        <v>163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N46"/>
  <sheetViews>
    <sheetView zoomScale="115" zoomScaleNormal="115" workbookViewId="0"/>
  </sheetViews>
  <sheetFormatPr defaultRowHeight="12" x14ac:dyDescent="0.2"/>
  <cols>
    <col min="1" max="1" width="16" style="12" customWidth="1"/>
    <col min="2" max="14" width="9.85546875" style="12" customWidth="1"/>
    <col min="15" max="15" width="10.7109375" style="12" customWidth="1"/>
    <col min="16" max="16384" width="9.140625" style="12"/>
  </cols>
  <sheetData>
    <row r="1" spans="1:14" ht="18.75" x14ac:dyDescent="0.3">
      <c r="A1" s="106" t="s">
        <v>533</v>
      </c>
      <c r="N1" s="107" t="str">
        <f>Obsah!A1</f>
        <v>2016</v>
      </c>
    </row>
    <row r="2" spans="1:14" ht="7.5" customHeight="1" x14ac:dyDescent="0.2"/>
    <row r="3" spans="1:14" x14ac:dyDescent="0.2">
      <c r="A3" s="166"/>
      <c r="B3" s="118" t="s">
        <v>96</v>
      </c>
      <c r="C3" s="118" t="s">
        <v>97</v>
      </c>
      <c r="D3" s="118" t="s">
        <v>98</v>
      </c>
      <c r="E3" s="118" t="s">
        <v>99</v>
      </c>
      <c r="F3" s="118" t="s">
        <v>100</v>
      </c>
      <c r="G3" s="118" t="s">
        <v>101</v>
      </c>
      <c r="H3" s="118" t="s">
        <v>102</v>
      </c>
      <c r="I3" s="118" t="s">
        <v>103</v>
      </c>
      <c r="J3" s="118" t="s">
        <v>104</v>
      </c>
      <c r="K3" s="118" t="s">
        <v>105</v>
      </c>
      <c r="L3" s="118" t="s">
        <v>106</v>
      </c>
      <c r="M3" s="118" t="s">
        <v>107</v>
      </c>
      <c r="N3" s="167" t="s">
        <v>77</v>
      </c>
    </row>
    <row r="4" spans="1:14" ht="12.75" thickBot="1" x14ac:dyDescent="0.25">
      <c r="A4" s="126" t="s">
        <v>64</v>
      </c>
      <c r="B4" s="35">
        <f t="shared" ref="B4:M4" si="0">B5+B16</f>
        <v>-850.80473999999981</v>
      </c>
      <c r="C4" s="35">
        <f t="shared" si="0"/>
        <v>-1019.4527860000001</v>
      </c>
      <c r="D4" s="35">
        <f t="shared" si="0"/>
        <v>-1569.5908140000001</v>
      </c>
      <c r="E4" s="35">
        <f t="shared" si="0"/>
        <v>-1249.4193489999998</v>
      </c>
      <c r="F4" s="35">
        <f t="shared" si="0"/>
        <v>-1182.5263540000001</v>
      </c>
      <c r="G4" s="35">
        <f t="shared" si="0"/>
        <v>-893.57193699999993</v>
      </c>
      <c r="H4" s="35">
        <f t="shared" si="0"/>
        <v>-958.49723000000017</v>
      </c>
      <c r="I4" s="35">
        <f t="shared" si="0"/>
        <v>-586.96965599999965</v>
      </c>
      <c r="J4" s="35">
        <f t="shared" si="0"/>
        <v>-312.18637999999987</v>
      </c>
      <c r="K4" s="35">
        <f t="shared" si="0"/>
        <v>-683.20782899999995</v>
      </c>
      <c r="L4" s="35">
        <f t="shared" si="0"/>
        <v>-784.43326499999989</v>
      </c>
      <c r="M4" s="35">
        <f t="shared" si="0"/>
        <v>-883.77577099999939</v>
      </c>
      <c r="N4" s="35">
        <f>SUM(B4:M4)</f>
        <v>-10974.436110999997</v>
      </c>
    </row>
    <row r="5" spans="1:14" x14ac:dyDescent="0.2">
      <c r="A5" s="361" t="s">
        <v>121</v>
      </c>
      <c r="B5" s="90">
        <f t="shared" ref="B5:M5" si="1">B6+B11</f>
        <v>-2789.1062149999998</v>
      </c>
      <c r="C5" s="90">
        <f t="shared" si="1"/>
        <v>-2119.1310170000002</v>
      </c>
      <c r="D5" s="90">
        <f t="shared" si="1"/>
        <v>-2640.3737820000001</v>
      </c>
      <c r="E5" s="90">
        <f t="shared" si="1"/>
        <v>-2407.3958039999998</v>
      </c>
      <c r="F5" s="90">
        <f t="shared" si="1"/>
        <v>-2074.594032</v>
      </c>
      <c r="G5" s="90">
        <f t="shared" si="1"/>
        <v>-1523.102357</v>
      </c>
      <c r="H5" s="90">
        <f t="shared" si="1"/>
        <v>-1814.6933590000001</v>
      </c>
      <c r="I5" s="90">
        <f t="shared" si="1"/>
        <v>-1417.7682269999998</v>
      </c>
      <c r="J5" s="90">
        <f t="shared" si="1"/>
        <v>-1610.4237130000001</v>
      </c>
      <c r="K5" s="90">
        <f t="shared" si="1"/>
        <v>-1923.7658819999999</v>
      </c>
      <c r="L5" s="90">
        <f t="shared" si="1"/>
        <v>-1933.739071</v>
      </c>
      <c r="M5" s="90">
        <f t="shared" si="1"/>
        <v>-2536.9155699999997</v>
      </c>
      <c r="N5" s="90">
        <f>SUM(B5:M5)</f>
        <v>-24791.009029000001</v>
      </c>
    </row>
    <row r="6" spans="1:14" ht="12.75" thickBot="1" x14ac:dyDescent="0.25">
      <c r="A6" s="168" t="s">
        <v>109</v>
      </c>
      <c r="B6" s="92">
        <f t="shared" ref="B6:M6" si="2">SUM(B7:B10)</f>
        <v>-2744.866</v>
      </c>
      <c r="C6" s="92">
        <f t="shared" si="2"/>
        <v>-2066.4360000000001</v>
      </c>
      <c r="D6" s="92">
        <f t="shared" si="2"/>
        <v>-2582.3820000000001</v>
      </c>
      <c r="E6" s="92">
        <f t="shared" si="2"/>
        <v>-2387.3719999999998</v>
      </c>
      <c r="F6" s="92">
        <f t="shared" si="2"/>
        <v>-2047.8210000000001</v>
      </c>
      <c r="G6" s="92">
        <f t="shared" si="2"/>
        <v>-1467.404</v>
      </c>
      <c r="H6" s="92">
        <f t="shared" si="2"/>
        <v>-1791.3760000000002</v>
      </c>
      <c r="I6" s="92">
        <f t="shared" si="2"/>
        <v>-1383.3119999999999</v>
      </c>
      <c r="J6" s="92">
        <f t="shared" si="2"/>
        <v>-1546.2220000000002</v>
      </c>
      <c r="K6" s="92">
        <f t="shared" si="2"/>
        <v>-1914.9969999999998</v>
      </c>
      <c r="L6" s="92">
        <f t="shared" si="2"/>
        <v>-1932.8899999999999</v>
      </c>
      <c r="M6" s="92">
        <f t="shared" si="2"/>
        <v>-2536.6239999999998</v>
      </c>
      <c r="N6" s="28">
        <f>SUM(B6:M6)</f>
        <v>-24401.701999999997</v>
      </c>
    </row>
    <row r="7" spans="1:14" x14ac:dyDescent="0.2">
      <c r="A7" s="169" t="s">
        <v>110</v>
      </c>
      <c r="B7" s="91">
        <v>-2.234</v>
      </c>
      <c r="C7" s="91">
        <v>-9.2439999999999998</v>
      </c>
      <c r="D7" s="91">
        <v>-6.17</v>
      </c>
      <c r="E7" s="91">
        <v>-8.4450000000000003</v>
      </c>
      <c r="F7" s="91">
        <v>-6.87</v>
      </c>
      <c r="G7" s="91">
        <v>-25.321999999999999</v>
      </c>
      <c r="H7" s="91">
        <v>-17.157</v>
      </c>
      <c r="I7" s="91">
        <v>-19.324999999999999</v>
      </c>
      <c r="J7" s="91">
        <v>-8.8729999999999993</v>
      </c>
      <c r="K7" s="91">
        <v>-10.114000000000001</v>
      </c>
      <c r="L7" s="91">
        <v>-4.92</v>
      </c>
      <c r="M7" s="91">
        <v>-2.29</v>
      </c>
      <c r="N7" s="91">
        <f t="shared" ref="N7:N12" si="3">SUM(B7:M7)</f>
        <v>-120.96400000000001</v>
      </c>
    </row>
    <row r="8" spans="1:14" x14ac:dyDescent="0.2">
      <c r="A8" s="158" t="s">
        <v>111</v>
      </c>
      <c r="B8" s="65">
        <v>-315.70299999999997</v>
      </c>
      <c r="C8" s="65">
        <v>-651.01900000000001</v>
      </c>
      <c r="D8" s="65">
        <v>-737.93399999999997</v>
      </c>
      <c r="E8" s="65">
        <v>-423.976</v>
      </c>
      <c r="F8" s="65">
        <v>-338.39600000000002</v>
      </c>
      <c r="G8" s="65">
        <v>-274</v>
      </c>
      <c r="H8" s="65">
        <v>-466.21499999999997</v>
      </c>
      <c r="I8" s="65">
        <v>-251.988</v>
      </c>
      <c r="J8" s="65">
        <v>-145.88900000000001</v>
      </c>
      <c r="K8" s="65">
        <v>-288.68799999999999</v>
      </c>
      <c r="L8" s="65">
        <v>-573.43499999999995</v>
      </c>
      <c r="M8" s="65">
        <v>-573.08699999999999</v>
      </c>
      <c r="N8" s="165">
        <f t="shared" si="3"/>
        <v>-5040.33</v>
      </c>
    </row>
    <row r="9" spans="1:14" x14ac:dyDescent="0.2">
      <c r="A9" s="158" t="s">
        <v>112</v>
      </c>
      <c r="B9" s="65">
        <v>-1333.616</v>
      </c>
      <c r="C9" s="65">
        <v>-817.58</v>
      </c>
      <c r="D9" s="65">
        <v>-1194.0050000000001</v>
      </c>
      <c r="E9" s="65">
        <v>-992.33100000000002</v>
      </c>
      <c r="F9" s="65">
        <v>-757.49800000000005</v>
      </c>
      <c r="G9" s="65">
        <v>-355.16199999999998</v>
      </c>
      <c r="H9" s="65">
        <v>-644.40499999999997</v>
      </c>
      <c r="I9" s="65">
        <v>-640.54499999999996</v>
      </c>
      <c r="J9" s="65">
        <v>-783.322</v>
      </c>
      <c r="K9" s="65">
        <v>-885.24699999999996</v>
      </c>
      <c r="L9" s="65">
        <v>-792.88599999999997</v>
      </c>
      <c r="M9" s="65">
        <v>-1058.5250000000001</v>
      </c>
      <c r="N9" s="165">
        <f t="shared" si="3"/>
        <v>-10255.122000000001</v>
      </c>
    </row>
    <row r="10" spans="1:14" x14ac:dyDescent="0.2">
      <c r="A10" s="157" t="s">
        <v>113</v>
      </c>
      <c r="B10" s="60">
        <v>-1093.3130000000001</v>
      </c>
      <c r="C10" s="60">
        <v>-588.59299999999996</v>
      </c>
      <c r="D10" s="60">
        <v>-644.27300000000002</v>
      </c>
      <c r="E10" s="60">
        <v>-962.62</v>
      </c>
      <c r="F10" s="60">
        <v>-945.05700000000002</v>
      </c>
      <c r="G10" s="60">
        <v>-812.92</v>
      </c>
      <c r="H10" s="60">
        <v>-663.59900000000005</v>
      </c>
      <c r="I10" s="60">
        <v>-471.45400000000001</v>
      </c>
      <c r="J10" s="60">
        <v>-608.13800000000003</v>
      </c>
      <c r="K10" s="60">
        <v>-730.94799999999998</v>
      </c>
      <c r="L10" s="60">
        <v>-561.649</v>
      </c>
      <c r="M10" s="60">
        <v>-902.72199999999998</v>
      </c>
      <c r="N10" s="60">
        <f t="shared" si="3"/>
        <v>-8985.2860000000001</v>
      </c>
    </row>
    <row r="11" spans="1:14" ht="12.75" thickBot="1" x14ac:dyDescent="0.25">
      <c r="A11" s="362" t="s">
        <v>114</v>
      </c>
      <c r="B11" s="66">
        <f t="shared" ref="B11:M11" si="4">SUM(B12:B15)</f>
        <v>-44.240214999999999</v>
      </c>
      <c r="C11" s="66">
        <f t="shared" si="4"/>
        <v>-52.695016999999993</v>
      </c>
      <c r="D11" s="66">
        <f t="shared" si="4"/>
        <v>-57.991782000000001</v>
      </c>
      <c r="E11" s="66">
        <f t="shared" si="4"/>
        <v>-20.023803999999998</v>
      </c>
      <c r="F11" s="66">
        <f t="shared" si="4"/>
        <v>-26.773032000000001</v>
      </c>
      <c r="G11" s="66">
        <f t="shared" si="4"/>
        <v>-55.698357000000001</v>
      </c>
      <c r="H11" s="66">
        <f t="shared" si="4"/>
        <v>-23.317359</v>
      </c>
      <c r="I11" s="66">
        <f t="shared" si="4"/>
        <v>-34.456226999999998</v>
      </c>
      <c r="J11" s="66">
        <f t="shared" si="4"/>
        <v>-64.201713000000012</v>
      </c>
      <c r="K11" s="66">
        <f t="shared" si="4"/>
        <v>-8.7688819999999996</v>
      </c>
      <c r="L11" s="66">
        <f t="shared" si="4"/>
        <v>-0.84907099999999991</v>
      </c>
      <c r="M11" s="66">
        <f t="shared" si="4"/>
        <v>-0.29157</v>
      </c>
      <c r="N11" s="35">
        <f>SUM(B11:M11)</f>
        <v>-389.307029</v>
      </c>
    </row>
    <row r="12" spans="1:14" x14ac:dyDescent="0.2">
      <c r="A12" s="157" t="s">
        <v>110</v>
      </c>
      <c r="B12" s="55">
        <v>-44.101534999999998</v>
      </c>
      <c r="C12" s="186">
        <v>-52.563044999999995</v>
      </c>
      <c r="D12" s="186">
        <v>-57.910668999999999</v>
      </c>
      <c r="E12" s="186">
        <v>-19.981428999999999</v>
      </c>
      <c r="F12" s="186">
        <v>-26.726696</v>
      </c>
      <c r="G12" s="186">
        <v>-55.665770000000002</v>
      </c>
      <c r="H12" s="186">
        <v>-23.280190999999999</v>
      </c>
      <c r="I12" s="186">
        <v>-34.415751999999998</v>
      </c>
      <c r="J12" s="186">
        <v>-64.164758000000006</v>
      </c>
      <c r="K12" s="186">
        <v>-8.7208369999999995</v>
      </c>
      <c r="L12" s="186">
        <v>-0.79056099999999996</v>
      </c>
      <c r="M12" s="10">
        <v>-0.16180700000000001</v>
      </c>
      <c r="N12" s="60">
        <f t="shared" si="3"/>
        <v>-388.48305000000005</v>
      </c>
    </row>
    <row r="13" spans="1:14" x14ac:dyDescent="0.2">
      <c r="A13" s="158" t="s">
        <v>111</v>
      </c>
      <c r="B13" s="58">
        <v>0</v>
      </c>
      <c r="C13" s="187">
        <v>0</v>
      </c>
      <c r="D13" s="187">
        <v>0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87">
        <v>0</v>
      </c>
      <c r="K13" s="187">
        <v>0</v>
      </c>
      <c r="L13" s="187">
        <v>0</v>
      </c>
      <c r="M13" s="21">
        <v>0</v>
      </c>
      <c r="N13" s="165">
        <f t="shared" ref="N13:N26" si="5">SUM(B13:M13)</f>
        <v>0</v>
      </c>
    </row>
    <row r="14" spans="1:14" x14ac:dyDescent="0.2">
      <c r="A14" s="158" t="s">
        <v>112</v>
      </c>
      <c r="B14" s="58">
        <v>0</v>
      </c>
      <c r="C14" s="187">
        <v>0</v>
      </c>
      <c r="D14" s="187">
        <v>0</v>
      </c>
      <c r="E14" s="187">
        <v>0</v>
      </c>
      <c r="F14" s="187">
        <v>0</v>
      </c>
      <c r="G14" s="187">
        <v>0</v>
      </c>
      <c r="H14" s="187">
        <v>0</v>
      </c>
      <c r="I14" s="187">
        <v>0</v>
      </c>
      <c r="J14" s="187">
        <v>0</v>
      </c>
      <c r="K14" s="187">
        <v>0</v>
      </c>
      <c r="L14" s="187">
        <v>0</v>
      </c>
      <c r="M14" s="21">
        <v>0</v>
      </c>
      <c r="N14" s="165">
        <f t="shared" si="5"/>
        <v>0</v>
      </c>
    </row>
    <row r="15" spans="1:14" ht="12.75" thickBot="1" x14ac:dyDescent="0.25">
      <c r="A15" s="157" t="s">
        <v>113</v>
      </c>
      <c r="B15" s="55">
        <v>-0.13868</v>
      </c>
      <c r="C15" s="186">
        <v>-0.13197200000000001</v>
      </c>
      <c r="D15" s="186">
        <v>-8.1113000000000005E-2</v>
      </c>
      <c r="E15" s="186">
        <v>-4.2374999999999996E-2</v>
      </c>
      <c r="F15" s="186">
        <v>-4.6336000000000002E-2</v>
      </c>
      <c r="G15" s="186">
        <v>-3.2586999999999998E-2</v>
      </c>
      <c r="H15" s="186">
        <v>-3.7168E-2</v>
      </c>
      <c r="I15" s="186">
        <v>-4.0475000000000004E-2</v>
      </c>
      <c r="J15" s="186">
        <v>-3.6955000000000002E-2</v>
      </c>
      <c r="K15" s="186">
        <v>-4.8045000000000004E-2</v>
      </c>
      <c r="L15" s="186">
        <v>-5.851E-2</v>
      </c>
      <c r="M15" s="10">
        <v>-0.12976299999999999</v>
      </c>
      <c r="N15" s="60">
        <f t="shared" si="5"/>
        <v>-0.82397899999999991</v>
      </c>
    </row>
    <row r="16" spans="1:14" x14ac:dyDescent="0.2">
      <c r="A16" s="363" t="s">
        <v>122</v>
      </c>
      <c r="B16" s="171">
        <f t="shared" ref="B16:M16" si="6">B17+B22</f>
        <v>1938.301475</v>
      </c>
      <c r="C16" s="171">
        <f t="shared" si="6"/>
        <v>1099.6782310000001</v>
      </c>
      <c r="D16" s="171">
        <f t="shared" si="6"/>
        <v>1070.782968</v>
      </c>
      <c r="E16" s="171">
        <f t="shared" si="6"/>
        <v>1157.976455</v>
      </c>
      <c r="F16" s="171">
        <f t="shared" si="6"/>
        <v>892.067678</v>
      </c>
      <c r="G16" s="171">
        <f t="shared" si="6"/>
        <v>629.53042000000005</v>
      </c>
      <c r="H16" s="171">
        <f t="shared" si="6"/>
        <v>856.19612899999993</v>
      </c>
      <c r="I16" s="171">
        <f t="shared" si="6"/>
        <v>830.79857100000015</v>
      </c>
      <c r="J16" s="171">
        <f t="shared" si="6"/>
        <v>1298.2373330000003</v>
      </c>
      <c r="K16" s="171">
        <f t="shared" si="6"/>
        <v>1240.558053</v>
      </c>
      <c r="L16" s="171">
        <f t="shared" si="6"/>
        <v>1149.3058060000001</v>
      </c>
      <c r="M16" s="171">
        <f t="shared" si="6"/>
        <v>1653.1397990000003</v>
      </c>
      <c r="N16" s="171">
        <f>SUM(B16:M16)</f>
        <v>13816.572918000002</v>
      </c>
    </row>
    <row r="17" spans="1:14" ht="12.75" thickBot="1" x14ac:dyDescent="0.25">
      <c r="A17" s="362" t="s">
        <v>115</v>
      </c>
      <c r="B17" s="66">
        <f t="shared" ref="B17:M17" si="7">SUM(B18:B21)</f>
        <v>1890.193</v>
      </c>
      <c r="C17" s="66">
        <f t="shared" si="7"/>
        <v>1061.3230000000001</v>
      </c>
      <c r="D17" s="66">
        <f t="shared" si="7"/>
        <v>1039.7460000000001</v>
      </c>
      <c r="E17" s="66">
        <f t="shared" si="7"/>
        <v>1127.4960000000001</v>
      </c>
      <c r="F17" s="66">
        <f t="shared" si="7"/>
        <v>860.32100000000003</v>
      </c>
      <c r="G17" s="66">
        <f t="shared" si="7"/>
        <v>596.58000000000004</v>
      </c>
      <c r="H17" s="66">
        <f t="shared" si="7"/>
        <v>832.59499999999991</v>
      </c>
      <c r="I17" s="66">
        <f t="shared" si="7"/>
        <v>822.4910000000001</v>
      </c>
      <c r="J17" s="66">
        <f t="shared" si="7"/>
        <v>1290.5410000000002</v>
      </c>
      <c r="K17" s="66">
        <f t="shared" si="7"/>
        <v>1235.4590000000001</v>
      </c>
      <c r="L17" s="66">
        <f t="shared" si="7"/>
        <v>1104.498</v>
      </c>
      <c r="M17" s="66">
        <f t="shared" si="7"/>
        <v>1578.3580000000002</v>
      </c>
      <c r="N17" s="35">
        <f>SUM(B17:M17)</f>
        <v>13439.601000000001</v>
      </c>
    </row>
    <row r="18" spans="1:14" x14ac:dyDescent="0.2">
      <c r="A18" s="169" t="s">
        <v>117</v>
      </c>
      <c r="B18" s="36">
        <v>1042.0039999999999</v>
      </c>
      <c r="C18" s="36">
        <v>637.21600000000001</v>
      </c>
      <c r="D18" s="36">
        <v>589.45500000000004</v>
      </c>
      <c r="E18" s="36">
        <v>640.52099999999996</v>
      </c>
      <c r="F18" s="36">
        <v>542.899</v>
      </c>
      <c r="G18" s="36">
        <v>375.78699999999998</v>
      </c>
      <c r="H18" s="36">
        <v>377.923</v>
      </c>
      <c r="I18" s="36">
        <v>386.738</v>
      </c>
      <c r="J18" s="36">
        <v>431.85599999999999</v>
      </c>
      <c r="K18" s="36">
        <v>550.81600000000003</v>
      </c>
      <c r="L18" s="36">
        <v>547.40599999999995</v>
      </c>
      <c r="M18" s="36">
        <v>701.44200000000001</v>
      </c>
      <c r="N18" s="36">
        <f t="shared" si="5"/>
        <v>6824.0629999999992</v>
      </c>
    </row>
    <row r="19" spans="1:14" x14ac:dyDescent="0.2">
      <c r="A19" s="158" t="s">
        <v>118</v>
      </c>
      <c r="B19" s="21">
        <v>848.09</v>
      </c>
      <c r="C19" s="21">
        <v>403.03899999999999</v>
      </c>
      <c r="D19" s="21">
        <v>423.36200000000002</v>
      </c>
      <c r="E19" s="21">
        <v>480.63200000000001</v>
      </c>
      <c r="F19" s="21">
        <v>283.08199999999999</v>
      </c>
      <c r="G19" s="21">
        <v>171.19300000000001</v>
      </c>
      <c r="H19" s="21">
        <v>440.827</v>
      </c>
      <c r="I19" s="21">
        <v>405.27100000000002</v>
      </c>
      <c r="J19" s="21">
        <v>849.70500000000004</v>
      </c>
      <c r="K19" s="21">
        <v>680.33500000000004</v>
      </c>
      <c r="L19" s="21">
        <v>531.89099999999996</v>
      </c>
      <c r="M19" s="21">
        <v>874.76599999999996</v>
      </c>
      <c r="N19" s="22">
        <f t="shared" si="5"/>
        <v>6392.1930000000002</v>
      </c>
    </row>
    <row r="20" spans="1:14" x14ac:dyDescent="0.2">
      <c r="A20" s="158" t="s">
        <v>119</v>
      </c>
      <c r="B20" s="21">
        <v>0</v>
      </c>
      <c r="C20" s="21">
        <v>2.1920000000000002</v>
      </c>
      <c r="D20" s="21">
        <v>0.16900000000000001</v>
      </c>
      <c r="E20" s="21">
        <v>6.3330000000000002</v>
      </c>
      <c r="F20" s="21">
        <v>32.645000000000003</v>
      </c>
      <c r="G20" s="21">
        <v>48.207999999999998</v>
      </c>
      <c r="H20" s="21">
        <v>8.7420000000000009</v>
      </c>
      <c r="I20" s="21">
        <v>22.431000000000001</v>
      </c>
      <c r="J20" s="21">
        <v>5.9809999999999999</v>
      </c>
      <c r="K20" s="21">
        <v>3.9089999999999998</v>
      </c>
      <c r="L20" s="21">
        <v>4.5750000000000002</v>
      </c>
      <c r="M20" s="21">
        <v>0.67300000000000004</v>
      </c>
      <c r="N20" s="22">
        <f t="shared" si="5"/>
        <v>135.85799999999998</v>
      </c>
    </row>
    <row r="21" spans="1:14" x14ac:dyDescent="0.2">
      <c r="A21" s="157" t="s">
        <v>120</v>
      </c>
      <c r="B21" s="10">
        <v>9.9000000000000005E-2</v>
      </c>
      <c r="C21" s="10">
        <v>18.876000000000001</v>
      </c>
      <c r="D21" s="10">
        <v>26.76</v>
      </c>
      <c r="E21" s="10">
        <v>0.01</v>
      </c>
      <c r="F21" s="10">
        <v>1.6950000000000001</v>
      </c>
      <c r="G21" s="10">
        <v>1.3919999999999999</v>
      </c>
      <c r="H21" s="10">
        <v>5.1029999999999998</v>
      </c>
      <c r="I21" s="10">
        <v>8.0510000000000002</v>
      </c>
      <c r="J21" s="10">
        <v>2.9990000000000001</v>
      </c>
      <c r="K21" s="10">
        <v>0.39900000000000002</v>
      </c>
      <c r="L21" s="10">
        <v>20.626000000000001</v>
      </c>
      <c r="M21" s="10">
        <v>1.4770000000000001</v>
      </c>
      <c r="N21" s="10">
        <f t="shared" si="5"/>
        <v>87.487000000000009</v>
      </c>
    </row>
    <row r="22" spans="1:14" ht="12.75" thickBot="1" x14ac:dyDescent="0.25">
      <c r="A22" s="362" t="s">
        <v>116</v>
      </c>
      <c r="B22" s="66">
        <f t="shared" ref="B22:M22" si="8">SUM(B23:B26)</f>
        <v>48.108474999999991</v>
      </c>
      <c r="C22" s="66">
        <f t="shared" si="8"/>
        <v>38.355231000000003</v>
      </c>
      <c r="D22" s="66">
        <f t="shared" si="8"/>
        <v>31.036968000000002</v>
      </c>
      <c r="E22" s="66">
        <f t="shared" si="8"/>
        <v>30.480455000000003</v>
      </c>
      <c r="F22" s="66">
        <f t="shared" si="8"/>
        <v>31.746677999999996</v>
      </c>
      <c r="G22" s="66">
        <f t="shared" si="8"/>
        <v>32.950420000000001</v>
      </c>
      <c r="H22" s="66">
        <f t="shared" si="8"/>
        <v>23.601129</v>
      </c>
      <c r="I22" s="66">
        <f t="shared" si="8"/>
        <v>8.3075710000000011</v>
      </c>
      <c r="J22" s="66">
        <f t="shared" si="8"/>
        <v>7.6963330000000001</v>
      </c>
      <c r="K22" s="66">
        <f t="shared" si="8"/>
        <v>5.0990530000000005</v>
      </c>
      <c r="L22" s="66">
        <f t="shared" si="8"/>
        <v>44.807805999999999</v>
      </c>
      <c r="M22" s="66">
        <f t="shared" si="8"/>
        <v>74.781799000000007</v>
      </c>
      <c r="N22" s="35">
        <f>SUM(B22:M22)</f>
        <v>376.97191799999996</v>
      </c>
    </row>
    <row r="23" spans="1:14" x14ac:dyDescent="0.2">
      <c r="A23" s="157" t="s">
        <v>117</v>
      </c>
      <c r="B23" s="10">
        <v>47.991609999999994</v>
      </c>
      <c r="C23" s="10">
        <v>38.2956</v>
      </c>
      <c r="D23" s="10">
        <v>30.943297000000001</v>
      </c>
      <c r="E23" s="10">
        <v>30.387275000000002</v>
      </c>
      <c r="F23" s="10">
        <v>31.698946999999997</v>
      </c>
      <c r="G23" s="10">
        <v>32.905135999999999</v>
      </c>
      <c r="H23" s="10">
        <v>23.536059000000002</v>
      </c>
      <c r="I23" s="10">
        <v>8.285972000000001</v>
      </c>
      <c r="J23" s="10">
        <v>7.4645820000000001</v>
      </c>
      <c r="K23" s="10">
        <v>5.0253370000000004</v>
      </c>
      <c r="L23" s="10">
        <v>44.656256999999997</v>
      </c>
      <c r="M23" s="10">
        <v>74.682736000000006</v>
      </c>
      <c r="N23" s="10">
        <f t="shared" si="5"/>
        <v>375.87280799999996</v>
      </c>
    </row>
    <row r="24" spans="1:14" x14ac:dyDescent="0.2">
      <c r="A24" s="158" t="s">
        <v>118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2">
        <f t="shared" si="5"/>
        <v>0</v>
      </c>
    </row>
    <row r="25" spans="1:14" x14ac:dyDescent="0.2">
      <c r="A25" s="158" t="s">
        <v>119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2">
        <f t="shared" si="5"/>
        <v>0</v>
      </c>
    </row>
    <row r="26" spans="1:14" ht="12.75" thickBot="1" x14ac:dyDescent="0.25">
      <c r="A26" s="170" t="s">
        <v>120</v>
      </c>
      <c r="B26" s="34">
        <v>0.116865</v>
      </c>
      <c r="C26" s="34">
        <v>5.9630999999999997E-2</v>
      </c>
      <c r="D26" s="34">
        <v>9.367099999999999E-2</v>
      </c>
      <c r="E26" s="34">
        <v>9.3179999999999999E-2</v>
      </c>
      <c r="F26" s="34">
        <v>4.7730999999999996E-2</v>
      </c>
      <c r="G26" s="34">
        <v>4.5283999999999998E-2</v>
      </c>
      <c r="H26" s="34">
        <v>6.5070000000000003E-2</v>
      </c>
      <c r="I26" s="34">
        <v>2.1599E-2</v>
      </c>
      <c r="J26" s="34">
        <v>0.23175099999999998</v>
      </c>
      <c r="K26" s="34">
        <v>7.371599999999999E-2</v>
      </c>
      <c r="L26" s="34">
        <v>0.15154900000000002</v>
      </c>
      <c r="M26" s="34">
        <v>9.9062999999999998E-2</v>
      </c>
      <c r="N26" s="34">
        <f t="shared" si="5"/>
        <v>1.0991099999999998</v>
      </c>
    </row>
    <row r="27" spans="1:14" x14ac:dyDescent="0.2">
      <c r="A27" s="59"/>
      <c r="N27" s="18" t="s">
        <v>324</v>
      </c>
    </row>
    <row r="28" spans="1:14" x14ac:dyDescent="0.2">
      <c r="K28" s="104">
        <f>N7+N12</f>
        <v>-509.44705000000005</v>
      </c>
    </row>
    <row r="29" spans="1:14" ht="10.5" customHeight="1" x14ac:dyDescent="0.2"/>
    <row r="30" spans="1:14" ht="10.5" customHeight="1" x14ac:dyDescent="0.2"/>
    <row r="31" spans="1:14" ht="10.5" customHeight="1" x14ac:dyDescent="0.2"/>
    <row r="32" spans="1:14" ht="10.5" customHeight="1" x14ac:dyDescent="0.2"/>
    <row r="33" spans="7:14" x14ac:dyDescent="0.2">
      <c r="J33" s="517">
        <f>N18+N23</f>
        <v>7199.9358079999993</v>
      </c>
      <c r="K33" s="517"/>
    </row>
    <row r="34" spans="7:14" ht="10.5" customHeight="1" x14ac:dyDescent="0.2"/>
    <row r="35" spans="7:14" ht="10.5" customHeight="1" x14ac:dyDescent="0.2"/>
    <row r="36" spans="7:14" ht="10.5" customHeight="1" x14ac:dyDescent="0.2"/>
    <row r="37" spans="7:14" ht="12.75" customHeight="1" x14ac:dyDescent="0.2">
      <c r="H37" s="521">
        <f>N19+N24</f>
        <v>6392.1930000000002</v>
      </c>
      <c r="I37" s="521"/>
    </row>
    <row r="38" spans="7:14" x14ac:dyDescent="0.2">
      <c r="J38" s="62" t="s">
        <v>241</v>
      </c>
      <c r="K38" s="520">
        <f>N4</f>
        <v>-10974.436110999997</v>
      </c>
      <c r="L38" s="520"/>
    </row>
    <row r="39" spans="7:14" ht="10.5" customHeight="1" x14ac:dyDescent="0.2"/>
    <row r="40" spans="7:14" ht="10.5" customHeight="1" x14ac:dyDescent="0.2"/>
    <row r="41" spans="7:14" x14ac:dyDescent="0.2">
      <c r="G41" s="518">
        <f>N8+N13</f>
        <v>-5040.33</v>
      </c>
      <c r="H41" s="518"/>
    </row>
    <row r="42" spans="7:14" x14ac:dyDescent="0.2">
      <c r="K42" s="63">
        <f>N20+N25</f>
        <v>135.85799999999998</v>
      </c>
      <c r="L42" s="64">
        <f>N21+N26</f>
        <v>88.586110000000005</v>
      </c>
    </row>
    <row r="43" spans="7:14" x14ac:dyDescent="0.2">
      <c r="M43" s="519">
        <f>N10+N15</f>
        <v>-8986.1099790000007</v>
      </c>
      <c r="N43" s="519"/>
    </row>
    <row r="44" spans="7:14" ht="10.5" customHeight="1" x14ac:dyDescent="0.2"/>
    <row r="45" spans="7:14" ht="10.5" customHeight="1" x14ac:dyDescent="0.2"/>
    <row r="46" spans="7:14" x14ac:dyDescent="0.2">
      <c r="J46" s="518">
        <f>N9+N14</f>
        <v>-10255.122000000001</v>
      </c>
      <c r="K46" s="518"/>
      <c r="L46" s="518"/>
    </row>
  </sheetData>
  <mergeCells count="6">
    <mergeCell ref="J33:K33"/>
    <mergeCell ref="J46:L46"/>
    <mergeCell ref="M43:N43"/>
    <mergeCell ref="G41:H41"/>
    <mergeCell ref="K38:L38"/>
    <mergeCell ref="H37:I3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K8"/>
  <sheetViews>
    <sheetView zoomScale="115" zoomScaleNormal="115" workbookViewId="0"/>
  </sheetViews>
  <sheetFormatPr defaultRowHeight="12" x14ac:dyDescent="0.2"/>
  <cols>
    <col min="1" max="1" width="31.28515625" style="9" customWidth="1"/>
    <col min="2" max="11" width="11.28515625" style="9" customWidth="1"/>
    <col min="12" max="16384" width="9.140625" style="9"/>
  </cols>
  <sheetData>
    <row r="1" spans="1:11" ht="18.75" x14ac:dyDescent="0.3">
      <c r="A1" s="108" t="s">
        <v>534</v>
      </c>
      <c r="C1" s="243"/>
      <c r="D1" s="243"/>
      <c r="E1" s="243"/>
      <c r="F1" s="243"/>
      <c r="G1" s="243"/>
      <c r="K1" s="107" t="str">
        <f>Obsah!A1</f>
        <v>2016</v>
      </c>
    </row>
    <row r="2" spans="1:11" ht="7.5" customHeight="1" x14ac:dyDescent="0.2"/>
    <row r="3" spans="1:11" x14ac:dyDescent="0.2">
      <c r="A3" s="235"/>
      <c r="B3" s="235">
        <v>2007</v>
      </c>
      <c r="C3" s="235">
        <v>2008</v>
      </c>
      <c r="D3" s="235">
        <v>2009</v>
      </c>
      <c r="E3" s="235">
        <v>2010</v>
      </c>
      <c r="F3" s="235">
        <v>2011</v>
      </c>
      <c r="G3" s="235">
        <v>2012</v>
      </c>
      <c r="H3" s="235">
        <v>2013</v>
      </c>
      <c r="I3" s="235">
        <v>2014</v>
      </c>
      <c r="J3" s="235">
        <v>2015</v>
      </c>
      <c r="K3" s="235">
        <v>2016</v>
      </c>
    </row>
    <row r="4" spans="1:11" ht="12.75" thickBot="1" x14ac:dyDescent="0.25">
      <c r="A4" s="236" t="s">
        <v>419</v>
      </c>
      <c r="B4" s="338">
        <v>-16.2</v>
      </c>
      <c r="C4" s="338">
        <v>-11.5</v>
      </c>
      <c r="D4" s="338">
        <v>-13.6</v>
      </c>
      <c r="E4" s="338">
        <f>SUM(E5:E7)</f>
        <v>-14.9</v>
      </c>
      <c r="F4" s="338">
        <f t="shared" ref="F4:K4" si="0">SUM(F5:F7)</f>
        <v>-17.045000000000002</v>
      </c>
      <c r="G4" s="338">
        <f t="shared" si="0"/>
        <v>-17.1205</v>
      </c>
      <c r="H4" s="338">
        <f t="shared" si="0"/>
        <v>-16.872599999999998</v>
      </c>
      <c r="I4" s="338">
        <f t="shared" si="0"/>
        <v>-16.300064602999999</v>
      </c>
      <c r="J4" s="338">
        <f t="shared" si="0"/>
        <v>-12.515503262000003</v>
      </c>
      <c r="K4" s="338">
        <f t="shared" si="0"/>
        <v>-10.974436111000001</v>
      </c>
    </row>
    <row r="5" spans="1:11" x14ac:dyDescent="0.2">
      <c r="A5" s="339" t="s">
        <v>314</v>
      </c>
      <c r="B5" s="247">
        <v>-25.6</v>
      </c>
      <c r="C5" s="247">
        <v>-21.9</v>
      </c>
      <c r="D5" s="237">
        <v>-24.2</v>
      </c>
      <c r="E5" s="247">
        <v>-26</v>
      </c>
      <c r="F5" s="247">
        <v>-31.068000000000001</v>
      </c>
      <c r="G5" s="247">
        <v>-27.447399999999998</v>
      </c>
      <c r="H5" s="247">
        <v>-27.694199999999999</v>
      </c>
      <c r="I5" s="247">
        <v>-28.141830536999997</v>
      </c>
      <c r="J5" s="247">
        <v>-28.661353127999998</v>
      </c>
      <c r="K5" s="247">
        <f>'16.1'!N5/1000</f>
        <v>-24.791009029000001</v>
      </c>
    </row>
    <row r="6" spans="1:11" x14ac:dyDescent="0.2">
      <c r="A6" s="340" t="s">
        <v>315</v>
      </c>
      <c r="B6" s="246">
        <v>8.1999999999999993</v>
      </c>
      <c r="C6" s="246">
        <v>9.4</v>
      </c>
      <c r="D6" s="246">
        <v>9.3000000000000007</v>
      </c>
      <c r="E6" s="246">
        <v>10.6</v>
      </c>
      <c r="F6" s="246">
        <v>13.255000000000001</v>
      </c>
      <c r="G6" s="246">
        <v>9.3308999999999997</v>
      </c>
      <c r="H6" s="246">
        <v>9.8519000000000005</v>
      </c>
      <c r="I6" s="245">
        <v>11.187258999999999</v>
      </c>
      <c r="J6" s="245">
        <v>15.488839999999996</v>
      </c>
      <c r="K6" s="245">
        <f>'16.1'!N17/1000</f>
        <v>13.439601</v>
      </c>
    </row>
    <row r="7" spans="1:11" ht="12.75" thickBot="1" x14ac:dyDescent="0.25">
      <c r="A7" s="341" t="s">
        <v>316</v>
      </c>
      <c r="B7" s="244">
        <v>1.3</v>
      </c>
      <c r="C7" s="244">
        <v>1</v>
      </c>
      <c r="D7" s="244">
        <v>1.2</v>
      </c>
      <c r="E7" s="244">
        <v>0.5</v>
      </c>
      <c r="F7" s="244">
        <v>0.76800000000000002</v>
      </c>
      <c r="G7" s="244">
        <v>0.996</v>
      </c>
      <c r="H7" s="244">
        <v>0.96970000000000001</v>
      </c>
      <c r="I7" s="244">
        <v>0.65450693400000004</v>
      </c>
      <c r="J7" s="244">
        <v>0.65700986599999989</v>
      </c>
      <c r="K7" s="244">
        <f>'16.1'!N22/1000</f>
        <v>0.37697191799999996</v>
      </c>
    </row>
    <row r="8" spans="1:11" x14ac:dyDescent="0.2">
      <c r="A8" s="110" t="s">
        <v>420</v>
      </c>
      <c r="K8" s="18" t="s">
        <v>325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O43"/>
  <sheetViews>
    <sheetView zoomScale="115" zoomScaleNormal="115" zoomScaleSheetLayoutView="145" workbookViewId="0"/>
  </sheetViews>
  <sheetFormatPr defaultRowHeight="12" x14ac:dyDescent="0.2"/>
  <cols>
    <col min="1" max="10" width="10.42578125" style="12" customWidth="1"/>
    <col min="11" max="13" width="13.140625" style="12" customWidth="1"/>
    <col min="14" max="15" width="0.140625" style="12" customWidth="1"/>
    <col min="16" max="16384" width="9.140625" style="12"/>
  </cols>
  <sheetData>
    <row r="1" spans="1:15" ht="18.75" x14ac:dyDescent="0.3">
      <c r="A1" s="106" t="str">
        <f>"17.1  Den maxima zatížení ES ČR v roce 2016 ("&amp;INDEX('17.3'!$C$5:$N$5,,MATCH(MAX('17.3'!C4:N4),'17.3'!C4:N4,0))&amp;" "&amp;YEAR("1."&amp;$M$1)&amp;" "&amp;INDEX('17.3'!$C$6:$N$6,,MATCH(MAX('17.3'!C4:N4),'17.3'!C4:N4,0))&amp;")"</f>
        <v>17.1  Den maxima zatížení ES ČR v roce 2016 (5. 12. 2016 16:00)</v>
      </c>
      <c r="M1" s="107" t="str">
        <f>Obsah!A1</f>
        <v>2016</v>
      </c>
    </row>
    <row r="2" spans="1:15" ht="7.5" customHeight="1" x14ac:dyDescent="0.2">
      <c r="A2" s="72"/>
    </row>
    <row r="3" spans="1:15" s="38" customFormat="1" ht="24" x14ac:dyDescent="0.2">
      <c r="A3" s="524" t="s">
        <v>429</v>
      </c>
      <c r="B3" s="132" t="s">
        <v>13</v>
      </c>
      <c r="C3" s="132" t="s">
        <v>42</v>
      </c>
      <c r="D3" s="132" t="s">
        <v>129</v>
      </c>
      <c r="E3" s="132" t="s">
        <v>65</v>
      </c>
      <c r="F3" s="132" t="s">
        <v>66</v>
      </c>
      <c r="G3" s="132" t="s">
        <v>68</v>
      </c>
      <c r="H3" s="132" t="s">
        <v>67</v>
      </c>
      <c r="I3" s="132" t="s">
        <v>64</v>
      </c>
      <c r="J3" s="132" t="s">
        <v>130</v>
      </c>
      <c r="K3" s="132" t="s">
        <v>247</v>
      </c>
      <c r="L3" s="132" t="s">
        <v>397</v>
      </c>
      <c r="M3" s="132" t="s">
        <v>378</v>
      </c>
    </row>
    <row r="4" spans="1:15" s="38" customFormat="1" x14ac:dyDescent="0.2">
      <c r="A4" s="524"/>
      <c r="B4" s="528" t="s">
        <v>5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130" t="s">
        <v>6</v>
      </c>
      <c r="N4" s="67" t="s">
        <v>245</v>
      </c>
      <c r="O4" s="82" t="s">
        <v>81</v>
      </c>
    </row>
    <row r="5" spans="1:15" ht="12.6" customHeight="1" x14ac:dyDescent="0.2">
      <c r="A5" s="172">
        <v>0</v>
      </c>
      <c r="B5" s="79">
        <v>2598</v>
      </c>
      <c r="C5" s="79">
        <v>6283</v>
      </c>
      <c r="D5" s="79">
        <v>777</v>
      </c>
      <c r="E5" s="79">
        <v>109</v>
      </c>
      <c r="F5" s="79">
        <v>0</v>
      </c>
      <c r="G5" s="79">
        <v>0</v>
      </c>
      <c r="H5" s="79">
        <v>47</v>
      </c>
      <c r="I5" s="79">
        <v>-801</v>
      </c>
      <c r="J5" s="79">
        <v>-642</v>
      </c>
      <c r="K5" s="79">
        <f t="shared" ref="K5:K28" si="0">SUM(B5:J5)</f>
        <v>8371</v>
      </c>
      <c r="L5" s="79">
        <f t="shared" ref="L5:L28" si="1">SUM(B5:I5)</f>
        <v>9013</v>
      </c>
      <c r="M5" s="79">
        <f>K5</f>
        <v>8371</v>
      </c>
      <c r="N5" s="68">
        <f t="shared" ref="N5:N28" si="2">IF(I5&lt;0,0,I5)</f>
        <v>0</v>
      </c>
      <c r="O5" s="68">
        <f t="shared" ref="O5:O28" si="3">IF(I5&lt;0,I5,0)</f>
        <v>-801</v>
      </c>
    </row>
    <row r="6" spans="1:15" ht="12.6" customHeight="1" x14ac:dyDescent="0.2">
      <c r="A6" s="173">
        <v>4.1666666666666699E-2</v>
      </c>
      <c r="B6" s="21">
        <v>2599</v>
      </c>
      <c r="C6" s="21">
        <v>6311</v>
      </c>
      <c r="D6" s="21">
        <v>779</v>
      </c>
      <c r="E6" s="21">
        <v>110</v>
      </c>
      <c r="F6" s="21">
        <v>0</v>
      </c>
      <c r="G6" s="21">
        <v>0</v>
      </c>
      <c r="H6" s="21">
        <v>56</v>
      </c>
      <c r="I6" s="21">
        <v>-257</v>
      </c>
      <c r="J6" s="21">
        <v>-1106</v>
      </c>
      <c r="K6" s="21">
        <f t="shared" si="0"/>
        <v>8492</v>
      </c>
      <c r="L6" s="21">
        <f t="shared" si="1"/>
        <v>9598</v>
      </c>
      <c r="M6" s="22">
        <f t="shared" ref="M6:M28" si="4">K6</f>
        <v>8492</v>
      </c>
      <c r="N6" s="68">
        <f t="shared" si="2"/>
        <v>0</v>
      </c>
      <c r="O6" s="68">
        <f t="shared" si="3"/>
        <v>-257</v>
      </c>
    </row>
    <row r="7" spans="1:15" ht="12.6" customHeight="1" x14ac:dyDescent="0.2">
      <c r="A7" s="173">
        <v>8.3333333333333301E-2</v>
      </c>
      <c r="B7" s="21">
        <v>2599</v>
      </c>
      <c r="C7" s="21">
        <v>6313</v>
      </c>
      <c r="D7" s="21">
        <v>772</v>
      </c>
      <c r="E7" s="21">
        <v>111</v>
      </c>
      <c r="F7" s="21">
        <v>0</v>
      </c>
      <c r="G7" s="21">
        <v>0</v>
      </c>
      <c r="H7" s="21">
        <v>57</v>
      </c>
      <c r="I7" s="21">
        <v>-365</v>
      </c>
      <c r="J7" s="21">
        <v>-1108</v>
      </c>
      <c r="K7" s="21">
        <f t="shared" si="0"/>
        <v>8379</v>
      </c>
      <c r="L7" s="21">
        <f t="shared" si="1"/>
        <v>9487</v>
      </c>
      <c r="M7" s="22">
        <f t="shared" si="4"/>
        <v>8379</v>
      </c>
      <c r="N7" s="68">
        <f t="shared" si="2"/>
        <v>0</v>
      </c>
      <c r="O7" s="68">
        <f t="shared" si="3"/>
        <v>-365</v>
      </c>
    </row>
    <row r="8" spans="1:15" ht="12.6" customHeight="1" x14ac:dyDescent="0.2">
      <c r="A8" s="173">
        <v>0.125</v>
      </c>
      <c r="B8" s="21">
        <v>2596</v>
      </c>
      <c r="C8" s="21">
        <v>6316</v>
      </c>
      <c r="D8" s="21">
        <v>774</v>
      </c>
      <c r="E8" s="21">
        <v>112</v>
      </c>
      <c r="F8" s="21">
        <v>0</v>
      </c>
      <c r="G8" s="21">
        <v>0</v>
      </c>
      <c r="H8" s="21">
        <v>60</v>
      </c>
      <c r="I8" s="21">
        <v>-425</v>
      </c>
      <c r="J8" s="21">
        <v>-1100</v>
      </c>
      <c r="K8" s="21">
        <f t="shared" si="0"/>
        <v>8333</v>
      </c>
      <c r="L8" s="21">
        <f t="shared" si="1"/>
        <v>9433</v>
      </c>
      <c r="M8" s="22">
        <f t="shared" si="4"/>
        <v>8333</v>
      </c>
      <c r="N8" s="68">
        <f t="shared" si="2"/>
        <v>0</v>
      </c>
      <c r="O8" s="68">
        <f t="shared" si="3"/>
        <v>-425</v>
      </c>
    </row>
    <row r="9" spans="1:15" ht="12.6" customHeight="1" x14ac:dyDescent="0.2">
      <c r="A9" s="173">
        <v>0.16666666666666699</v>
      </c>
      <c r="B9" s="21">
        <v>2597</v>
      </c>
      <c r="C9" s="21">
        <v>6420</v>
      </c>
      <c r="D9" s="21">
        <v>771</v>
      </c>
      <c r="E9" s="21">
        <v>113</v>
      </c>
      <c r="F9" s="21">
        <v>0</v>
      </c>
      <c r="G9" s="21">
        <v>0</v>
      </c>
      <c r="H9" s="21">
        <v>62</v>
      </c>
      <c r="I9" s="21">
        <v>-521</v>
      </c>
      <c r="J9" s="21">
        <v>-933</v>
      </c>
      <c r="K9" s="21">
        <f t="shared" si="0"/>
        <v>8509</v>
      </c>
      <c r="L9" s="21">
        <f t="shared" si="1"/>
        <v>9442</v>
      </c>
      <c r="M9" s="22">
        <f t="shared" si="4"/>
        <v>8509</v>
      </c>
      <c r="N9" s="68">
        <f t="shared" si="2"/>
        <v>0</v>
      </c>
      <c r="O9" s="68">
        <f t="shared" si="3"/>
        <v>-521</v>
      </c>
    </row>
    <row r="10" spans="1:15" ht="12.6" customHeight="1" x14ac:dyDescent="0.2">
      <c r="A10" s="173">
        <v>0.20833333333333301</v>
      </c>
      <c r="B10" s="21">
        <v>2597</v>
      </c>
      <c r="C10" s="21">
        <v>6540</v>
      </c>
      <c r="D10" s="21">
        <v>899</v>
      </c>
      <c r="E10" s="21">
        <v>117</v>
      </c>
      <c r="F10" s="21">
        <v>0</v>
      </c>
      <c r="G10" s="21">
        <v>0</v>
      </c>
      <c r="H10" s="21">
        <v>62</v>
      </c>
      <c r="I10" s="21">
        <v>-774</v>
      </c>
      <c r="J10" s="21">
        <v>-338</v>
      </c>
      <c r="K10" s="21">
        <f t="shared" si="0"/>
        <v>9103</v>
      </c>
      <c r="L10" s="21">
        <f t="shared" si="1"/>
        <v>9441</v>
      </c>
      <c r="M10" s="22">
        <f t="shared" si="4"/>
        <v>9103</v>
      </c>
      <c r="N10" s="68">
        <f t="shared" si="2"/>
        <v>0</v>
      </c>
      <c r="O10" s="68">
        <f t="shared" si="3"/>
        <v>-774</v>
      </c>
    </row>
    <row r="11" spans="1:15" ht="12.6" customHeight="1" x14ac:dyDescent="0.2">
      <c r="A11" s="173">
        <v>0.25</v>
      </c>
      <c r="B11" s="21">
        <v>2597</v>
      </c>
      <c r="C11" s="21">
        <v>6623</v>
      </c>
      <c r="D11" s="21">
        <v>1271</v>
      </c>
      <c r="E11" s="21">
        <v>150</v>
      </c>
      <c r="F11" s="21">
        <v>0</v>
      </c>
      <c r="G11" s="21">
        <v>0</v>
      </c>
      <c r="H11" s="21">
        <v>59</v>
      </c>
      <c r="I11" s="21">
        <v>-402</v>
      </c>
      <c r="J11" s="21">
        <v>-5</v>
      </c>
      <c r="K11" s="21">
        <f t="shared" si="0"/>
        <v>10293</v>
      </c>
      <c r="L11" s="21">
        <f t="shared" si="1"/>
        <v>10298</v>
      </c>
      <c r="M11" s="22">
        <f t="shared" si="4"/>
        <v>10293</v>
      </c>
      <c r="N11" s="68">
        <f t="shared" si="2"/>
        <v>0</v>
      </c>
      <c r="O11" s="68">
        <f t="shared" si="3"/>
        <v>-402</v>
      </c>
    </row>
    <row r="12" spans="1:15" ht="12.6" customHeight="1" x14ac:dyDescent="0.2">
      <c r="A12" s="173">
        <v>0.29166666666666702</v>
      </c>
      <c r="B12" s="21">
        <v>2604</v>
      </c>
      <c r="C12" s="21">
        <v>6686</v>
      </c>
      <c r="D12" s="21">
        <v>1592</v>
      </c>
      <c r="E12" s="21">
        <v>467</v>
      </c>
      <c r="F12" s="21">
        <v>495</v>
      </c>
      <c r="G12" s="21">
        <v>3</v>
      </c>
      <c r="H12" s="21">
        <v>56</v>
      </c>
      <c r="I12" s="21">
        <v>-1070</v>
      </c>
      <c r="J12" s="21">
        <v>0</v>
      </c>
      <c r="K12" s="21">
        <f t="shared" si="0"/>
        <v>10833</v>
      </c>
      <c r="L12" s="21">
        <f t="shared" si="1"/>
        <v>10833</v>
      </c>
      <c r="M12" s="22">
        <f t="shared" si="4"/>
        <v>10833</v>
      </c>
      <c r="N12" s="68">
        <f t="shared" si="2"/>
        <v>0</v>
      </c>
      <c r="O12" s="68">
        <f t="shared" si="3"/>
        <v>-1070</v>
      </c>
    </row>
    <row r="13" spans="1:15" ht="12.6" customHeight="1" x14ac:dyDescent="0.2">
      <c r="A13" s="173">
        <v>0.33333333333333298</v>
      </c>
      <c r="B13" s="21">
        <v>2606</v>
      </c>
      <c r="C13" s="21">
        <v>6846</v>
      </c>
      <c r="D13" s="21">
        <v>1606</v>
      </c>
      <c r="E13" s="21">
        <v>491</v>
      </c>
      <c r="F13" s="21">
        <v>314</v>
      </c>
      <c r="G13" s="21">
        <v>50</v>
      </c>
      <c r="H13" s="21">
        <v>52</v>
      </c>
      <c r="I13" s="21">
        <v>-987</v>
      </c>
      <c r="J13" s="21">
        <v>0</v>
      </c>
      <c r="K13" s="21">
        <f t="shared" si="0"/>
        <v>10978</v>
      </c>
      <c r="L13" s="21">
        <f t="shared" si="1"/>
        <v>10978</v>
      </c>
      <c r="M13" s="22">
        <f t="shared" si="4"/>
        <v>10978</v>
      </c>
      <c r="N13" s="68">
        <f t="shared" si="2"/>
        <v>0</v>
      </c>
      <c r="O13" s="68">
        <f t="shared" si="3"/>
        <v>-987</v>
      </c>
    </row>
    <row r="14" spans="1:15" ht="12.6" customHeight="1" x14ac:dyDescent="0.2">
      <c r="A14" s="173">
        <v>0.375</v>
      </c>
      <c r="B14" s="21">
        <v>2606</v>
      </c>
      <c r="C14" s="21">
        <v>7007</v>
      </c>
      <c r="D14" s="21">
        <v>1642</v>
      </c>
      <c r="E14" s="21">
        <v>332</v>
      </c>
      <c r="F14" s="21">
        <v>4</v>
      </c>
      <c r="G14" s="21">
        <v>179</v>
      </c>
      <c r="H14" s="21">
        <v>46</v>
      </c>
      <c r="I14" s="21">
        <v>-679</v>
      </c>
      <c r="J14" s="21">
        <v>0</v>
      </c>
      <c r="K14" s="21">
        <f t="shared" si="0"/>
        <v>11137</v>
      </c>
      <c r="L14" s="21">
        <f t="shared" si="1"/>
        <v>11137</v>
      </c>
      <c r="M14" s="22">
        <f t="shared" si="4"/>
        <v>11137</v>
      </c>
      <c r="N14" s="68">
        <f t="shared" si="2"/>
        <v>0</v>
      </c>
      <c r="O14" s="68">
        <f t="shared" si="3"/>
        <v>-679</v>
      </c>
    </row>
    <row r="15" spans="1:15" ht="12.6" customHeight="1" x14ac:dyDescent="0.2">
      <c r="A15" s="173">
        <v>0.41666666666666702</v>
      </c>
      <c r="B15" s="21">
        <v>2605</v>
      </c>
      <c r="C15" s="21">
        <v>7114</v>
      </c>
      <c r="D15" s="21">
        <v>1658</v>
      </c>
      <c r="E15" s="21">
        <v>349</v>
      </c>
      <c r="F15" s="21">
        <v>151</v>
      </c>
      <c r="G15" s="21">
        <v>280</v>
      </c>
      <c r="H15" s="21">
        <v>40</v>
      </c>
      <c r="I15" s="21">
        <v>-1090</v>
      </c>
      <c r="J15" s="21">
        <v>0</v>
      </c>
      <c r="K15" s="21">
        <f t="shared" si="0"/>
        <v>11107</v>
      </c>
      <c r="L15" s="21">
        <f t="shared" si="1"/>
        <v>11107</v>
      </c>
      <c r="M15" s="22">
        <f t="shared" si="4"/>
        <v>11107</v>
      </c>
      <c r="N15" s="68">
        <f t="shared" si="2"/>
        <v>0</v>
      </c>
      <c r="O15" s="68">
        <f t="shared" si="3"/>
        <v>-1090</v>
      </c>
    </row>
    <row r="16" spans="1:15" ht="12.6" customHeight="1" x14ac:dyDescent="0.2">
      <c r="A16" s="173">
        <v>0.45833333333333298</v>
      </c>
      <c r="B16" s="21">
        <v>2604</v>
      </c>
      <c r="C16" s="21">
        <v>7131</v>
      </c>
      <c r="D16" s="21">
        <v>1806</v>
      </c>
      <c r="E16" s="21">
        <v>316</v>
      </c>
      <c r="F16" s="21">
        <v>241</v>
      </c>
      <c r="G16" s="21">
        <v>318</v>
      </c>
      <c r="H16" s="21">
        <v>46</v>
      </c>
      <c r="I16" s="21">
        <v>-1319</v>
      </c>
      <c r="J16" s="21">
        <v>0</v>
      </c>
      <c r="K16" s="21">
        <f t="shared" si="0"/>
        <v>11143</v>
      </c>
      <c r="L16" s="21">
        <f t="shared" si="1"/>
        <v>11143</v>
      </c>
      <c r="M16" s="22">
        <f t="shared" si="4"/>
        <v>11143</v>
      </c>
      <c r="N16" s="68">
        <f t="shared" si="2"/>
        <v>0</v>
      </c>
      <c r="O16" s="68">
        <f t="shared" si="3"/>
        <v>-1319</v>
      </c>
    </row>
    <row r="17" spans="1:15" ht="12.6" customHeight="1" x14ac:dyDescent="0.2">
      <c r="A17" s="173">
        <v>0.5</v>
      </c>
      <c r="B17" s="21">
        <v>2605</v>
      </c>
      <c r="C17" s="21">
        <v>7053</v>
      </c>
      <c r="D17" s="21">
        <v>1802</v>
      </c>
      <c r="E17" s="21">
        <v>309</v>
      </c>
      <c r="F17" s="21">
        <v>238</v>
      </c>
      <c r="G17" s="21">
        <v>284</v>
      </c>
      <c r="H17" s="21">
        <v>43</v>
      </c>
      <c r="I17" s="21">
        <v>-1068</v>
      </c>
      <c r="J17" s="21">
        <v>0</v>
      </c>
      <c r="K17" s="21">
        <f t="shared" si="0"/>
        <v>11266</v>
      </c>
      <c r="L17" s="21">
        <f t="shared" si="1"/>
        <v>11266</v>
      </c>
      <c r="M17" s="22">
        <f t="shared" si="4"/>
        <v>11266</v>
      </c>
      <c r="N17" s="68">
        <f t="shared" si="2"/>
        <v>0</v>
      </c>
      <c r="O17" s="68">
        <f t="shared" si="3"/>
        <v>-1068</v>
      </c>
    </row>
    <row r="18" spans="1:15" ht="12.6" customHeight="1" x14ac:dyDescent="0.2">
      <c r="A18" s="173">
        <v>0.54166666666666696</v>
      </c>
      <c r="B18" s="21">
        <v>2604</v>
      </c>
      <c r="C18" s="21">
        <v>6979</v>
      </c>
      <c r="D18" s="21">
        <v>1635</v>
      </c>
      <c r="E18" s="21">
        <v>307</v>
      </c>
      <c r="F18" s="21">
        <v>266</v>
      </c>
      <c r="G18" s="21">
        <v>192</v>
      </c>
      <c r="H18" s="21">
        <v>38</v>
      </c>
      <c r="I18" s="21">
        <v>-774</v>
      </c>
      <c r="J18" s="21">
        <v>0</v>
      </c>
      <c r="K18" s="21">
        <f t="shared" si="0"/>
        <v>11247</v>
      </c>
      <c r="L18" s="21">
        <f t="shared" si="1"/>
        <v>11247</v>
      </c>
      <c r="M18" s="22">
        <f t="shared" si="4"/>
        <v>11247</v>
      </c>
      <c r="N18" s="68">
        <f t="shared" si="2"/>
        <v>0</v>
      </c>
      <c r="O18" s="68">
        <f t="shared" si="3"/>
        <v>-774</v>
      </c>
    </row>
    <row r="19" spans="1:15" ht="12.6" customHeight="1" x14ac:dyDescent="0.2">
      <c r="A19" s="173">
        <v>0.58333333333333304</v>
      </c>
      <c r="B19" s="21">
        <v>2605</v>
      </c>
      <c r="C19" s="21">
        <v>7001</v>
      </c>
      <c r="D19" s="21">
        <v>1642</v>
      </c>
      <c r="E19" s="21">
        <v>361</v>
      </c>
      <c r="F19" s="21">
        <v>422</v>
      </c>
      <c r="G19" s="21">
        <v>78</v>
      </c>
      <c r="H19" s="21">
        <v>38</v>
      </c>
      <c r="I19" s="21">
        <v>-903</v>
      </c>
      <c r="J19" s="21">
        <v>0</v>
      </c>
      <c r="K19" s="21">
        <f t="shared" si="0"/>
        <v>11244</v>
      </c>
      <c r="L19" s="21">
        <f t="shared" si="1"/>
        <v>11244</v>
      </c>
      <c r="M19" s="22">
        <f t="shared" si="4"/>
        <v>11244</v>
      </c>
      <c r="N19" s="68">
        <f t="shared" si="2"/>
        <v>0</v>
      </c>
      <c r="O19" s="68">
        <f t="shared" si="3"/>
        <v>-903</v>
      </c>
    </row>
    <row r="20" spans="1:15" ht="12.6" customHeight="1" x14ac:dyDescent="0.2">
      <c r="A20" s="173">
        <v>0.625</v>
      </c>
      <c r="B20" s="21">
        <v>2607</v>
      </c>
      <c r="C20" s="21">
        <v>6941</v>
      </c>
      <c r="D20" s="21">
        <v>1626</v>
      </c>
      <c r="E20" s="21">
        <v>390</v>
      </c>
      <c r="F20" s="21">
        <v>395</v>
      </c>
      <c r="G20" s="21">
        <v>11</v>
      </c>
      <c r="H20" s="21">
        <v>47</v>
      </c>
      <c r="I20" s="21">
        <v>-696</v>
      </c>
      <c r="J20" s="21">
        <v>0</v>
      </c>
      <c r="K20" s="21">
        <f t="shared" si="0"/>
        <v>11321</v>
      </c>
      <c r="L20" s="21">
        <f t="shared" si="1"/>
        <v>11321</v>
      </c>
      <c r="M20" s="22">
        <f t="shared" si="4"/>
        <v>11321</v>
      </c>
      <c r="N20" s="68">
        <f t="shared" si="2"/>
        <v>0</v>
      </c>
      <c r="O20" s="68">
        <f t="shared" si="3"/>
        <v>-696</v>
      </c>
    </row>
    <row r="21" spans="1:15" ht="12.6" customHeight="1" x14ac:dyDescent="0.2">
      <c r="A21" s="173">
        <v>0.66666666666666696</v>
      </c>
      <c r="B21" s="21">
        <v>2605</v>
      </c>
      <c r="C21" s="21">
        <v>6787</v>
      </c>
      <c r="D21" s="21">
        <v>1609</v>
      </c>
      <c r="E21" s="21">
        <v>439</v>
      </c>
      <c r="F21" s="21">
        <v>477</v>
      </c>
      <c r="G21" s="21">
        <v>1</v>
      </c>
      <c r="H21" s="21">
        <v>53</v>
      </c>
      <c r="I21" s="21">
        <v>-561</v>
      </c>
      <c r="J21" s="21">
        <v>0</v>
      </c>
      <c r="K21" s="21">
        <f t="shared" si="0"/>
        <v>11410</v>
      </c>
      <c r="L21" s="21">
        <f t="shared" si="1"/>
        <v>11410</v>
      </c>
      <c r="M21" s="22">
        <f t="shared" si="4"/>
        <v>11410</v>
      </c>
      <c r="N21" s="68">
        <f t="shared" si="2"/>
        <v>0</v>
      </c>
      <c r="O21" s="68">
        <f t="shared" si="3"/>
        <v>-561</v>
      </c>
    </row>
    <row r="22" spans="1:15" ht="12.6" customHeight="1" x14ac:dyDescent="0.2">
      <c r="A22" s="173">
        <v>0.70833333333333304</v>
      </c>
      <c r="B22" s="21">
        <v>2605</v>
      </c>
      <c r="C22" s="21">
        <v>6747</v>
      </c>
      <c r="D22" s="21">
        <v>1601</v>
      </c>
      <c r="E22" s="21">
        <v>465</v>
      </c>
      <c r="F22" s="21">
        <v>293</v>
      </c>
      <c r="G22" s="21">
        <v>0</v>
      </c>
      <c r="H22" s="21">
        <v>56</v>
      </c>
      <c r="I22" s="21">
        <v>-493</v>
      </c>
      <c r="J22" s="21">
        <v>0</v>
      </c>
      <c r="K22" s="21">
        <f t="shared" si="0"/>
        <v>11274</v>
      </c>
      <c r="L22" s="21">
        <f t="shared" si="1"/>
        <v>11274</v>
      </c>
      <c r="M22" s="22">
        <f t="shared" si="4"/>
        <v>11274</v>
      </c>
      <c r="N22" s="68">
        <f t="shared" si="2"/>
        <v>0</v>
      </c>
      <c r="O22" s="68">
        <f t="shared" si="3"/>
        <v>-493</v>
      </c>
    </row>
    <row r="23" spans="1:15" ht="12.6" customHeight="1" x14ac:dyDescent="0.2">
      <c r="A23" s="173">
        <v>0.75</v>
      </c>
      <c r="B23" s="21">
        <v>2604</v>
      </c>
      <c r="C23" s="21">
        <v>6702</v>
      </c>
      <c r="D23" s="21">
        <v>1571</v>
      </c>
      <c r="E23" s="21">
        <v>399</v>
      </c>
      <c r="F23" s="21">
        <v>3</v>
      </c>
      <c r="G23" s="21">
        <v>0</v>
      </c>
      <c r="H23" s="21">
        <v>61</v>
      </c>
      <c r="I23" s="21">
        <v>-383</v>
      </c>
      <c r="J23" s="21">
        <v>0</v>
      </c>
      <c r="K23" s="21">
        <f t="shared" si="0"/>
        <v>10957</v>
      </c>
      <c r="L23" s="21">
        <f t="shared" si="1"/>
        <v>10957</v>
      </c>
      <c r="M23" s="22">
        <f t="shared" si="4"/>
        <v>10957</v>
      </c>
      <c r="N23" s="68">
        <f t="shared" si="2"/>
        <v>0</v>
      </c>
      <c r="O23" s="68">
        <f t="shared" si="3"/>
        <v>-383</v>
      </c>
    </row>
    <row r="24" spans="1:15" ht="12.6" customHeight="1" x14ac:dyDescent="0.2">
      <c r="A24" s="173">
        <v>0.79166666666666696</v>
      </c>
      <c r="B24" s="21">
        <v>2605</v>
      </c>
      <c r="C24" s="21">
        <v>6698</v>
      </c>
      <c r="D24" s="21">
        <v>1585</v>
      </c>
      <c r="E24" s="21">
        <v>369</v>
      </c>
      <c r="F24" s="21">
        <v>0</v>
      </c>
      <c r="G24" s="21">
        <v>0</v>
      </c>
      <c r="H24" s="21">
        <v>62</v>
      </c>
      <c r="I24" s="21">
        <v>-430</v>
      </c>
      <c r="J24" s="21">
        <v>0</v>
      </c>
      <c r="K24" s="21">
        <f t="shared" si="0"/>
        <v>10889</v>
      </c>
      <c r="L24" s="21">
        <f t="shared" si="1"/>
        <v>10889</v>
      </c>
      <c r="M24" s="22">
        <f t="shared" si="4"/>
        <v>10889</v>
      </c>
      <c r="N24" s="68">
        <f t="shared" si="2"/>
        <v>0</v>
      </c>
      <c r="O24" s="68">
        <f t="shared" si="3"/>
        <v>-430</v>
      </c>
    </row>
    <row r="25" spans="1:15" ht="12.6" customHeight="1" x14ac:dyDescent="0.2">
      <c r="A25" s="173">
        <v>0.83333333333333304</v>
      </c>
      <c r="B25" s="21">
        <v>2606</v>
      </c>
      <c r="C25" s="21">
        <v>6640</v>
      </c>
      <c r="D25" s="21">
        <v>1598</v>
      </c>
      <c r="E25" s="21">
        <v>300</v>
      </c>
      <c r="F25" s="21">
        <v>42</v>
      </c>
      <c r="G25" s="21">
        <v>0</v>
      </c>
      <c r="H25" s="21">
        <v>61</v>
      </c>
      <c r="I25" s="21">
        <v>-613</v>
      </c>
      <c r="J25" s="21">
        <v>0</v>
      </c>
      <c r="K25" s="21">
        <f t="shared" si="0"/>
        <v>10634</v>
      </c>
      <c r="L25" s="21">
        <f t="shared" si="1"/>
        <v>10634</v>
      </c>
      <c r="M25" s="22">
        <f t="shared" si="4"/>
        <v>10634</v>
      </c>
      <c r="N25" s="68">
        <f t="shared" si="2"/>
        <v>0</v>
      </c>
      <c r="O25" s="68">
        <f t="shared" si="3"/>
        <v>-613</v>
      </c>
    </row>
    <row r="26" spans="1:15" ht="12.6" customHeight="1" x14ac:dyDescent="0.2">
      <c r="A26" s="173">
        <v>0.875</v>
      </c>
      <c r="B26" s="21">
        <v>2605</v>
      </c>
      <c r="C26" s="21">
        <v>6644</v>
      </c>
      <c r="D26" s="21">
        <v>1621</v>
      </c>
      <c r="E26" s="21">
        <v>219</v>
      </c>
      <c r="F26" s="21">
        <v>23</v>
      </c>
      <c r="G26" s="21">
        <v>0</v>
      </c>
      <c r="H26" s="21">
        <v>57</v>
      </c>
      <c r="I26" s="21">
        <v>-1076</v>
      </c>
      <c r="J26" s="21">
        <v>0</v>
      </c>
      <c r="K26" s="21">
        <f t="shared" si="0"/>
        <v>10093</v>
      </c>
      <c r="L26" s="21">
        <f t="shared" si="1"/>
        <v>10093</v>
      </c>
      <c r="M26" s="22">
        <f t="shared" si="4"/>
        <v>10093</v>
      </c>
      <c r="N26" s="68">
        <f t="shared" si="2"/>
        <v>0</v>
      </c>
      <c r="O26" s="68">
        <f t="shared" si="3"/>
        <v>-1076</v>
      </c>
    </row>
    <row r="27" spans="1:15" ht="12.6" customHeight="1" x14ac:dyDescent="0.2">
      <c r="A27" s="173">
        <v>0.91666666666666696</v>
      </c>
      <c r="B27" s="21">
        <v>2605</v>
      </c>
      <c r="C27" s="21">
        <v>6603</v>
      </c>
      <c r="D27" s="21">
        <v>1543</v>
      </c>
      <c r="E27" s="21">
        <v>214</v>
      </c>
      <c r="F27" s="21">
        <v>10</v>
      </c>
      <c r="G27" s="21">
        <v>0</v>
      </c>
      <c r="H27" s="21">
        <v>58</v>
      </c>
      <c r="I27" s="21">
        <v>-1521</v>
      </c>
      <c r="J27" s="21">
        <v>0</v>
      </c>
      <c r="K27" s="21">
        <f t="shared" si="0"/>
        <v>9512</v>
      </c>
      <c r="L27" s="21">
        <f t="shared" si="1"/>
        <v>9512</v>
      </c>
      <c r="M27" s="22">
        <f t="shared" si="4"/>
        <v>9512</v>
      </c>
      <c r="N27" s="68">
        <f t="shared" si="2"/>
        <v>0</v>
      </c>
      <c r="O27" s="68">
        <f t="shared" si="3"/>
        <v>-1521</v>
      </c>
    </row>
    <row r="28" spans="1:15" ht="12.6" customHeight="1" thickBot="1" x14ac:dyDescent="0.25">
      <c r="A28" s="174">
        <v>0.95833333333333304</v>
      </c>
      <c r="B28" s="34">
        <v>2605</v>
      </c>
      <c r="C28" s="34">
        <v>6528</v>
      </c>
      <c r="D28" s="34">
        <v>1483</v>
      </c>
      <c r="E28" s="34">
        <v>207</v>
      </c>
      <c r="F28" s="34">
        <v>169</v>
      </c>
      <c r="G28" s="34">
        <v>0</v>
      </c>
      <c r="H28" s="34">
        <v>53</v>
      </c>
      <c r="I28" s="34">
        <v>-1974</v>
      </c>
      <c r="J28" s="34">
        <v>0</v>
      </c>
      <c r="K28" s="34">
        <f t="shared" si="0"/>
        <v>9071</v>
      </c>
      <c r="L28" s="34">
        <f t="shared" si="1"/>
        <v>9071</v>
      </c>
      <c r="M28" s="34">
        <f t="shared" si="4"/>
        <v>9071</v>
      </c>
      <c r="N28" s="68">
        <f t="shared" si="2"/>
        <v>0</v>
      </c>
      <c r="O28" s="68">
        <f t="shared" si="3"/>
        <v>-1974</v>
      </c>
    </row>
    <row r="29" spans="1:15" s="19" customFormat="1" ht="11.25" x14ac:dyDescent="0.2">
      <c r="A29" s="135" t="s">
        <v>428</v>
      </c>
      <c r="M29" s="18" t="s">
        <v>159</v>
      </c>
    </row>
    <row r="30" spans="1:15" s="19" customFormat="1" ht="11.25" x14ac:dyDescent="0.2">
      <c r="M30" s="18"/>
    </row>
    <row r="31" spans="1:15" x14ac:dyDescent="0.2">
      <c r="A31" s="337"/>
    </row>
    <row r="32" spans="1:15" x14ac:dyDescent="0.2">
      <c r="A32" s="175" t="s">
        <v>88</v>
      </c>
      <c r="B32" s="176"/>
      <c r="C32" s="176"/>
      <c r="D32" s="176"/>
      <c r="E32" s="160" t="s">
        <v>5</v>
      </c>
      <c r="F32" s="160" t="s">
        <v>242</v>
      </c>
    </row>
    <row r="33" spans="1:6" ht="12.75" thickBot="1" x14ac:dyDescent="0.25">
      <c r="A33" s="522" t="s">
        <v>379</v>
      </c>
      <c r="B33" s="522"/>
      <c r="C33" s="522"/>
      <c r="D33" s="522"/>
      <c r="E33" s="35">
        <v>11410</v>
      </c>
      <c r="F33" s="177">
        <f t="shared" ref="F33:F42" si="5">E33/$E$33</f>
        <v>1</v>
      </c>
    </row>
    <row r="34" spans="1:6" ht="12.75" customHeight="1" x14ac:dyDescent="0.2">
      <c r="A34" s="525" t="s">
        <v>39</v>
      </c>
      <c r="B34" s="525"/>
      <c r="C34" s="525"/>
      <c r="D34" s="525"/>
      <c r="E34" s="10">
        <v>2605</v>
      </c>
      <c r="F34" s="73">
        <f t="shared" si="5"/>
        <v>0.22830850131463629</v>
      </c>
    </row>
    <row r="35" spans="1:6" ht="12.75" customHeight="1" x14ac:dyDescent="0.2">
      <c r="A35" s="526" t="s">
        <v>40</v>
      </c>
      <c r="B35" s="527"/>
      <c r="C35" s="527"/>
      <c r="D35" s="527"/>
      <c r="E35" s="21">
        <v>6787</v>
      </c>
      <c r="F35" s="81">
        <f t="shared" si="5"/>
        <v>0.59482909728308497</v>
      </c>
    </row>
    <row r="36" spans="1:6" ht="12.75" customHeight="1" x14ac:dyDescent="0.2">
      <c r="A36" s="526" t="s">
        <v>132</v>
      </c>
      <c r="B36" s="527"/>
      <c r="C36" s="527"/>
      <c r="D36" s="527"/>
      <c r="E36" s="21">
        <v>1609</v>
      </c>
      <c r="F36" s="81">
        <f t="shared" si="5"/>
        <v>0.14101665205959685</v>
      </c>
    </row>
    <row r="37" spans="1:6" ht="12.75" customHeight="1" x14ac:dyDescent="0.2">
      <c r="A37" s="526" t="s">
        <v>78</v>
      </c>
      <c r="B37" s="527"/>
      <c r="C37" s="527"/>
      <c r="D37" s="527"/>
      <c r="E37" s="21">
        <v>439</v>
      </c>
      <c r="F37" s="81">
        <f t="shared" si="5"/>
        <v>3.8475021910604736E-2</v>
      </c>
    </row>
    <row r="38" spans="1:6" ht="12.75" customHeight="1" x14ac:dyDescent="0.2">
      <c r="A38" s="526" t="s">
        <v>79</v>
      </c>
      <c r="B38" s="527"/>
      <c r="C38" s="527"/>
      <c r="D38" s="527"/>
      <c r="E38" s="21">
        <v>477</v>
      </c>
      <c r="F38" s="81">
        <f t="shared" si="5"/>
        <v>4.1805433829973704E-2</v>
      </c>
    </row>
    <row r="39" spans="1:6" ht="12.75" customHeight="1" x14ac:dyDescent="0.2">
      <c r="A39" s="526" t="s">
        <v>133</v>
      </c>
      <c r="B39" s="527"/>
      <c r="C39" s="527"/>
      <c r="D39" s="527"/>
      <c r="E39" s="21">
        <v>1</v>
      </c>
      <c r="F39" s="81">
        <f t="shared" si="5"/>
        <v>8.7642418930762488E-5</v>
      </c>
    </row>
    <row r="40" spans="1:6" ht="12.75" customHeight="1" x14ac:dyDescent="0.2">
      <c r="A40" s="526" t="s">
        <v>134</v>
      </c>
      <c r="B40" s="527"/>
      <c r="C40" s="527"/>
      <c r="D40" s="527"/>
      <c r="E40" s="21">
        <v>53</v>
      </c>
      <c r="F40" s="81">
        <f t="shared" si="5"/>
        <v>4.6450482033304121E-3</v>
      </c>
    </row>
    <row r="41" spans="1:6" ht="12.75" customHeight="1" x14ac:dyDescent="0.2">
      <c r="A41" s="526" t="s">
        <v>64</v>
      </c>
      <c r="B41" s="527"/>
      <c r="C41" s="527"/>
      <c r="D41" s="527"/>
      <c r="E41" s="21">
        <v>-561</v>
      </c>
      <c r="F41" s="81">
        <f t="shared" si="5"/>
        <v>-4.9167397020157759E-2</v>
      </c>
    </row>
    <row r="42" spans="1:6" ht="12.75" customHeight="1" thickBot="1" x14ac:dyDescent="0.25">
      <c r="A42" s="523" t="s">
        <v>130</v>
      </c>
      <c r="B42" s="523"/>
      <c r="C42" s="523"/>
      <c r="D42" s="523"/>
      <c r="E42" s="40">
        <v>0</v>
      </c>
      <c r="F42" s="80">
        <f t="shared" si="5"/>
        <v>0</v>
      </c>
    </row>
    <row r="43" spans="1:6" s="19" customFormat="1" ht="11.25" x14ac:dyDescent="0.2">
      <c r="F43" s="18" t="s">
        <v>159</v>
      </c>
    </row>
  </sheetData>
  <mergeCells count="12">
    <mergeCell ref="A33:D33"/>
    <mergeCell ref="A42:D42"/>
    <mergeCell ref="A3:A4"/>
    <mergeCell ref="A34:D34"/>
    <mergeCell ref="A35:D35"/>
    <mergeCell ref="A36:D36"/>
    <mergeCell ref="A37:D37"/>
    <mergeCell ref="A38:D38"/>
    <mergeCell ref="A39:D39"/>
    <mergeCell ref="A40:D40"/>
    <mergeCell ref="A41:D41"/>
    <mergeCell ref="B4:L4"/>
  </mergeCells>
  <conditionalFormatting sqref="A5:M28">
    <cfRule type="expression" dxfId="3" priority="1">
      <formula>$K5=MAX($K$5:$K$28)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O44"/>
  <sheetViews>
    <sheetView zoomScale="115" zoomScaleNormal="115" zoomScaleSheetLayoutView="145" workbookViewId="0">
      <selection activeCell="D45" sqref="D45"/>
    </sheetView>
  </sheetViews>
  <sheetFormatPr defaultRowHeight="12" x14ac:dyDescent="0.2"/>
  <cols>
    <col min="1" max="10" width="10.42578125" style="12" customWidth="1"/>
    <col min="11" max="13" width="13.140625" style="12" customWidth="1"/>
    <col min="14" max="15" width="0.140625" style="12" customWidth="1"/>
    <col min="16" max="21" width="8.7109375" style="12" customWidth="1"/>
    <col min="22" max="22" width="9.5703125" style="12" customWidth="1"/>
    <col min="23" max="24" width="8.7109375" style="12" customWidth="1"/>
    <col min="25" max="25" width="9.42578125" style="12" customWidth="1"/>
    <col min="26" max="16384" width="9.140625" style="12"/>
  </cols>
  <sheetData>
    <row r="1" spans="1:15" ht="18.75" x14ac:dyDescent="0.3">
      <c r="A1" s="106" t="str">
        <f>"17.2  Den minima zatížení ES ČR v roce 2016 ("&amp;INDEX('17.3'!$C$8:$N$8,,MATCH(MIN('17.3'!C7:N7),'17.3'!C7:N7,0))&amp;" "&amp;YEAR("1."&amp;$M$1)&amp;" "&amp;INDEX('17.3'!$C$9:$N$9,,MATCH(MIN('17.3'!C7:N7),'17.3'!C7:N7,0))&amp;")"</f>
        <v>17.2  Den minima zatížení ES ČR v roce 2016 (7. 8. 2016 5:00)</v>
      </c>
      <c r="M1" s="107" t="str">
        <f>Obsah!A1</f>
        <v>2016</v>
      </c>
    </row>
    <row r="2" spans="1:15" ht="7.5" customHeight="1" x14ac:dyDescent="0.2">
      <c r="A2" s="72"/>
    </row>
    <row r="3" spans="1:15" s="38" customFormat="1" ht="24" x14ac:dyDescent="0.2">
      <c r="A3" s="524" t="s">
        <v>429</v>
      </c>
      <c r="B3" s="132" t="s">
        <v>13</v>
      </c>
      <c r="C3" s="132" t="s">
        <v>42</v>
      </c>
      <c r="D3" s="132" t="s">
        <v>129</v>
      </c>
      <c r="E3" s="132" t="s">
        <v>65</v>
      </c>
      <c r="F3" s="132" t="s">
        <v>66</v>
      </c>
      <c r="G3" s="132" t="s">
        <v>68</v>
      </c>
      <c r="H3" s="132" t="s">
        <v>67</v>
      </c>
      <c r="I3" s="132" t="s">
        <v>64</v>
      </c>
      <c r="J3" s="132" t="s">
        <v>130</v>
      </c>
      <c r="K3" s="132" t="s">
        <v>247</v>
      </c>
      <c r="L3" s="132" t="s">
        <v>248</v>
      </c>
      <c r="M3" s="132" t="s">
        <v>378</v>
      </c>
    </row>
    <row r="4" spans="1:15" s="38" customFormat="1" x14ac:dyDescent="0.2">
      <c r="A4" s="524"/>
      <c r="B4" s="529" t="s">
        <v>5</v>
      </c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130" t="s">
        <v>6</v>
      </c>
      <c r="N4" s="67" t="s">
        <v>245</v>
      </c>
      <c r="O4" s="82" t="s">
        <v>81</v>
      </c>
    </row>
    <row r="5" spans="1:15" ht="12.6" customHeight="1" x14ac:dyDescent="0.2">
      <c r="A5" s="178">
        <v>0</v>
      </c>
      <c r="B5" s="79">
        <v>2327</v>
      </c>
      <c r="C5" s="79">
        <v>3773</v>
      </c>
      <c r="D5" s="79">
        <v>659</v>
      </c>
      <c r="E5" s="79">
        <v>164</v>
      </c>
      <c r="F5" s="79">
        <v>3</v>
      </c>
      <c r="G5" s="79">
        <v>0</v>
      </c>
      <c r="H5" s="79">
        <v>66</v>
      </c>
      <c r="I5" s="79">
        <v>-1591</v>
      </c>
      <c r="J5" s="79">
        <v>-4</v>
      </c>
      <c r="K5" s="79">
        <f t="shared" ref="K5:K28" si="0">SUM(B5:J5)</f>
        <v>5397</v>
      </c>
      <c r="L5" s="79">
        <f t="shared" ref="L5:L28" si="1">SUM(B5:I5)</f>
        <v>5401</v>
      </c>
      <c r="M5" s="79">
        <f>K5</f>
        <v>5397</v>
      </c>
      <c r="N5" s="68">
        <f>IF(I5&lt;0,0,I5)</f>
        <v>0</v>
      </c>
      <c r="O5" s="68">
        <f>IF(I5&lt;0,I5,0)</f>
        <v>-1591</v>
      </c>
    </row>
    <row r="6" spans="1:15" ht="12.6" customHeight="1" x14ac:dyDescent="0.2">
      <c r="A6" s="179">
        <v>4.1666666666666699E-2</v>
      </c>
      <c r="B6" s="21">
        <v>2327</v>
      </c>
      <c r="C6" s="21">
        <v>3775</v>
      </c>
      <c r="D6" s="21">
        <v>656</v>
      </c>
      <c r="E6" s="21">
        <v>161</v>
      </c>
      <c r="F6" s="21">
        <v>0</v>
      </c>
      <c r="G6" s="21">
        <v>0</v>
      </c>
      <c r="H6" s="21">
        <v>70</v>
      </c>
      <c r="I6" s="21">
        <v>-1716</v>
      </c>
      <c r="J6" s="21">
        <v>-5</v>
      </c>
      <c r="K6" s="21">
        <f t="shared" si="0"/>
        <v>5268</v>
      </c>
      <c r="L6" s="21">
        <f t="shared" si="1"/>
        <v>5273</v>
      </c>
      <c r="M6" s="22">
        <f t="shared" ref="M6:M28" si="2">K6</f>
        <v>5268</v>
      </c>
      <c r="N6" s="68">
        <f t="shared" ref="N6:N28" si="3">IF(I6&lt;0,0,I6)</f>
        <v>0</v>
      </c>
      <c r="O6" s="68">
        <f t="shared" ref="O6:O28" si="4">IF(I6&lt;0,I6,0)</f>
        <v>-1716</v>
      </c>
    </row>
    <row r="7" spans="1:15" ht="12.6" customHeight="1" x14ac:dyDescent="0.2">
      <c r="A7" s="179">
        <v>8.3333333333333301E-2</v>
      </c>
      <c r="B7" s="21">
        <v>2329</v>
      </c>
      <c r="C7" s="21">
        <v>3708</v>
      </c>
      <c r="D7" s="21">
        <v>657</v>
      </c>
      <c r="E7" s="21">
        <v>161</v>
      </c>
      <c r="F7" s="21">
        <v>0</v>
      </c>
      <c r="G7" s="21">
        <v>0</v>
      </c>
      <c r="H7" s="21">
        <v>51</v>
      </c>
      <c r="I7" s="21">
        <v>-1680</v>
      </c>
      <c r="J7" s="21">
        <v>-5</v>
      </c>
      <c r="K7" s="21">
        <f t="shared" si="0"/>
        <v>5221</v>
      </c>
      <c r="L7" s="21">
        <f t="shared" si="1"/>
        <v>5226</v>
      </c>
      <c r="M7" s="22">
        <f t="shared" si="2"/>
        <v>5221</v>
      </c>
      <c r="N7" s="68">
        <f t="shared" si="3"/>
        <v>0</v>
      </c>
      <c r="O7" s="68">
        <f t="shared" si="4"/>
        <v>-1680</v>
      </c>
    </row>
    <row r="8" spans="1:15" ht="12.6" customHeight="1" x14ac:dyDescent="0.2">
      <c r="A8" s="179">
        <v>0.125</v>
      </c>
      <c r="B8" s="21">
        <v>2331</v>
      </c>
      <c r="C8" s="21">
        <v>3416</v>
      </c>
      <c r="D8" s="21">
        <v>655</v>
      </c>
      <c r="E8" s="21">
        <v>161</v>
      </c>
      <c r="F8" s="21">
        <v>0</v>
      </c>
      <c r="G8" s="21">
        <v>0</v>
      </c>
      <c r="H8" s="21">
        <v>40</v>
      </c>
      <c r="I8" s="21">
        <v>-1411</v>
      </c>
      <c r="J8" s="21">
        <v>-5</v>
      </c>
      <c r="K8" s="21">
        <f t="shared" si="0"/>
        <v>5187</v>
      </c>
      <c r="L8" s="21">
        <f t="shared" si="1"/>
        <v>5192</v>
      </c>
      <c r="M8" s="22">
        <f t="shared" si="2"/>
        <v>5187</v>
      </c>
      <c r="N8" s="68">
        <f t="shared" si="3"/>
        <v>0</v>
      </c>
      <c r="O8" s="68">
        <f t="shared" si="4"/>
        <v>-1411</v>
      </c>
    </row>
    <row r="9" spans="1:15" ht="12.6" customHeight="1" x14ac:dyDescent="0.2">
      <c r="A9" s="179">
        <v>0.16666666666666699</v>
      </c>
      <c r="B9" s="21">
        <v>2333</v>
      </c>
      <c r="C9" s="21">
        <v>3379</v>
      </c>
      <c r="D9" s="21">
        <v>649</v>
      </c>
      <c r="E9" s="21">
        <v>160</v>
      </c>
      <c r="F9" s="21">
        <v>0</v>
      </c>
      <c r="G9" s="21">
        <v>1</v>
      </c>
      <c r="H9" s="21">
        <v>40</v>
      </c>
      <c r="I9" s="21">
        <v>-1401</v>
      </c>
      <c r="J9" s="21">
        <v>-5</v>
      </c>
      <c r="K9" s="21">
        <f t="shared" si="0"/>
        <v>5156</v>
      </c>
      <c r="L9" s="21">
        <f t="shared" si="1"/>
        <v>5161</v>
      </c>
      <c r="M9" s="22">
        <f t="shared" si="2"/>
        <v>5156</v>
      </c>
      <c r="N9" s="68">
        <f t="shared" si="3"/>
        <v>0</v>
      </c>
      <c r="O9" s="68">
        <f t="shared" si="4"/>
        <v>-1401</v>
      </c>
    </row>
    <row r="10" spans="1:15" ht="12.6" customHeight="1" x14ac:dyDescent="0.2">
      <c r="A10" s="179">
        <v>0.20833333333333301</v>
      </c>
      <c r="B10" s="21">
        <v>2336</v>
      </c>
      <c r="C10" s="21">
        <v>3188</v>
      </c>
      <c r="D10" s="21">
        <v>645</v>
      </c>
      <c r="E10" s="21">
        <v>160</v>
      </c>
      <c r="F10" s="21">
        <v>0</v>
      </c>
      <c r="G10" s="21">
        <v>4</v>
      </c>
      <c r="H10" s="21">
        <v>41</v>
      </c>
      <c r="I10" s="21">
        <v>-1437</v>
      </c>
      <c r="J10" s="21">
        <v>-5</v>
      </c>
      <c r="K10" s="21">
        <f t="shared" si="0"/>
        <v>4932</v>
      </c>
      <c r="L10" s="21">
        <f t="shared" si="1"/>
        <v>4937</v>
      </c>
      <c r="M10" s="22">
        <f t="shared" si="2"/>
        <v>4932</v>
      </c>
      <c r="N10" s="68">
        <f t="shared" si="3"/>
        <v>0</v>
      </c>
      <c r="O10" s="68">
        <f t="shared" si="4"/>
        <v>-1437</v>
      </c>
    </row>
    <row r="11" spans="1:15" ht="12.6" customHeight="1" x14ac:dyDescent="0.2">
      <c r="A11" s="179">
        <v>0.25</v>
      </c>
      <c r="B11" s="21">
        <v>2336</v>
      </c>
      <c r="C11" s="21">
        <v>3262</v>
      </c>
      <c r="D11" s="21">
        <v>648</v>
      </c>
      <c r="E11" s="21">
        <v>173</v>
      </c>
      <c r="F11" s="21">
        <v>0</v>
      </c>
      <c r="G11" s="21">
        <v>53</v>
      </c>
      <c r="H11" s="21">
        <v>33</v>
      </c>
      <c r="I11" s="21">
        <v>-1449</v>
      </c>
      <c r="J11" s="21">
        <v>-5</v>
      </c>
      <c r="K11" s="21">
        <f t="shared" si="0"/>
        <v>5051</v>
      </c>
      <c r="L11" s="21">
        <f t="shared" si="1"/>
        <v>5056</v>
      </c>
      <c r="M11" s="22">
        <f t="shared" si="2"/>
        <v>5051</v>
      </c>
      <c r="N11" s="68">
        <f t="shared" si="3"/>
        <v>0</v>
      </c>
      <c r="O11" s="68">
        <f t="shared" si="4"/>
        <v>-1449</v>
      </c>
    </row>
    <row r="12" spans="1:15" ht="12.6" customHeight="1" x14ac:dyDescent="0.2">
      <c r="A12" s="179">
        <v>0.29166666666666702</v>
      </c>
      <c r="B12" s="21">
        <v>2335</v>
      </c>
      <c r="C12" s="21">
        <v>3298</v>
      </c>
      <c r="D12" s="21">
        <v>643</v>
      </c>
      <c r="E12" s="21">
        <v>286</v>
      </c>
      <c r="F12" s="21">
        <v>0</v>
      </c>
      <c r="G12" s="21">
        <v>275</v>
      </c>
      <c r="H12" s="21">
        <v>27</v>
      </c>
      <c r="I12" s="21">
        <v>-1364</v>
      </c>
      <c r="J12" s="21">
        <v>-21</v>
      </c>
      <c r="K12" s="21">
        <f t="shared" si="0"/>
        <v>5479</v>
      </c>
      <c r="L12" s="21">
        <f t="shared" si="1"/>
        <v>5500</v>
      </c>
      <c r="M12" s="22">
        <f t="shared" si="2"/>
        <v>5479</v>
      </c>
      <c r="N12" s="68">
        <f t="shared" si="3"/>
        <v>0</v>
      </c>
      <c r="O12" s="68">
        <f t="shared" si="4"/>
        <v>-1364</v>
      </c>
    </row>
    <row r="13" spans="1:15" ht="12.6" customHeight="1" x14ac:dyDescent="0.2">
      <c r="A13" s="179">
        <v>0.33333333333333298</v>
      </c>
      <c r="B13" s="21">
        <v>2333</v>
      </c>
      <c r="C13" s="21">
        <v>3332</v>
      </c>
      <c r="D13" s="21">
        <v>643</v>
      </c>
      <c r="E13" s="21">
        <v>244</v>
      </c>
      <c r="F13" s="21">
        <v>0</v>
      </c>
      <c r="G13" s="21">
        <v>668</v>
      </c>
      <c r="H13" s="21">
        <v>23</v>
      </c>
      <c r="I13" s="21">
        <v>-957</v>
      </c>
      <c r="J13" s="21">
        <v>-312</v>
      </c>
      <c r="K13" s="21">
        <f t="shared" si="0"/>
        <v>5974</v>
      </c>
      <c r="L13" s="21">
        <f t="shared" si="1"/>
        <v>6286</v>
      </c>
      <c r="M13" s="22">
        <f t="shared" si="2"/>
        <v>5974</v>
      </c>
      <c r="N13" s="68">
        <f t="shared" si="3"/>
        <v>0</v>
      </c>
      <c r="O13" s="68">
        <f t="shared" si="4"/>
        <v>-957</v>
      </c>
    </row>
    <row r="14" spans="1:15" ht="12.6" customHeight="1" x14ac:dyDescent="0.2">
      <c r="A14" s="179">
        <v>0.375</v>
      </c>
      <c r="B14" s="21">
        <v>2327</v>
      </c>
      <c r="C14" s="21">
        <v>3314</v>
      </c>
      <c r="D14" s="21">
        <v>642</v>
      </c>
      <c r="E14" s="21">
        <v>221</v>
      </c>
      <c r="F14" s="21">
        <v>0</v>
      </c>
      <c r="G14" s="21">
        <v>1042</v>
      </c>
      <c r="H14" s="21">
        <v>27</v>
      </c>
      <c r="I14" s="21">
        <v>-842</v>
      </c>
      <c r="J14" s="21">
        <v>-311</v>
      </c>
      <c r="K14" s="21">
        <f t="shared" si="0"/>
        <v>6420</v>
      </c>
      <c r="L14" s="21">
        <f t="shared" si="1"/>
        <v>6731</v>
      </c>
      <c r="M14" s="22">
        <f t="shared" si="2"/>
        <v>6420</v>
      </c>
      <c r="N14" s="68">
        <f t="shared" si="3"/>
        <v>0</v>
      </c>
      <c r="O14" s="68">
        <f t="shared" si="4"/>
        <v>-842</v>
      </c>
    </row>
    <row r="15" spans="1:15" ht="12.6" customHeight="1" x14ac:dyDescent="0.2">
      <c r="A15" s="179">
        <v>0.41666666666666702</v>
      </c>
      <c r="B15" s="21">
        <v>2328</v>
      </c>
      <c r="C15" s="21">
        <v>3145</v>
      </c>
      <c r="D15" s="21">
        <v>636</v>
      </c>
      <c r="E15" s="21">
        <v>174</v>
      </c>
      <c r="F15" s="21">
        <v>0</v>
      </c>
      <c r="G15" s="21">
        <v>1262</v>
      </c>
      <c r="H15" s="21">
        <v>29</v>
      </c>
      <c r="I15" s="21">
        <v>-881</v>
      </c>
      <c r="J15" s="21">
        <v>-5</v>
      </c>
      <c r="K15" s="21">
        <f t="shared" si="0"/>
        <v>6688</v>
      </c>
      <c r="L15" s="21">
        <f t="shared" si="1"/>
        <v>6693</v>
      </c>
      <c r="M15" s="22">
        <f t="shared" si="2"/>
        <v>6688</v>
      </c>
      <c r="N15" s="68">
        <f t="shared" si="3"/>
        <v>0</v>
      </c>
      <c r="O15" s="68">
        <f t="shared" si="4"/>
        <v>-881</v>
      </c>
    </row>
    <row r="16" spans="1:15" ht="12.6" customHeight="1" x14ac:dyDescent="0.2">
      <c r="A16" s="179">
        <v>0.45833333333333298</v>
      </c>
      <c r="B16" s="21">
        <v>2315</v>
      </c>
      <c r="C16" s="21">
        <v>3236</v>
      </c>
      <c r="D16" s="21">
        <v>636</v>
      </c>
      <c r="E16" s="21">
        <v>168</v>
      </c>
      <c r="F16" s="21">
        <v>0</v>
      </c>
      <c r="G16" s="21">
        <v>1348</v>
      </c>
      <c r="H16" s="21">
        <v>38</v>
      </c>
      <c r="I16" s="21">
        <v>-269</v>
      </c>
      <c r="J16" s="21">
        <v>-581</v>
      </c>
      <c r="K16" s="21">
        <f t="shared" si="0"/>
        <v>6891</v>
      </c>
      <c r="L16" s="21">
        <f t="shared" si="1"/>
        <v>7472</v>
      </c>
      <c r="M16" s="22">
        <f t="shared" si="2"/>
        <v>6891</v>
      </c>
      <c r="N16" s="68">
        <f t="shared" si="3"/>
        <v>0</v>
      </c>
      <c r="O16" s="68">
        <f t="shared" si="4"/>
        <v>-269</v>
      </c>
    </row>
    <row r="17" spans="1:15" ht="12.6" customHeight="1" x14ac:dyDescent="0.2">
      <c r="A17" s="179">
        <v>0.5</v>
      </c>
      <c r="B17" s="21">
        <v>2143</v>
      </c>
      <c r="C17" s="21">
        <v>3033</v>
      </c>
      <c r="D17" s="21">
        <v>630</v>
      </c>
      <c r="E17" s="21">
        <v>168</v>
      </c>
      <c r="F17" s="21">
        <v>0</v>
      </c>
      <c r="G17" s="21">
        <v>1370</v>
      </c>
      <c r="H17" s="21">
        <v>35</v>
      </c>
      <c r="I17" s="21">
        <v>43</v>
      </c>
      <c r="J17" s="21">
        <v>-727</v>
      </c>
      <c r="K17" s="21">
        <f t="shared" si="0"/>
        <v>6695</v>
      </c>
      <c r="L17" s="21">
        <f t="shared" si="1"/>
        <v>7422</v>
      </c>
      <c r="M17" s="22">
        <f t="shared" si="2"/>
        <v>6695</v>
      </c>
      <c r="N17" s="68">
        <f t="shared" si="3"/>
        <v>43</v>
      </c>
      <c r="O17" s="68">
        <f t="shared" si="4"/>
        <v>0</v>
      </c>
    </row>
    <row r="18" spans="1:15" ht="12.6" customHeight="1" x14ac:dyDescent="0.2">
      <c r="A18" s="179">
        <v>0.54166666666666696</v>
      </c>
      <c r="B18" s="21">
        <v>2134</v>
      </c>
      <c r="C18" s="21">
        <v>3032</v>
      </c>
      <c r="D18" s="21">
        <v>626</v>
      </c>
      <c r="E18" s="21">
        <v>166</v>
      </c>
      <c r="F18" s="21">
        <v>0</v>
      </c>
      <c r="G18" s="21">
        <v>1399</v>
      </c>
      <c r="H18" s="21">
        <v>31</v>
      </c>
      <c r="I18" s="21">
        <v>193</v>
      </c>
      <c r="J18" s="21">
        <v>-937</v>
      </c>
      <c r="K18" s="21">
        <f t="shared" si="0"/>
        <v>6644</v>
      </c>
      <c r="L18" s="21">
        <f t="shared" si="1"/>
        <v>7581</v>
      </c>
      <c r="M18" s="22">
        <f t="shared" si="2"/>
        <v>6644</v>
      </c>
      <c r="N18" s="68">
        <f t="shared" si="3"/>
        <v>193</v>
      </c>
      <c r="O18" s="68">
        <f t="shared" si="4"/>
        <v>0</v>
      </c>
    </row>
    <row r="19" spans="1:15" ht="12.6" customHeight="1" x14ac:dyDescent="0.2">
      <c r="A19" s="179">
        <v>0.58333333333333304</v>
      </c>
      <c r="B19" s="21">
        <v>2130</v>
      </c>
      <c r="C19" s="21">
        <v>2885</v>
      </c>
      <c r="D19" s="21">
        <v>570</v>
      </c>
      <c r="E19" s="21">
        <v>166</v>
      </c>
      <c r="F19" s="21">
        <v>0</v>
      </c>
      <c r="G19" s="21">
        <v>1363</v>
      </c>
      <c r="H19" s="21">
        <v>27</v>
      </c>
      <c r="I19" s="21">
        <v>418</v>
      </c>
      <c r="J19" s="21">
        <v>-1035</v>
      </c>
      <c r="K19" s="21">
        <f t="shared" si="0"/>
        <v>6524</v>
      </c>
      <c r="L19" s="21">
        <f t="shared" si="1"/>
        <v>7559</v>
      </c>
      <c r="M19" s="22">
        <f t="shared" si="2"/>
        <v>6524</v>
      </c>
      <c r="N19" s="68">
        <f t="shared" si="3"/>
        <v>418</v>
      </c>
      <c r="O19" s="68">
        <f t="shared" si="4"/>
        <v>0</v>
      </c>
    </row>
    <row r="20" spans="1:15" ht="12.6" customHeight="1" x14ac:dyDescent="0.2">
      <c r="A20" s="179">
        <v>0.625</v>
      </c>
      <c r="B20" s="21">
        <v>2126</v>
      </c>
      <c r="C20" s="21">
        <v>3011</v>
      </c>
      <c r="D20" s="21">
        <v>544</v>
      </c>
      <c r="E20" s="21">
        <v>167</v>
      </c>
      <c r="F20" s="21">
        <v>0</v>
      </c>
      <c r="G20" s="21">
        <v>1250</v>
      </c>
      <c r="H20" s="21">
        <v>23</v>
      </c>
      <c r="I20" s="21">
        <v>302</v>
      </c>
      <c r="J20" s="21">
        <v>-901</v>
      </c>
      <c r="K20" s="21">
        <f t="shared" si="0"/>
        <v>6522</v>
      </c>
      <c r="L20" s="21">
        <f t="shared" si="1"/>
        <v>7423</v>
      </c>
      <c r="M20" s="22">
        <f t="shared" si="2"/>
        <v>6522</v>
      </c>
      <c r="N20" s="68">
        <f t="shared" si="3"/>
        <v>302</v>
      </c>
      <c r="O20" s="68">
        <f t="shared" si="4"/>
        <v>0</v>
      </c>
    </row>
    <row r="21" spans="1:15" ht="12.6" customHeight="1" x14ac:dyDescent="0.2">
      <c r="A21" s="179">
        <v>0.66666666666666696</v>
      </c>
      <c r="B21" s="21">
        <v>2125</v>
      </c>
      <c r="C21" s="21">
        <v>2939</v>
      </c>
      <c r="D21" s="21">
        <v>539</v>
      </c>
      <c r="E21" s="21">
        <v>172</v>
      </c>
      <c r="F21" s="21">
        <v>0</v>
      </c>
      <c r="G21" s="21">
        <v>1025</v>
      </c>
      <c r="H21" s="21">
        <v>20</v>
      </c>
      <c r="I21" s="21">
        <v>-57</v>
      </c>
      <c r="J21" s="21">
        <v>-250</v>
      </c>
      <c r="K21" s="21">
        <f t="shared" si="0"/>
        <v>6513</v>
      </c>
      <c r="L21" s="21">
        <f t="shared" si="1"/>
        <v>6763</v>
      </c>
      <c r="M21" s="22">
        <f t="shared" si="2"/>
        <v>6513</v>
      </c>
      <c r="N21" s="68">
        <f t="shared" si="3"/>
        <v>0</v>
      </c>
      <c r="O21" s="68">
        <f t="shared" si="4"/>
        <v>-57</v>
      </c>
    </row>
    <row r="22" spans="1:15" ht="12.6" customHeight="1" x14ac:dyDescent="0.2">
      <c r="A22" s="179">
        <v>0.70833333333333304</v>
      </c>
      <c r="B22" s="21">
        <v>2271</v>
      </c>
      <c r="C22" s="21">
        <v>3397</v>
      </c>
      <c r="D22" s="21">
        <v>606</v>
      </c>
      <c r="E22" s="21">
        <v>230</v>
      </c>
      <c r="F22" s="21">
        <v>0</v>
      </c>
      <c r="G22" s="21">
        <v>678</v>
      </c>
      <c r="H22" s="21">
        <v>16</v>
      </c>
      <c r="I22" s="21">
        <v>-878</v>
      </c>
      <c r="J22" s="21">
        <v>0</v>
      </c>
      <c r="K22" s="21">
        <f t="shared" si="0"/>
        <v>6320</v>
      </c>
      <c r="L22" s="21">
        <f t="shared" si="1"/>
        <v>6320</v>
      </c>
      <c r="M22" s="22">
        <f t="shared" si="2"/>
        <v>6320</v>
      </c>
      <c r="N22" s="68">
        <f t="shared" si="3"/>
        <v>0</v>
      </c>
      <c r="O22" s="68">
        <f t="shared" si="4"/>
        <v>-878</v>
      </c>
    </row>
    <row r="23" spans="1:15" ht="12.6" customHeight="1" x14ac:dyDescent="0.2">
      <c r="A23" s="179">
        <v>0.75</v>
      </c>
      <c r="B23" s="21">
        <v>2299</v>
      </c>
      <c r="C23" s="21">
        <v>3534</v>
      </c>
      <c r="D23" s="21">
        <v>623</v>
      </c>
      <c r="E23" s="21">
        <v>230</v>
      </c>
      <c r="F23" s="21">
        <v>251</v>
      </c>
      <c r="G23" s="21">
        <v>280</v>
      </c>
      <c r="H23" s="21">
        <v>13</v>
      </c>
      <c r="I23" s="21">
        <v>-928</v>
      </c>
      <c r="J23" s="21">
        <v>0</v>
      </c>
      <c r="K23" s="21">
        <f t="shared" si="0"/>
        <v>6302</v>
      </c>
      <c r="L23" s="21">
        <f t="shared" si="1"/>
        <v>6302</v>
      </c>
      <c r="M23" s="22">
        <f t="shared" si="2"/>
        <v>6302</v>
      </c>
      <c r="N23" s="68">
        <f t="shared" si="3"/>
        <v>0</v>
      </c>
      <c r="O23" s="68">
        <f t="shared" si="4"/>
        <v>-928</v>
      </c>
    </row>
    <row r="24" spans="1:15" ht="12.6" customHeight="1" x14ac:dyDescent="0.2">
      <c r="A24" s="179">
        <v>0.79166666666666696</v>
      </c>
      <c r="B24" s="21">
        <v>2300</v>
      </c>
      <c r="C24" s="21">
        <v>3903</v>
      </c>
      <c r="D24" s="21">
        <v>669</v>
      </c>
      <c r="E24" s="21">
        <v>236</v>
      </c>
      <c r="F24" s="21">
        <v>177</v>
      </c>
      <c r="G24" s="21">
        <v>55</v>
      </c>
      <c r="H24" s="21">
        <v>8</v>
      </c>
      <c r="I24" s="21">
        <v>-968</v>
      </c>
      <c r="J24" s="21">
        <v>0</v>
      </c>
      <c r="K24" s="21">
        <f t="shared" si="0"/>
        <v>6380</v>
      </c>
      <c r="L24" s="21">
        <f t="shared" si="1"/>
        <v>6380</v>
      </c>
      <c r="M24" s="22">
        <f t="shared" si="2"/>
        <v>6380</v>
      </c>
      <c r="N24" s="68">
        <f t="shared" si="3"/>
        <v>0</v>
      </c>
      <c r="O24" s="68">
        <f t="shared" si="4"/>
        <v>-968</v>
      </c>
    </row>
    <row r="25" spans="1:15" ht="12.6" customHeight="1" x14ac:dyDescent="0.2">
      <c r="A25" s="179">
        <v>0.83333333333333304</v>
      </c>
      <c r="B25" s="21">
        <v>2303</v>
      </c>
      <c r="C25" s="21">
        <v>3962</v>
      </c>
      <c r="D25" s="21">
        <v>683</v>
      </c>
      <c r="E25" s="21">
        <v>309</v>
      </c>
      <c r="F25" s="21">
        <v>677</v>
      </c>
      <c r="G25" s="21">
        <v>6</v>
      </c>
      <c r="H25" s="21">
        <v>13</v>
      </c>
      <c r="I25" s="21">
        <v>-1442</v>
      </c>
      <c r="J25" s="21">
        <v>0</v>
      </c>
      <c r="K25" s="21">
        <f t="shared" si="0"/>
        <v>6511</v>
      </c>
      <c r="L25" s="21">
        <f t="shared" si="1"/>
        <v>6511</v>
      </c>
      <c r="M25" s="22">
        <f t="shared" si="2"/>
        <v>6511</v>
      </c>
      <c r="N25" s="68">
        <f t="shared" si="3"/>
        <v>0</v>
      </c>
      <c r="O25" s="68">
        <f t="shared" si="4"/>
        <v>-1442</v>
      </c>
    </row>
    <row r="26" spans="1:15" ht="12.6" customHeight="1" x14ac:dyDescent="0.2">
      <c r="A26" s="179">
        <v>0.875</v>
      </c>
      <c r="B26" s="21">
        <v>2304</v>
      </c>
      <c r="C26" s="21">
        <v>3989</v>
      </c>
      <c r="D26" s="21">
        <v>661</v>
      </c>
      <c r="E26" s="21">
        <v>311</v>
      </c>
      <c r="F26" s="21">
        <v>710</v>
      </c>
      <c r="G26" s="21">
        <v>1</v>
      </c>
      <c r="H26" s="21">
        <v>15</v>
      </c>
      <c r="I26" s="21">
        <v>-1354</v>
      </c>
      <c r="J26" s="21">
        <v>0</v>
      </c>
      <c r="K26" s="21">
        <f t="shared" si="0"/>
        <v>6637</v>
      </c>
      <c r="L26" s="21">
        <f t="shared" si="1"/>
        <v>6637</v>
      </c>
      <c r="M26" s="22">
        <f t="shared" si="2"/>
        <v>6637</v>
      </c>
      <c r="N26" s="68">
        <f t="shared" si="3"/>
        <v>0</v>
      </c>
      <c r="O26" s="68">
        <f t="shared" si="4"/>
        <v>-1354</v>
      </c>
    </row>
    <row r="27" spans="1:15" ht="12.6" customHeight="1" x14ac:dyDescent="0.2">
      <c r="A27" s="179">
        <v>0.91666666666666696</v>
      </c>
      <c r="B27" s="21">
        <v>2305</v>
      </c>
      <c r="C27" s="21">
        <v>4002</v>
      </c>
      <c r="D27" s="21">
        <v>651</v>
      </c>
      <c r="E27" s="21">
        <v>307</v>
      </c>
      <c r="F27" s="21">
        <v>664</v>
      </c>
      <c r="G27" s="21">
        <v>0</v>
      </c>
      <c r="H27" s="21">
        <v>22</v>
      </c>
      <c r="I27" s="21">
        <v>-1489</v>
      </c>
      <c r="J27" s="21">
        <v>0</v>
      </c>
      <c r="K27" s="21">
        <f t="shared" si="0"/>
        <v>6462</v>
      </c>
      <c r="L27" s="21">
        <f t="shared" si="1"/>
        <v>6462</v>
      </c>
      <c r="M27" s="22">
        <f t="shared" si="2"/>
        <v>6462</v>
      </c>
      <c r="N27" s="68">
        <f t="shared" si="3"/>
        <v>0</v>
      </c>
      <c r="O27" s="68">
        <f t="shared" si="4"/>
        <v>-1489</v>
      </c>
    </row>
    <row r="28" spans="1:15" ht="12.6" customHeight="1" thickBot="1" x14ac:dyDescent="0.25">
      <c r="A28" s="180">
        <v>0.95833333333333304</v>
      </c>
      <c r="B28" s="34">
        <v>2308</v>
      </c>
      <c r="C28" s="34">
        <v>3967</v>
      </c>
      <c r="D28" s="34">
        <v>649</v>
      </c>
      <c r="E28" s="34">
        <v>232</v>
      </c>
      <c r="F28" s="34">
        <v>126</v>
      </c>
      <c r="G28" s="34">
        <v>0</v>
      </c>
      <c r="H28" s="34">
        <v>29</v>
      </c>
      <c r="I28" s="34">
        <v>-1172</v>
      </c>
      <c r="J28" s="34">
        <v>0</v>
      </c>
      <c r="K28" s="34">
        <f t="shared" si="0"/>
        <v>6139</v>
      </c>
      <c r="L28" s="34">
        <f t="shared" si="1"/>
        <v>6139</v>
      </c>
      <c r="M28" s="34">
        <f t="shared" si="2"/>
        <v>6139</v>
      </c>
      <c r="N28" s="68">
        <f t="shared" si="3"/>
        <v>0</v>
      </c>
      <c r="O28" s="68">
        <f t="shared" si="4"/>
        <v>-1172</v>
      </c>
    </row>
    <row r="29" spans="1:15" s="19" customFormat="1" ht="11.25" customHeight="1" x14ac:dyDescent="0.2">
      <c r="A29" s="135" t="s">
        <v>428</v>
      </c>
      <c r="M29" s="18" t="s">
        <v>159</v>
      </c>
    </row>
    <row r="30" spans="1:15" s="19" customFormat="1" ht="11.25" customHeight="1" x14ac:dyDescent="0.2">
      <c r="M30" s="18"/>
    </row>
    <row r="31" spans="1:15" x14ac:dyDescent="0.2">
      <c r="A31" s="337"/>
    </row>
    <row r="32" spans="1:15" x14ac:dyDescent="0.2">
      <c r="A32" s="175" t="s">
        <v>87</v>
      </c>
      <c r="B32" s="176"/>
      <c r="C32" s="176"/>
      <c r="D32" s="176"/>
      <c r="E32" s="181" t="s">
        <v>5</v>
      </c>
      <c r="F32" s="181" t="s">
        <v>242</v>
      </c>
    </row>
    <row r="33" spans="1:6" ht="12.75" thickBot="1" x14ac:dyDescent="0.25">
      <c r="A33" s="522" t="s">
        <v>379</v>
      </c>
      <c r="B33" s="522"/>
      <c r="C33" s="522"/>
      <c r="D33" s="522"/>
      <c r="E33" s="35">
        <v>4932</v>
      </c>
      <c r="F33" s="177">
        <f t="shared" ref="F33:F42" si="5">E33/$E$33</f>
        <v>1</v>
      </c>
    </row>
    <row r="34" spans="1:6" ht="12.75" customHeight="1" x14ac:dyDescent="0.2">
      <c r="A34" s="525" t="s">
        <v>39</v>
      </c>
      <c r="B34" s="525"/>
      <c r="C34" s="525"/>
      <c r="D34" s="525"/>
      <c r="E34" s="10">
        <v>2336</v>
      </c>
      <c r="F34" s="73">
        <f t="shared" si="5"/>
        <v>0.47364152473641524</v>
      </c>
    </row>
    <row r="35" spans="1:6" ht="12.75" customHeight="1" x14ac:dyDescent="0.2">
      <c r="A35" s="526" t="s">
        <v>40</v>
      </c>
      <c r="B35" s="527"/>
      <c r="C35" s="527"/>
      <c r="D35" s="527"/>
      <c r="E35" s="21">
        <v>3188</v>
      </c>
      <c r="F35" s="81">
        <f t="shared" si="5"/>
        <v>0.64639091646390912</v>
      </c>
    </row>
    <row r="36" spans="1:6" ht="12.75" customHeight="1" x14ac:dyDescent="0.2">
      <c r="A36" s="526" t="s">
        <v>132</v>
      </c>
      <c r="B36" s="527"/>
      <c r="C36" s="527"/>
      <c r="D36" s="527"/>
      <c r="E36" s="21">
        <v>645</v>
      </c>
      <c r="F36" s="81">
        <f t="shared" si="5"/>
        <v>0.13077858880778589</v>
      </c>
    </row>
    <row r="37" spans="1:6" ht="12.75" customHeight="1" x14ac:dyDescent="0.2">
      <c r="A37" s="526" t="s">
        <v>78</v>
      </c>
      <c r="B37" s="527"/>
      <c r="C37" s="527"/>
      <c r="D37" s="527"/>
      <c r="E37" s="21">
        <v>160</v>
      </c>
      <c r="F37" s="81">
        <f t="shared" si="5"/>
        <v>3.2441200324412001E-2</v>
      </c>
    </row>
    <row r="38" spans="1:6" ht="12.75" customHeight="1" x14ac:dyDescent="0.2">
      <c r="A38" s="526" t="s">
        <v>79</v>
      </c>
      <c r="B38" s="527"/>
      <c r="C38" s="527"/>
      <c r="D38" s="527"/>
      <c r="E38" s="21">
        <v>0</v>
      </c>
      <c r="F38" s="81">
        <f t="shared" si="5"/>
        <v>0</v>
      </c>
    </row>
    <row r="39" spans="1:6" ht="12.75" customHeight="1" x14ac:dyDescent="0.2">
      <c r="A39" s="526" t="s">
        <v>133</v>
      </c>
      <c r="B39" s="527"/>
      <c r="C39" s="527"/>
      <c r="D39" s="527"/>
      <c r="E39" s="21">
        <v>4</v>
      </c>
      <c r="F39" s="81">
        <f t="shared" si="5"/>
        <v>8.110300081103001E-4</v>
      </c>
    </row>
    <row r="40" spans="1:6" ht="12.75" customHeight="1" x14ac:dyDescent="0.2">
      <c r="A40" s="526" t="s">
        <v>134</v>
      </c>
      <c r="B40" s="527"/>
      <c r="C40" s="527"/>
      <c r="D40" s="527"/>
      <c r="E40" s="21">
        <v>41</v>
      </c>
      <c r="F40" s="81">
        <f t="shared" si="5"/>
        <v>8.3130575831305755E-3</v>
      </c>
    </row>
    <row r="41" spans="1:6" ht="12.75" customHeight="1" x14ac:dyDescent="0.2">
      <c r="A41" s="526" t="s">
        <v>64</v>
      </c>
      <c r="B41" s="527"/>
      <c r="C41" s="527"/>
      <c r="D41" s="527"/>
      <c r="E41" s="21">
        <v>-1437</v>
      </c>
      <c r="F41" s="81">
        <f t="shared" si="5"/>
        <v>-0.29136253041362531</v>
      </c>
    </row>
    <row r="42" spans="1:6" ht="12.75" customHeight="1" thickBot="1" x14ac:dyDescent="0.25">
      <c r="A42" s="523" t="s">
        <v>130</v>
      </c>
      <c r="B42" s="523"/>
      <c r="C42" s="523"/>
      <c r="D42" s="523"/>
      <c r="E42" s="40">
        <v>-5</v>
      </c>
      <c r="F42" s="80">
        <f t="shared" si="5"/>
        <v>-1.013787510137875E-3</v>
      </c>
    </row>
    <row r="43" spans="1:6" s="19" customFormat="1" ht="11.25" x14ac:dyDescent="0.2">
      <c r="F43" s="18" t="s">
        <v>159</v>
      </c>
    </row>
    <row r="44" spans="1:6" s="19" customFormat="1" ht="11.25" x14ac:dyDescent="0.2"/>
  </sheetData>
  <mergeCells count="12">
    <mergeCell ref="A3:A4"/>
    <mergeCell ref="B4:L4"/>
    <mergeCell ref="A41:D41"/>
    <mergeCell ref="A42:D42"/>
    <mergeCell ref="A33:D33"/>
    <mergeCell ref="A35:D35"/>
    <mergeCell ref="A36:D36"/>
    <mergeCell ref="A37:D37"/>
    <mergeCell ref="A38:D38"/>
    <mergeCell ref="A39:D39"/>
    <mergeCell ref="A40:D40"/>
    <mergeCell ref="A34:D34"/>
  </mergeCells>
  <conditionalFormatting sqref="A5:M28">
    <cfRule type="expression" dxfId="2" priority="1">
      <formula>$K5=MIN($K$5:$K$28)</formula>
    </cfRule>
  </conditionalFormatting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57"/>
  <sheetViews>
    <sheetView zoomScale="115" zoomScaleNormal="115" zoomScaleSheetLayoutView="100" zoomScalePageLayoutView="70" workbookViewId="0"/>
  </sheetViews>
  <sheetFormatPr defaultRowHeight="12" x14ac:dyDescent="0.2"/>
  <cols>
    <col min="1" max="1" width="3.28515625" style="243" customWidth="1"/>
    <col min="2" max="2" width="2.5703125" style="243" customWidth="1"/>
    <col min="3" max="9" width="11.5703125" style="243" customWidth="1"/>
    <col min="10" max="10" width="12.5703125" style="243" customWidth="1"/>
    <col min="11" max="13" width="9.140625" style="243" customWidth="1"/>
    <col min="14" max="16384" width="9.140625" style="243"/>
  </cols>
  <sheetData>
    <row r="1" spans="1:16" s="403" customFormat="1" ht="18.75" x14ac:dyDescent="0.3">
      <c r="A1" s="402" t="s">
        <v>254</v>
      </c>
    </row>
    <row r="2" spans="1:16" ht="4.5" customHeight="1" x14ac:dyDescent="0.2"/>
    <row r="3" spans="1:16" ht="12.75" customHeight="1" x14ac:dyDescent="0.2">
      <c r="A3" s="326" t="s">
        <v>312</v>
      </c>
      <c r="B3" s="326"/>
      <c r="C3" s="327" t="s">
        <v>434</v>
      </c>
      <c r="D3" s="111"/>
      <c r="E3" s="111"/>
      <c r="F3" s="111"/>
      <c r="G3" s="111"/>
      <c r="H3" s="111"/>
      <c r="I3" s="111"/>
      <c r="J3" s="384"/>
      <c r="K3" s="384"/>
      <c r="L3" s="384"/>
    </row>
    <row r="4" spans="1:16" ht="12.75" customHeight="1" x14ac:dyDescent="0.2">
      <c r="A4" s="326" t="s">
        <v>387</v>
      </c>
      <c r="B4" s="326"/>
      <c r="C4" s="327" t="s">
        <v>388</v>
      </c>
      <c r="D4" s="111"/>
      <c r="E4" s="111"/>
      <c r="F4" s="111"/>
      <c r="G4" s="111"/>
      <c r="H4" s="111"/>
      <c r="I4" s="111"/>
      <c r="J4" s="384"/>
      <c r="K4" s="384"/>
      <c r="L4" s="384"/>
    </row>
    <row r="5" spans="1:16" ht="12.75" customHeight="1" x14ac:dyDescent="0.2">
      <c r="A5" s="326" t="s">
        <v>286</v>
      </c>
      <c r="B5" s="326"/>
      <c r="C5" s="327" t="s">
        <v>287</v>
      </c>
      <c r="D5" s="111"/>
      <c r="E5" s="111"/>
      <c r="F5" s="111"/>
      <c r="G5" s="111"/>
      <c r="H5" s="111"/>
      <c r="I5" s="111"/>
      <c r="J5" s="384"/>
      <c r="K5" s="384"/>
      <c r="L5" s="384"/>
    </row>
    <row r="6" spans="1:16" ht="12.75" customHeight="1" x14ac:dyDescent="0.2">
      <c r="A6" s="326" t="s">
        <v>179</v>
      </c>
      <c r="B6" s="326"/>
      <c r="C6" s="327" t="s">
        <v>180</v>
      </c>
      <c r="D6" s="111"/>
      <c r="E6" s="111"/>
      <c r="F6" s="111"/>
      <c r="G6" s="111"/>
      <c r="H6" s="111"/>
      <c r="I6" s="111"/>
      <c r="J6" s="384"/>
      <c r="K6" s="384"/>
      <c r="L6" s="384"/>
    </row>
    <row r="7" spans="1:16" ht="12.75" customHeight="1" x14ac:dyDescent="0.2">
      <c r="A7" s="326" t="s">
        <v>68</v>
      </c>
      <c r="B7" s="326"/>
      <c r="C7" s="327" t="s">
        <v>192</v>
      </c>
      <c r="D7" s="111"/>
      <c r="E7" s="111"/>
      <c r="F7" s="111"/>
      <c r="G7" s="111"/>
      <c r="H7" s="111"/>
      <c r="I7" s="111"/>
      <c r="J7" s="384"/>
      <c r="K7" s="384"/>
      <c r="L7" s="384"/>
      <c r="O7" s="404"/>
    </row>
    <row r="8" spans="1:16" ht="12.75" customHeight="1" x14ac:dyDescent="0.2">
      <c r="A8" s="326" t="s">
        <v>13</v>
      </c>
      <c r="B8" s="326"/>
      <c r="C8" s="327" t="s">
        <v>189</v>
      </c>
      <c r="D8" s="111"/>
      <c r="E8" s="111"/>
      <c r="F8" s="111"/>
      <c r="G8" s="111"/>
      <c r="H8" s="111"/>
      <c r="I8" s="111"/>
      <c r="J8" s="12"/>
    </row>
    <row r="9" spans="1:16" ht="12.75" customHeight="1" x14ac:dyDescent="0.2">
      <c r="A9" s="326" t="s">
        <v>194</v>
      </c>
      <c r="B9" s="326"/>
      <c r="C9" s="327" t="s">
        <v>195</v>
      </c>
      <c r="D9" s="111"/>
      <c r="E9" s="111"/>
      <c r="F9" s="111"/>
      <c r="G9" s="111"/>
      <c r="H9" s="111"/>
      <c r="I9" s="111"/>
    </row>
    <row r="10" spans="1:16" ht="12.75" customHeight="1" x14ac:dyDescent="0.2">
      <c r="A10" s="326" t="s">
        <v>202</v>
      </c>
      <c r="B10" s="326"/>
      <c r="C10" s="327" t="s">
        <v>203</v>
      </c>
      <c r="D10" s="111"/>
      <c r="E10" s="111"/>
      <c r="F10" s="111"/>
      <c r="G10" s="111"/>
      <c r="H10" s="111"/>
      <c r="I10" s="111"/>
    </row>
    <row r="11" spans="1:16" ht="12.75" customHeight="1" x14ac:dyDescent="0.2">
      <c r="A11" s="326" t="s">
        <v>206</v>
      </c>
      <c r="B11" s="326"/>
      <c r="C11" s="327" t="s">
        <v>207</v>
      </c>
      <c r="D11" s="111"/>
      <c r="E11" s="111"/>
      <c r="F11" s="111"/>
      <c r="G11" s="111"/>
      <c r="H11" s="111"/>
      <c r="I11" s="111"/>
    </row>
    <row r="12" spans="1:16" ht="12.75" customHeight="1" x14ac:dyDescent="0.2">
      <c r="A12" s="326" t="s">
        <v>208</v>
      </c>
      <c r="B12" s="326"/>
      <c r="C12" s="327" t="s">
        <v>209</v>
      </c>
      <c r="D12" s="111"/>
      <c r="E12" s="111"/>
      <c r="F12" s="111"/>
      <c r="G12" s="111"/>
      <c r="H12" s="111"/>
      <c r="I12" s="111"/>
    </row>
    <row r="13" spans="1:16" ht="12.75" customHeight="1" x14ac:dyDescent="0.2">
      <c r="A13" s="326" t="s">
        <v>210</v>
      </c>
      <c r="B13" s="326"/>
      <c r="C13" s="327" t="s">
        <v>211</v>
      </c>
      <c r="D13" s="111"/>
      <c r="E13" s="111"/>
      <c r="F13" s="111"/>
      <c r="G13" s="111"/>
      <c r="H13" s="111"/>
      <c r="I13" s="111"/>
    </row>
    <row r="14" spans="1:16" ht="12.75" customHeight="1" x14ac:dyDescent="0.2">
      <c r="A14" s="326" t="s">
        <v>188</v>
      </c>
      <c r="B14" s="326"/>
      <c r="C14" s="327" t="s">
        <v>460</v>
      </c>
      <c r="D14" s="111"/>
      <c r="E14" s="111"/>
      <c r="F14" s="111"/>
      <c r="G14" s="111"/>
      <c r="H14" s="111"/>
      <c r="I14" s="111"/>
    </row>
    <row r="15" spans="1:16" ht="12.75" customHeight="1" x14ac:dyDescent="0.2">
      <c r="A15" s="326" t="s">
        <v>214</v>
      </c>
      <c r="B15" s="326"/>
      <c r="C15" s="327" t="s">
        <v>461</v>
      </c>
      <c r="D15" s="111"/>
      <c r="E15" s="111"/>
      <c r="F15" s="111"/>
      <c r="G15" s="111"/>
      <c r="H15" s="111"/>
      <c r="I15" s="111"/>
      <c r="L15" s="12"/>
      <c r="M15" s="12"/>
      <c r="N15" s="12"/>
      <c r="O15" s="12"/>
      <c r="P15" s="12"/>
    </row>
    <row r="16" spans="1:16" ht="12.75" customHeight="1" x14ac:dyDescent="0.2">
      <c r="A16" s="326" t="s">
        <v>455</v>
      </c>
      <c r="B16" s="326"/>
      <c r="C16" s="327" t="s">
        <v>456</v>
      </c>
      <c r="D16" s="111"/>
      <c r="E16" s="111"/>
      <c r="F16" s="111"/>
      <c r="G16" s="111"/>
      <c r="H16" s="111"/>
      <c r="I16" s="111"/>
      <c r="L16" s="12"/>
      <c r="M16" s="12"/>
      <c r="N16" s="12"/>
      <c r="O16" s="12"/>
      <c r="P16" s="12"/>
    </row>
    <row r="17" spans="1:16" ht="12.75" customHeight="1" x14ac:dyDescent="0.2">
      <c r="A17" s="326" t="s">
        <v>457</v>
      </c>
      <c r="B17" s="326"/>
      <c r="C17" s="327" t="s">
        <v>458</v>
      </c>
      <c r="D17" s="111"/>
      <c r="E17" s="111"/>
      <c r="F17" s="111"/>
      <c r="G17" s="111"/>
      <c r="H17" s="111"/>
      <c r="I17" s="111"/>
      <c r="L17" s="12"/>
      <c r="M17" s="12"/>
      <c r="N17" s="12"/>
      <c r="O17" s="12"/>
      <c r="P17" s="12"/>
    </row>
    <row r="18" spans="1:16" ht="12.75" customHeight="1" x14ac:dyDescent="0.2">
      <c r="A18" s="326" t="s">
        <v>243</v>
      </c>
      <c r="B18" s="326"/>
      <c r="C18" s="327" t="s">
        <v>244</v>
      </c>
      <c r="D18" s="111"/>
      <c r="E18" s="111"/>
      <c r="F18" s="111"/>
      <c r="G18" s="111"/>
      <c r="H18" s="111"/>
      <c r="I18" s="111"/>
      <c r="L18" s="12"/>
      <c r="M18" s="12"/>
      <c r="N18" s="12"/>
      <c r="O18" s="12"/>
      <c r="P18" s="12"/>
    </row>
    <row r="19" spans="1:16" ht="12.75" customHeight="1" x14ac:dyDescent="0.2">
      <c r="A19" s="326" t="s">
        <v>181</v>
      </c>
      <c r="B19" s="326"/>
      <c r="C19" s="327" t="s">
        <v>182</v>
      </c>
      <c r="D19" s="111"/>
      <c r="E19" s="111"/>
      <c r="F19" s="111"/>
      <c r="G19" s="111"/>
      <c r="H19" s="111"/>
      <c r="I19" s="111"/>
      <c r="L19" s="12"/>
      <c r="M19" s="12"/>
      <c r="N19" s="12"/>
      <c r="O19" s="12"/>
      <c r="P19" s="12"/>
    </row>
    <row r="20" spans="1:16" ht="12.75" customHeight="1" x14ac:dyDescent="0.2">
      <c r="A20" s="326" t="s">
        <v>183</v>
      </c>
      <c r="B20" s="326"/>
      <c r="C20" s="327" t="s">
        <v>184</v>
      </c>
      <c r="D20" s="111"/>
      <c r="E20" s="111"/>
      <c r="F20" s="111"/>
      <c r="G20" s="111"/>
      <c r="H20" s="111"/>
      <c r="I20" s="111"/>
      <c r="L20" s="12"/>
      <c r="M20" s="12"/>
      <c r="N20" s="12"/>
      <c r="O20" s="12"/>
      <c r="P20" s="12"/>
    </row>
    <row r="21" spans="1:16" ht="12.75" customHeight="1" x14ac:dyDescent="0.2">
      <c r="A21" s="326" t="s">
        <v>198</v>
      </c>
      <c r="B21" s="326"/>
      <c r="C21" s="327" t="s">
        <v>199</v>
      </c>
      <c r="D21" s="111"/>
      <c r="E21" s="111"/>
      <c r="F21" s="111"/>
      <c r="G21" s="111"/>
      <c r="H21" s="111"/>
      <c r="I21" s="111"/>
      <c r="L21" s="12"/>
      <c r="M21" s="12"/>
      <c r="N21" s="12"/>
      <c r="O21" s="12"/>
      <c r="P21" s="12"/>
    </row>
    <row r="22" spans="1:16" ht="12.75" customHeight="1" x14ac:dyDescent="0.2">
      <c r="A22" s="326" t="s">
        <v>196</v>
      </c>
      <c r="B22" s="326"/>
      <c r="C22" s="327" t="s">
        <v>197</v>
      </c>
      <c r="D22" s="111"/>
      <c r="E22" s="111"/>
      <c r="F22" s="111"/>
      <c r="G22" s="111"/>
      <c r="H22" s="111"/>
      <c r="I22" s="111"/>
      <c r="L22" s="12"/>
      <c r="M22" s="12"/>
      <c r="N22" s="12"/>
      <c r="O22" s="12"/>
      <c r="P22" s="12"/>
    </row>
    <row r="23" spans="1:16" ht="12.75" customHeight="1" x14ac:dyDescent="0.2">
      <c r="A23" s="326" t="s">
        <v>44</v>
      </c>
      <c r="B23" s="326"/>
      <c r="C23" s="327" t="s">
        <v>185</v>
      </c>
      <c r="D23" s="111"/>
      <c r="E23" s="111"/>
      <c r="F23" s="111"/>
      <c r="G23" s="111"/>
      <c r="H23" s="111"/>
      <c r="I23" s="111"/>
    </row>
    <row r="24" spans="1:16" ht="12.75" customHeight="1" x14ac:dyDescent="0.2">
      <c r="A24" s="326" t="s">
        <v>66</v>
      </c>
      <c r="B24" s="326"/>
      <c r="C24" s="327" t="s">
        <v>193</v>
      </c>
    </row>
    <row r="25" spans="1:16" ht="12.75" customHeight="1" x14ac:dyDescent="0.2">
      <c r="A25" s="326" t="s">
        <v>200</v>
      </c>
      <c r="B25" s="326"/>
      <c r="C25" s="327" t="s">
        <v>201</v>
      </c>
    </row>
    <row r="26" spans="1:16" ht="12.75" customHeight="1" x14ac:dyDescent="0.2">
      <c r="A26" s="326" t="s">
        <v>389</v>
      </c>
      <c r="B26" s="326"/>
      <c r="C26" s="327" t="s">
        <v>390</v>
      </c>
    </row>
    <row r="27" spans="1:16" ht="12.75" customHeight="1" x14ac:dyDescent="0.2">
      <c r="A27" s="326" t="s">
        <v>391</v>
      </c>
      <c r="B27" s="326"/>
      <c r="C27" s="327" t="s">
        <v>392</v>
      </c>
    </row>
    <row r="28" spans="1:16" ht="12.75" customHeight="1" x14ac:dyDescent="0.2">
      <c r="A28" s="326" t="s">
        <v>186</v>
      </c>
      <c r="B28" s="326"/>
      <c r="C28" s="327" t="s">
        <v>187</v>
      </c>
    </row>
    <row r="29" spans="1:16" ht="12.75" customHeight="1" x14ac:dyDescent="0.2">
      <c r="A29" s="326" t="s">
        <v>215</v>
      </c>
      <c r="B29" s="326"/>
      <c r="C29" s="327" t="s">
        <v>212</v>
      </c>
    </row>
    <row r="30" spans="1:16" ht="12.75" customHeight="1" x14ac:dyDescent="0.2">
      <c r="A30" s="326" t="s">
        <v>204</v>
      </c>
      <c r="B30" s="326"/>
      <c r="C30" s="327" t="s">
        <v>205</v>
      </c>
    </row>
    <row r="31" spans="1:16" ht="12.75" customHeight="1" x14ac:dyDescent="0.2">
      <c r="A31" s="326" t="s">
        <v>190</v>
      </c>
      <c r="B31" s="326"/>
      <c r="C31" s="327" t="s">
        <v>191</v>
      </c>
    </row>
    <row r="32" spans="1:16" ht="12.75" customHeight="1" x14ac:dyDescent="0.2">
      <c r="A32" s="326" t="s">
        <v>216</v>
      </c>
      <c r="B32" s="326"/>
      <c r="C32" s="327" t="s">
        <v>213</v>
      </c>
    </row>
    <row r="33" spans="1:10" s="405" customFormat="1" ht="7.5" customHeight="1" x14ac:dyDescent="0.25">
      <c r="A33" s="243"/>
      <c r="B33" s="243"/>
      <c r="C33" s="243"/>
      <c r="D33" s="243"/>
      <c r="E33" s="243"/>
      <c r="F33" s="243"/>
      <c r="G33" s="243"/>
      <c r="H33" s="243"/>
      <c r="I33" s="243"/>
      <c r="J33" s="243"/>
    </row>
    <row r="34" spans="1:10" ht="15" customHeight="1" x14ac:dyDescent="0.2">
      <c r="A34" s="384" t="s">
        <v>339</v>
      </c>
    </row>
    <row r="35" spans="1:10" x14ac:dyDescent="0.2">
      <c r="A35" s="406" t="s">
        <v>340</v>
      </c>
    </row>
    <row r="36" spans="1:10" s="408" customFormat="1" ht="15" customHeight="1" x14ac:dyDescent="0.25">
      <c r="A36" s="384" t="s">
        <v>218</v>
      </c>
      <c r="B36" s="407"/>
      <c r="C36" s="407"/>
      <c r="D36" s="407"/>
      <c r="E36" s="407"/>
      <c r="F36" s="407"/>
      <c r="G36" s="407"/>
      <c r="H36" s="407"/>
      <c r="I36" s="407"/>
      <c r="J36" s="407"/>
    </row>
    <row r="37" spans="1:10" s="410" customFormat="1" ht="13.5" customHeight="1" x14ac:dyDescent="0.2">
      <c r="A37" s="406" t="s">
        <v>394</v>
      </c>
      <c r="B37" s="409"/>
      <c r="C37" s="409"/>
      <c r="D37" s="409"/>
      <c r="E37" s="409"/>
      <c r="F37" s="409"/>
      <c r="G37" s="409"/>
      <c r="H37" s="409"/>
      <c r="I37" s="409"/>
      <c r="J37" s="409"/>
    </row>
    <row r="38" spans="1:10" s="408" customFormat="1" ht="15" customHeight="1" x14ac:dyDescent="0.25">
      <c r="A38" s="384" t="s">
        <v>239</v>
      </c>
      <c r="B38" s="407"/>
      <c r="C38" s="407"/>
      <c r="D38" s="407"/>
      <c r="E38" s="407"/>
      <c r="F38" s="407"/>
      <c r="G38" s="407"/>
      <c r="H38" s="407"/>
      <c r="I38" s="407"/>
      <c r="J38" s="407"/>
    </row>
    <row r="39" spans="1:10" s="410" customFormat="1" ht="13.5" customHeight="1" x14ac:dyDescent="0.2">
      <c r="A39" s="406" t="s">
        <v>294</v>
      </c>
      <c r="B39" s="409"/>
      <c r="C39" s="409"/>
      <c r="D39" s="409"/>
      <c r="E39" s="409"/>
      <c r="F39" s="409"/>
      <c r="G39" s="409"/>
      <c r="H39" s="409"/>
      <c r="I39" s="409"/>
      <c r="J39" s="409"/>
    </row>
    <row r="40" spans="1:10" s="408" customFormat="1" ht="15" customHeight="1" x14ac:dyDescent="0.25">
      <c r="A40" s="384" t="s">
        <v>271</v>
      </c>
      <c r="B40" s="407"/>
      <c r="C40" s="407"/>
      <c r="D40" s="407"/>
      <c r="E40" s="407"/>
      <c r="F40" s="407"/>
      <c r="G40" s="407"/>
      <c r="H40" s="407"/>
      <c r="I40" s="407"/>
      <c r="J40" s="407"/>
    </row>
    <row r="41" spans="1:10" s="410" customFormat="1" ht="25.5" customHeight="1" x14ac:dyDescent="0.2">
      <c r="A41" s="492" t="s">
        <v>293</v>
      </c>
      <c r="B41" s="492"/>
      <c r="C41" s="492"/>
      <c r="D41" s="492"/>
      <c r="E41" s="492"/>
      <c r="F41" s="492"/>
      <c r="G41" s="492"/>
      <c r="H41" s="492"/>
      <c r="I41" s="492"/>
      <c r="J41" s="492"/>
    </row>
    <row r="42" spans="1:10" s="408" customFormat="1" ht="15" customHeight="1" x14ac:dyDescent="0.25">
      <c r="A42" s="384" t="s">
        <v>268</v>
      </c>
      <c r="B42" s="407"/>
      <c r="C42" s="407"/>
      <c r="D42" s="407"/>
      <c r="E42" s="407"/>
      <c r="F42" s="407"/>
      <c r="G42" s="407"/>
      <c r="H42" s="407"/>
      <c r="I42" s="407"/>
      <c r="J42" s="407"/>
    </row>
    <row r="43" spans="1:10" s="405" customFormat="1" ht="38.25" customHeight="1" x14ac:dyDescent="0.25">
      <c r="A43" s="492" t="s">
        <v>462</v>
      </c>
      <c r="B43" s="492"/>
      <c r="C43" s="492"/>
      <c r="D43" s="492"/>
      <c r="E43" s="492"/>
      <c r="F43" s="492"/>
      <c r="G43" s="492"/>
      <c r="H43" s="492"/>
      <c r="I43" s="492"/>
      <c r="J43" s="492"/>
    </row>
    <row r="44" spans="1:10" s="408" customFormat="1" ht="15" customHeight="1" x14ac:dyDescent="0.25">
      <c r="A44" s="384" t="s">
        <v>269</v>
      </c>
      <c r="B44" s="407"/>
      <c r="C44" s="407"/>
      <c r="D44" s="407"/>
      <c r="E44" s="407"/>
      <c r="F44" s="407"/>
      <c r="G44" s="407"/>
      <c r="H44" s="407"/>
      <c r="I44" s="407"/>
      <c r="J44" s="407"/>
    </row>
    <row r="45" spans="1:10" s="410" customFormat="1" ht="13.5" customHeight="1" x14ac:dyDescent="0.2">
      <c r="A45" s="406" t="s">
        <v>292</v>
      </c>
      <c r="B45" s="409"/>
      <c r="C45" s="409"/>
      <c r="D45" s="409"/>
      <c r="E45" s="409"/>
      <c r="F45" s="409"/>
      <c r="G45" s="409"/>
      <c r="H45" s="409"/>
      <c r="I45" s="409"/>
      <c r="J45" s="409"/>
    </row>
    <row r="46" spans="1:10" s="408" customFormat="1" ht="15" customHeight="1" x14ac:dyDescent="0.25">
      <c r="A46" s="384" t="s">
        <v>272</v>
      </c>
      <c r="B46" s="407"/>
      <c r="C46" s="407"/>
      <c r="D46" s="407"/>
      <c r="E46" s="407"/>
      <c r="F46" s="407"/>
      <c r="G46" s="407"/>
      <c r="H46" s="407"/>
      <c r="I46" s="407"/>
      <c r="J46" s="407"/>
    </row>
    <row r="47" spans="1:10" s="410" customFormat="1" ht="13.5" customHeight="1" x14ac:dyDescent="0.2">
      <c r="A47" s="406" t="s">
        <v>288</v>
      </c>
      <c r="B47" s="409"/>
      <c r="C47" s="409"/>
      <c r="D47" s="409"/>
      <c r="E47" s="409"/>
      <c r="F47" s="409"/>
      <c r="G47" s="409"/>
      <c r="H47" s="409"/>
      <c r="I47" s="409"/>
      <c r="J47" s="409"/>
    </row>
    <row r="48" spans="1:10" s="408" customFormat="1" ht="15" customHeight="1" x14ac:dyDescent="0.25">
      <c r="A48" s="384" t="s">
        <v>273</v>
      </c>
      <c r="B48" s="407"/>
      <c r="C48" s="407"/>
      <c r="D48" s="407"/>
      <c r="E48" s="407"/>
      <c r="F48" s="407"/>
      <c r="G48" s="407"/>
      <c r="H48" s="407"/>
      <c r="I48" s="407"/>
      <c r="J48" s="407"/>
    </row>
    <row r="49" spans="1:10" s="410" customFormat="1" ht="13.5" customHeight="1" x14ac:dyDescent="0.2">
      <c r="A49" s="406" t="s">
        <v>289</v>
      </c>
      <c r="B49" s="409"/>
      <c r="C49" s="409"/>
      <c r="D49" s="409"/>
      <c r="E49" s="409"/>
      <c r="F49" s="409"/>
      <c r="G49" s="409"/>
      <c r="H49" s="409"/>
      <c r="I49" s="409"/>
      <c r="J49" s="409"/>
    </row>
    <row r="50" spans="1:10" s="408" customFormat="1" ht="15" customHeight="1" x14ac:dyDescent="0.25">
      <c r="A50" s="384" t="s">
        <v>274</v>
      </c>
      <c r="B50" s="407"/>
      <c r="C50" s="407"/>
      <c r="D50" s="407"/>
      <c r="E50" s="407"/>
      <c r="F50" s="407"/>
      <c r="G50" s="407"/>
      <c r="H50" s="407"/>
      <c r="I50" s="407"/>
      <c r="J50" s="407"/>
    </row>
    <row r="51" spans="1:10" s="410" customFormat="1" ht="13.5" customHeight="1" x14ac:dyDescent="0.2">
      <c r="A51" s="406" t="s">
        <v>290</v>
      </c>
      <c r="B51" s="409"/>
      <c r="C51" s="409"/>
      <c r="D51" s="409"/>
      <c r="E51" s="409"/>
      <c r="F51" s="409"/>
      <c r="G51" s="409"/>
      <c r="H51" s="409"/>
      <c r="I51" s="409"/>
      <c r="J51" s="409"/>
    </row>
    <row r="52" spans="1:10" s="408" customFormat="1" ht="15" customHeight="1" x14ac:dyDescent="0.25">
      <c r="A52" s="384" t="s">
        <v>217</v>
      </c>
      <c r="B52" s="407"/>
      <c r="C52" s="407"/>
      <c r="D52" s="407"/>
      <c r="E52" s="407"/>
      <c r="F52" s="407"/>
      <c r="G52" s="407"/>
      <c r="H52" s="407"/>
      <c r="I52" s="407"/>
      <c r="J52" s="407"/>
    </row>
    <row r="53" spans="1:10" s="410" customFormat="1" ht="13.5" customHeight="1" x14ac:dyDescent="0.2">
      <c r="A53" s="406" t="s">
        <v>291</v>
      </c>
      <c r="B53" s="409"/>
      <c r="C53" s="409"/>
      <c r="D53" s="409"/>
      <c r="E53" s="409"/>
      <c r="F53" s="409"/>
      <c r="G53" s="409"/>
      <c r="H53" s="409"/>
      <c r="I53" s="409"/>
      <c r="J53" s="409"/>
    </row>
    <row r="54" spans="1:10" s="408" customFormat="1" ht="15" customHeight="1" x14ac:dyDescent="0.25">
      <c r="A54" s="384" t="s">
        <v>270</v>
      </c>
      <c r="B54" s="407"/>
      <c r="C54" s="407"/>
      <c r="D54" s="407"/>
      <c r="E54" s="407"/>
      <c r="F54" s="407"/>
      <c r="G54" s="407"/>
      <c r="H54" s="407"/>
      <c r="I54" s="407"/>
      <c r="J54" s="407"/>
    </row>
    <row r="55" spans="1:10" s="410" customFormat="1" ht="13.5" customHeight="1" x14ac:dyDescent="0.2">
      <c r="A55" s="406" t="s">
        <v>398</v>
      </c>
      <c r="B55" s="409"/>
      <c r="C55" s="409"/>
      <c r="D55" s="409"/>
      <c r="E55" s="409"/>
      <c r="F55" s="409"/>
      <c r="G55" s="409"/>
      <c r="H55" s="409"/>
      <c r="I55" s="409"/>
      <c r="J55" s="409"/>
    </row>
    <row r="56" spans="1:10" ht="15" customHeight="1" x14ac:dyDescent="0.2">
      <c r="A56" s="384" t="s">
        <v>341</v>
      </c>
    </row>
    <row r="57" spans="1:10" ht="24.75" customHeight="1" x14ac:dyDescent="0.2">
      <c r="A57" s="493" t="s">
        <v>407</v>
      </c>
      <c r="B57" s="493"/>
      <c r="C57" s="493"/>
      <c r="D57" s="493"/>
      <c r="E57" s="493"/>
      <c r="F57" s="493"/>
      <c r="G57" s="493"/>
      <c r="H57" s="493"/>
      <c r="I57" s="493"/>
      <c r="J57" s="493"/>
    </row>
  </sheetData>
  <sortState ref="A2:C27">
    <sortCondition ref="A2"/>
  </sortState>
  <mergeCells count="3">
    <mergeCell ref="A43:J43"/>
    <mergeCell ref="A57:J57"/>
    <mergeCell ref="A41:J4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&amp;C&amp;"-,Obyčejné"&amp;9Stránka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O45"/>
  <sheetViews>
    <sheetView zoomScale="115" zoomScaleNormal="115" workbookViewId="0"/>
  </sheetViews>
  <sheetFormatPr defaultRowHeight="12" x14ac:dyDescent="0.2"/>
  <cols>
    <col min="1" max="1" width="13.85546875" style="12" customWidth="1"/>
    <col min="2" max="2" width="8.28515625" style="12" customWidth="1"/>
    <col min="3" max="14" width="10.140625" style="12" customWidth="1"/>
    <col min="15" max="15" width="10.7109375" style="12" customWidth="1"/>
    <col min="16" max="16384" width="9.140625" style="12"/>
  </cols>
  <sheetData>
    <row r="1" spans="1:14" ht="18.75" x14ac:dyDescent="0.3">
      <c r="A1" s="106" t="s">
        <v>535</v>
      </c>
      <c r="N1" s="107" t="str">
        <f>Obsah!A1</f>
        <v>2016</v>
      </c>
    </row>
    <row r="2" spans="1:14" ht="7.5" customHeight="1" x14ac:dyDescent="0.2">
      <c r="N2" s="17"/>
    </row>
    <row r="3" spans="1:14" ht="12" customHeight="1" x14ac:dyDescent="0.2">
      <c r="A3" s="534"/>
      <c r="B3" s="534"/>
      <c r="C3" s="118" t="s">
        <v>96</v>
      </c>
      <c r="D3" s="118" t="s">
        <v>97</v>
      </c>
      <c r="E3" s="118" t="s">
        <v>98</v>
      </c>
      <c r="F3" s="118" t="s">
        <v>99</v>
      </c>
      <c r="G3" s="118" t="s">
        <v>100</v>
      </c>
      <c r="H3" s="118" t="s">
        <v>101</v>
      </c>
      <c r="I3" s="118" t="s">
        <v>102</v>
      </c>
      <c r="J3" s="118" t="s">
        <v>103</v>
      </c>
      <c r="K3" s="118" t="s">
        <v>104</v>
      </c>
      <c r="L3" s="118" t="s">
        <v>105</v>
      </c>
      <c r="M3" s="118" t="s">
        <v>106</v>
      </c>
      <c r="N3" s="118" t="s">
        <v>107</v>
      </c>
    </row>
    <row r="4" spans="1:14" x14ac:dyDescent="0.2">
      <c r="A4" s="530" t="s">
        <v>85</v>
      </c>
      <c r="B4" s="530"/>
      <c r="C4" s="48">
        <v>11276</v>
      </c>
      <c r="D4" s="48">
        <v>10591</v>
      </c>
      <c r="E4" s="48">
        <v>10380</v>
      </c>
      <c r="F4" s="48">
        <v>9871</v>
      </c>
      <c r="G4" s="48">
        <v>9256</v>
      </c>
      <c r="H4" s="48">
        <v>9075</v>
      </c>
      <c r="I4" s="48">
        <v>9031</v>
      </c>
      <c r="J4" s="48">
        <v>9023</v>
      </c>
      <c r="K4" s="48">
        <v>9176</v>
      </c>
      <c r="L4" s="48">
        <v>9925</v>
      </c>
      <c r="M4" s="48">
        <v>11046</v>
      </c>
      <c r="N4" s="48">
        <v>11410</v>
      </c>
    </row>
    <row r="5" spans="1:14" ht="12.6" customHeight="1" x14ac:dyDescent="0.2">
      <c r="A5" s="531" t="s">
        <v>71</v>
      </c>
      <c r="B5" s="532"/>
      <c r="C5" s="75" t="s">
        <v>555</v>
      </c>
      <c r="D5" s="75" t="s">
        <v>556</v>
      </c>
      <c r="E5" s="75" t="s">
        <v>557</v>
      </c>
      <c r="F5" s="75" t="s">
        <v>558</v>
      </c>
      <c r="G5" s="75" t="s">
        <v>559</v>
      </c>
      <c r="H5" s="75" t="s">
        <v>560</v>
      </c>
      <c r="I5" s="75" t="s">
        <v>561</v>
      </c>
      <c r="J5" s="75" t="s">
        <v>562</v>
      </c>
      <c r="K5" s="75" t="s">
        <v>563</v>
      </c>
      <c r="L5" s="75" t="s">
        <v>564</v>
      </c>
      <c r="M5" s="75" t="s">
        <v>565</v>
      </c>
      <c r="N5" s="190" t="s">
        <v>566</v>
      </c>
    </row>
    <row r="6" spans="1:14" ht="12.6" customHeight="1" thickBot="1" x14ac:dyDescent="0.25">
      <c r="A6" s="535" t="s">
        <v>430</v>
      </c>
      <c r="B6" s="535"/>
      <c r="C6" s="76" t="s">
        <v>567</v>
      </c>
      <c r="D6" s="76" t="s">
        <v>568</v>
      </c>
      <c r="E6" s="76" t="s">
        <v>569</v>
      </c>
      <c r="F6" s="76" t="s">
        <v>567</v>
      </c>
      <c r="G6" s="76" t="s">
        <v>567</v>
      </c>
      <c r="H6" s="76" t="s">
        <v>568</v>
      </c>
      <c r="I6" s="76" t="s">
        <v>568</v>
      </c>
      <c r="J6" s="76" t="s">
        <v>568</v>
      </c>
      <c r="K6" s="76" t="s">
        <v>568</v>
      </c>
      <c r="L6" s="76" t="s">
        <v>570</v>
      </c>
      <c r="M6" s="76" t="s">
        <v>571</v>
      </c>
      <c r="N6" s="76" t="s">
        <v>571</v>
      </c>
    </row>
    <row r="7" spans="1:14" ht="12.6" customHeight="1" x14ac:dyDescent="0.2">
      <c r="A7" s="530" t="s">
        <v>93</v>
      </c>
      <c r="B7" s="530"/>
      <c r="C7" s="48">
        <v>6060</v>
      </c>
      <c r="D7" s="48">
        <v>6624</v>
      </c>
      <c r="E7" s="48">
        <v>5951</v>
      </c>
      <c r="F7" s="48">
        <v>5976</v>
      </c>
      <c r="G7" s="48">
        <v>5357</v>
      </c>
      <c r="H7" s="48">
        <v>5143</v>
      </c>
      <c r="I7" s="48">
        <v>5099</v>
      </c>
      <c r="J7" s="48">
        <v>4932</v>
      </c>
      <c r="K7" s="48">
        <v>5440</v>
      </c>
      <c r="L7" s="48">
        <v>5637</v>
      </c>
      <c r="M7" s="48">
        <v>6524</v>
      </c>
      <c r="N7" s="48">
        <v>5877</v>
      </c>
    </row>
    <row r="8" spans="1:14" ht="12.6" customHeight="1" x14ac:dyDescent="0.2">
      <c r="A8" s="531" t="s">
        <v>71</v>
      </c>
      <c r="B8" s="532"/>
      <c r="C8" s="75" t="s">
        <v>572</v>
      </c>
      <c r="D8" s="75" t="s">
        <v>573</v>
      </c>
      <c r="E8" s="75" t="s">
        <v>574</v>
      </c>
      <c r="F8" s="75" t="s">
        <v>575</v>
      </c>
      <c r="G8" s="75" t="s">
        <v>576</v>
      </c>
      <c r="H8" s="75" t="s">
        <v>577</v>
      </c>
      <c r="I8" s="75" t="s">
        <v>578</v>
      </c>
      <c r="J8" s="75" t="s">
        <v>579</v>
      </c>
      <c r="K8" s="75" t="s">
        <v>580</v>
      </c>
      <c r="L8" s="75" t="s">
        <v>581</v>
      </c>
      <c r="M8" s="75" t="s">
        <v>582</v>
      </c>
      <c r="N8" s="190" t="s">
        <v>583</v>
      </c>
    </row>
    <row r="9" spans="1:14" ht="12.6" customHeight="1" thickBot="1" x14ac:dyDescent="0.25">
      <c r="A9" s="533" t="s">
        <v>430</v>
      </c>
      <c r="B9" s="533"/>
      <c r="C9" s="74" t="s">
        <v>584</v>
      </c>
      <c r="D9" s="74" t="s">
        <v>585</v>
      </c>
      <c r="E9" s="74" t="s">
        <v>586</v>
      </c>
      <c r="F9" s="74" t="s">
        <v>585</v>
      </c>
      <c r="G9" s="74" t="s">
        <v>585</v>
      </c>
      <c r="H9" s="74" t="s">
        <v>585</v>
      </c>
      <c r="I9" s="74" t="s">
        <v>585</v>
      </c>
      <c r="J9" s="74" t="s">
        <v>585</v>
      </c>
      <c r="K9" s="74" t="s">
        <v>585</v>
      </c>
      <c r="L9" s="74" t="s">
        <v>585</v>
      </c>
      <c r="M9" s="74" t="s">
        <v>587</v>
      </c>
      <c r="N9" s="74" t="s">
        <v>586</v>
      </c>
    </row>
    <row r="10" spans="1:14" ht="12.6" customHeight="1" x14ac:dyDescent="0.2">
      <c r="A10" s="135" t="s">
        <v>428</v>
      </c>
      <c r="N10" s="18" t="s">
        <v>159</v>
      </c>
    </row>
    <row r="11" spans="1:14" ht="12.6" customHeight="1" x14ac:dyDescent="0.2"/>
    <row r="12" spans="1:14" ht="12.6" customHeight="1" x14ac:dyDescent="0.2"/>
    <row r="13" spans="1:14" ht="12.6" customHeight="1" x14ac:dyDescent="0.2"/>
    <row r="14" spans="1:14" ht="12.6" customHeight="1" x14ac:dyDescent="0.2"/>
    <row r="15" spans="1:14" ht="12.6" customHeight="1" x14ac:dyDescent="0.2"/>
    <row r="16" spans="1:14" ht="12.6" customHeight="1" x14ac:dyDescent="0.2"/>
    <row r="17" ht="12.6" customHeight="1" x14ac:dyDescent="0.2"/>
    <row r="18" ht="12.6" customHeight="1" x14ac:dyDescent="0.2"/>
    <row r="19" ht="12.6" customHeight="1" x14ac:dyDescent="0.2"/>
    <row r="20" ht="12.6" customHeight="1" x14ac:dyDescent="0.2"/>
    <row r="21" ht="12.6" customHeight="1" x14ac:dyDescent="0.2"/>
    <row r="22" ht="12.6" customHeight="1" x14ac:dyDescent="0.2"/>
    <row r="23" ht="12.6" customHeight="1" x14ac:dyDescent="0.2"/>
    <row r="24" ht="12.6" customHeight="1" x14ac:dyDescent="0.2"/>
    <row r="25" ht="12.6" customHeight="1" x14ac:dyDescent="0.2"/>
    <row r="26" ht="12.6" customHeight="1" x14ac:dyDescent="0.2"/>
    <row r="27" ht="12.6" customHeight="1" x14ac:dyDescent="0.2"/>
    <row r="28" ht="12.6" customHeight="1" x14ac:dyDescent="0.2"/>
    <row r="29" ht="12.6" customHeight="1" x14ac:dyDescent="0.2"/>
    <row r="30" ht="12.6" customHeight="1" x14ac:dyDescent="0.2"/>
    <row r="31" ht="12.6" customHeight="1" x14ac:dyDescent="0.2"/>
    <row r="32" ht="12.6" customHeight="1" x14ac:dyDescent="0.2"/>
    <row r="33" spans="15:15" ht="12.6" customHeight="1" x14ac:dyDescent="0.2"/>
    <row r="34" spans="15:15" ht="12.6" customHeight="1" x14ac:dyDescent="0.2"/>
    <row r="35" spans="15:15" ht="12.6" customHeight="1" x14ac:dyDescent="0.2"/>
    <row r="36" spans="15:15" ht="11.25" customHeight="1" x14ac:dyDescent="0.2"/>
    <row r="37" spans="15:15" ht="15" customHeight="1" x14ac:dyDescent="0.2"/>
    <row r="38" spans="15:15" x14ac:dyDescent="0.2">
      <c r="O38" s="69"/>
    </row>
    <row r="39" spans="15:15" x14ac:dyDescent="0.2">
      <c r="O39" s="70"/>
    </row>
    <row r="40" spans="15:15" x14ac:dyDescent="0.2">
      <c r="O40" s="71"/>
    </row>
    <row r="41" spans="15:15" x14ac:dyDescent="0.2">
      <c r="O41" s="71"/>
    </row>
    <row r="42" spans="15:15" x14ac:dyDescent="0.2">
      <c r="O42" s="70"/>
    </row>
    <row r="43" spans="15:15" x14ac:dyDescent="0.2">
      <c r="O43" s="71"/>
    </row>
    <row r="44" spans="15:15" x14ac:dyDescent="0.2">
      <c r="O44" s="71"/>
    </row>
    <row r="45" spans="15:15" ht="10.5" customHeight="1" x14ac:dyDescent="0.2"/>
  </sheetData>
  <mergeCells count="7">
    <mergeCell ref="A7:B7"/>
    <mergeCell ref="A8:B8"/>
    <mergeCell ref="A9:B9"/>
    <mergeCell ref="A3:B3"/>
    <mergeCell ref="A4:B4"/>
    <mergeCell ref="A5:B5"/>
    <mergeCell ref="A6:B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W29"/>
  <sheetViews>
    <sheetView zoomScale="115" zoomScaleNormal="115" zoomScaleSheetLayoutView="115" workbookViewId="0"/>
  </sheetViews>
  <sheetFormatPr defaultRowHeight="12" x14ac:dyDescent="0.2"/>
  <cols>
    <col min="1" max="10" width="6.28515625" style="9" customWidth="1"/>
    <col min="11" max="11" width="5.85546875" style="9" customWidth="1"/>
    <col min="12" max="23" width="6.28515625" style="9" customWidth="1"/>
    <col min="24" max="16384" width="9.140625" style="9"/>
  </cols>
  <sheetData>
    <row r="1" spans="1:23" ht="18.75" x14ac:dyDescent="0.3">
      <c r="A1" s="108" t="s">
        <v>536</v>
      </c>
      <c r="V1" s="107"/>
      <c r="W1" s="107" t="str">
        <f>Obsah!A1</f>
        <v>2016</v>
      </c>
    </row>
    <row r="2" spans="1:23" ht="7.5" customHeight="1" x14ac:dyDescent="0.2"/>
    <row r="3" spans="1:23" x14ac:dyDescent="0.2">
      <c r="A3" s="451" t="s">
        <v>431</v>
      </c>
      <c r="B3" s="253">
        <v>39415</v>
      </c>
      <c r="C3" s="253">
        <v>39492</v>
      </c>
      <c r="D3" s="253">
        <v>39827</v>
      </c>
      <c r="E3" s="253">
        <v>40205</v>
      </c>
      <c r="F3" s="253">
        <v>40575</v>
      </c>
      <c r="G3" s="253">
        <v>40946</v>
      </c>
      <c r="H3" s="253">
        <v>41296</v>
      </c>
      <c r="I3" s="253">
        <v>41983</v>
      </c>
      <c r="J3" s="253">
        <v>42044</v>
      </c>
      <c r="K3" s="254">
        <v>42709</v>
      </c>
      <c r="L3" s="243"/>
      <c r="M3" s="451" t="s">
        <v>431</v>
      </c>
      <c r="N3" s="255">
        <v>39299</v>
      </c>
      <c r="O3" s="255">
        <v>39663</v>
      </c>
      <c r="P3" s="255">
        <v>40034</v>
      </c>
      <c r="Q3" s="255">
        <v>40391</v>
      </c>
      <c r="R3" s="255">
        <v>40748</v>
      </c>
      <c r="S3" s="255">
        <v>41133</v>
      </c>
      <c r="T3" s="255">
        <v>41469</v>
      </c>
      <c r="U3" s="255">
        <v>41861</v>
      </c>
      <c r="V3" s="255">
        <v>42218</v>
      </c>
      <c r="W3" s="255">
        <v>42589</v>
      </c>
    </row>
    <row r="4" spans="1:23" x14ac:dyDescent="0.2">
      <c r="A4" s="235"/>
      <c r="B4" s="242">
        <v>39415</v>
      </c>
      <c r="C4" s="242">
        <v>39492</v>
      </c>
      <c r="D4" s="242">
        <v>39827</v>
      </c>
      <c r="E4" s="242">
        <v>40205</v>
      </c>
      <c r="F4" s="242">
        <v>40575</v>
      </c>
      <c r="G4" s="242">
        <v>40946</v>
      </c>
      <c r="H4" s="242">
        <v>41296</v>
      </c>
      <c r="I4" s="242">
        <v>41983</v>
      </c>
      <c r="J4" s="242">
        <v>42044</v>
      </c>
      <c r="K4" s="241">
        <v>42709</v>
      </c>
      <c r="L4" s="243"/>
      <c r="M4" s="235"/>
      <c r="N4" s="240">
        <v>39299</v>
      </c>
      <c r="O4" s="240">
        <v>39663</v>
      </c>
      <c r="P4" s="240">
        <v>40034</v>
      </c>
      <c r="Q4" s="240">
        <v>40391</v>
      </c>
      <c r="R4" s="240">
        <v>40748</v>
      </c>
      <c r="S4" s="240">
        <v>41133</v>
      </c>
      <c r="T4" s="240">
        <v>41469</v>
      </c>
      <c r="U4" s="240">
        <v>41861</v>
      </c>
      <c r="V4" s="240">
        <v>42218</v>
      </c>
      <c r="W4" s="240">
        <v>42589</v>
      </c>
    </row>
    <row r="5" spans="1:23" x14ac:dyDescent="0.2">
      <c r="A5" s="249">
        <v>1</v>
      </c>
      <c r="B5" s="248">
        <v>8826</v>
      </c>
      <c r="C5" s="248">
        <v>8605</v>
      </c>
      <c r="D5" s="248">
        <v>9130</v>
      </c>
      <c r="E5" s="248">
        <v>9232</v>
      </c>
      <c r="F5" s="248">
        <v>8656</v>
      </c>
      <c r="G5" s="248">
        <v>9088</v>
      </c>
      <c r="H5" s="248">
        <v>7961</v>
      </c>
      <c r="I5" s="248">
        <v>8351.2119803850237</v>
      </c>
      <c r="J5" s="248">
        <v>8115</v>
      </c>
      <c r="K5" s="248">
        <f>'17.1'!K5</f>
        <v>8371</v>
      </c>
      <c r="M5" s="249">
        <v>1</v>
      </c>
      <c r="N5" s="248">
        <v>5374</v>
      </c>
      <c r="O5" s="248">
        <v>5363</v>
      </c>
      <c r="P5" s="248">
        <v>4862</v>
      </c>
      <c r="Q5" s="248">
        <v>5042</v>
      </c>
      <c r="R5" s="248">
        <v>5258</v>
      </c>
      <c r="S5" s="248">
        <v>4869</v>
      </c>
      <c r="T5" s="248">
        <v>4834</v>
      </c>
      <c r="U5" s="248">
        <v>5326.7622187453871</v>
      </c>
      <c r="V5" s="248">
        <v>5424</v>
      </c>
      <c r="W5" s="248">
        <f>'17.2'!K5</f>
        <v>5397</v>
      </c>
    </row>
    <row r="6" spans="1:23" x14ac:dyDescent="0.2">
      <c r="A6" s="173">
        <v>4.1666666666666664E-2</v>
      </c>
      <c r="B6" s="239">
        <v>8760</v>
      </c>
      <c r="C6" s="239">
        <v>8514</v>
      </c>
      <c r="D6" s="239">
        <v>9118</v>
      </c>
      <c r="E6" s="239">
        <v>9198</v>
      </c>
      <c r="F6" s="239">
        <v>8737</v>
      </c>
      <c r="G6" s="239">
        <v>9255</v>
      </c>
      <c r="H6" s="239">
        <v>7974</v>
      </c>
      <c r="I6" s="239">
        <v>8341.395932491354</v>
      </c>
      <c r="J6" s="238">
        <v>8228</v>
      </c>
      <c r="K6" s="238">
        <f>'17.1'!K6</f>
        <v>8492</v>
      </c>
      <c r="M6" s="173">
        <v>4.1666666666666664E-2</v>
      </c>
      <c r="N6" s="239">
        <v>5276</v>
      </c>
      <c r="O6" s="239">
        <v>5254</v>
      </c>
      <c r="P6" s="239">
        <v>4839</v>
      </c>
      <c r="Q6" s="239">
        <v>4978</v>
      </c>
      <c r="R6" s="239">
        <v>5107</v>
      </c>
      <c r="S6" s="239">
        <v>4797</v>
      </c>
      <c r="T6" s="239">
        <v>4770</v>
      </c>
      <c r="U6" s="239">
        <v>5225.00967845782</v>
      </c>
      <c r="V6" s="238">
        <v>5310</v>
      </c>
      <c r="W6" s="238">
        <f>'17.2'!K6</f>
        <v>5268</v>
      </c>
    </row>
    <row r="7" spans="1:23" x14ac:dyDescent="0.2">
      <c r="A7" s="173">
        <v>8.3333333333333301E-2</v>
      </c>
      <c r="B7" s="239">
        <v>8672</v>
      </c>
      <c r="C7" s="239">
        <v>8504</v>
      </c>
      <c r="D7" s="239">
        <v>9095</v>
      </c>
      <c r="E7" s="239">
        <v>9284</v>
      </c>
      <c r="F7" s="239">
        <v>8802</v>
      </c>
      <c r="G7" s="239">
        <v>9304</v>
      </c>
      <c r="H7" s="239">
        <v>7935</v>
      </c>
      <c r="I7" s="239">
        <v>8307.4679535276609</v>
      </c>
      <c r="J7" s="238">
        <v>8087</v>
      </c>
      <c r="K7" s="238">
        <f>'17.1'!K7</f>
        <v>8379</v>
      </c>
      <c r="M7" s="173">
        <v>8.3333333333333301E-2</v>
      </c>
      <c r="N7" s="239">
        <v>5406</v>
      </c>
      <c r="O7" s="239">
        <v>5313</v>
      </c>
      <c r="P7" s="239">
        <v>4857</v>
      </c>
      <c r="Q7" s="239">
        <v>5008</v>
      </c>
      <c r="R7" s="239">
        <v>5170</v>
      </c>
      <c r="S7" s="239">
        <v>4812</v>
      </c>
      <c r="T7" s="239">
        <v>4827</v>
      </c>
      <c r="U7" s="239">
        <v>5149.7745222408939</v>
      </c>
      <c r="V7" s="238">
        <v>5288</v>
      </c>
      <c r="W7" s="238">
        <f>'17.2'!K7</f>
        <v>5221</v>
      </c>
    </row>
    <row r="8" spans="1:23" x14ac:dyDescent="0.2">
      <c r="A8" s="173">
        <v>0.125</v>
      </c>
      <c r="B8" s="239">
        <v>8663</v>
      </c>
      <c r="C8" s="239">
        <v>8431</v>
      </c>
      <c r="D8" s="239">
        <v>9058</v>
      </c>
      <c r="E8" s="239">
        <v>9217</v>
      </c>
      <c r="F8" s="239">
        <v>8621</v>
      </c>
      <c r="G8" s="239">
        <v>9274</v>
      </c>
      <c r="H8" s="239">
        <v>7868</v>
      </c>
      <c r="I8" s="239">
        <v>8170.6780689491989</v>
      </c>
      <c r="J8" s="238">
        <v>8044</v>
      </c>
      <c r="K8" s="238">
        <f>'17.1'!K8</f>
        <v>8333</v>
      </c>
      <c r="M8" s="173">
        <v>0.125</v>
      </c>
      <c r="N8" s="239">
        <v>5213</v>
      </c>
      <c r="O8" s="239">
        <v>5195</v>
      </c>
      <c r="P8" s="239">
        <v>4634</v>
      </c>
      <c r="Q8" s="239">
        <v>4863</v>
      </c>
      <c r="R8" s="239">
        <v>5134</v>
      </c>
      <c r="S8" s="239">
        <v>4780</v>
      </c>
      <c r="T8" s="239">
        <v>4801</v>
      </c>
      <c r="U8" s="239">
        <v>5112.7720377100977</v>
      </c>
      <c r="V8" s="238">
        <v>5269</v>
      </c>
      <c r="W8" s="238">
        <f>'17.2'!K8</f>
        <v>5187</v>
      </c>
    </row>
    <row r="9" spans="1:23" x14ac:dyDescent="0.2">
      <c r="A9" s="173">
        <v>0.16666666666666699</v>
      </c>
      <c r="B9" s="239">
        <v>8912</v>
      </c>
      <c r="C9" s="239">
        <v>8636</v>
      </c>
      <c r="D9" s="239">
        <v>9268</v>
      </c>
      <c r="E9" s="239">
        <v>9435</v>
      </c>
      <c r="F9" s="239">
        <v>8961</v>
      </c>
      <c r="G9" s="239">
        <v>9482</v>
      </c>
      <c r="H9" s="239">
        <v>8058</v>
      </c>
      <c r="I9" s="239">
        <v>8272.6016478674737</v>
      </c>
      <c r="J9" s="238">
        <v>8134</v>
      </c>
      <c r="K9" s="238">
        <f>'17.1'!K9</f>
        <v>8509</v>
      </c>
      <c r="M9" s="173">
        <v>0.16666666666666699</v>
      </c>
      <c r="N9" s="239">
        <v>5214</v>
      </c>
      <c r="O9" s="239">
        <v>5195</v>
      </c>
      <c r="P9" s="239">
        <v>4654</v>
      </c>
      <c r="Q9" s="239">
        <v>4814</v>
      </c>
      <c r="R9" s="239">
        <v>4937</v>
      </c>
      <c r="S9" s="239">
        <v>4712</v>
      </c>
      <c r="T9" s="239">
        <v>4537</v>
      </c>
      <c r="U9" s="239">
        <v>5068.3303338528049</v>
      </c>
      <c r="V9" s="238">
        <v>5189</v>
      </c>
      <c r="W9" s="238">
        <f>'17.2'!K9</f>
        <v>5156</v>
      </c>
    </row>
    <row r="10" spans="1:23" x14ac:dyDescent="0.2">
      <c r="A10" s="173">
        <v>0.20833333333333301</v>
      </c>
      <c r="B10" s="239">
        <v>9517</v>
      </c>
      <c r="C10" s="239">
        <v>9128</v>
      </c>
      <c r="D10" s="239">
        <v>9783</v>
      </c>
      <c r="E10" s="239">
        <v>10079</v>
      </c>
      <c r="F10" s="239">
        <v>9632</v>
      </c>
      <c r="G10" s="239">
        <v>10063</v>
      </c>
      <c r="H10" s="239">
        <v>8778</v>
      </c>
      <c r="I10" s="239">
        <v>8784.8191165623593</v>
      </c>
      <c r="J10" s="238">
        <v>8643</v>
      </c>
      <c r="K10" s="238">
        <f>'17.1'!K10</f>
        <v>9103</v>
      </c>
      <c r="M10" s="173">
        <v>0.20833333333333301</v>
      </c>
      <c r="N10" s="239">
        <v>4881</v>
      </c>
      <c r="O10" s="239">
        <v>4716</v>
      </c>
      <c r="P10" s="239">
        <v>4452</v>
      </c>
      <c r="Q10" s="239">
        <v>4578</v>
      </c>
      <c r="R10" s="239">
        <v>4709</v>
      </c>
      <c r="S10" s="239">
        <v>4447</v>
      </c>
      <c r="T10" s="239">
        <v>4428</v>
      </c>
      <c r="U10" s="239">
        <v>4837.3125079045722</v>
      </c>
      <c r="V10" s="238">
        <v>4995</v>
      </c>
      <c r="W10" s="238">
        <f>'17.2'!K10</f>
        <v>4932</v>
      </c>
    </row>
    <row r="11" spans="1:23" x14ac:dyDescent="0.2">
      <c r="A11" s="173">
        <v>0.25</v>
      </c>
      <c r="B11" s="239">
        <v>10499</v>
      </c>
      <c r="C11" s="239">
        <v>10209</v>
      </c>
      <c r="D11" s="239">
        <v>10741</v>
      </c>
      <c r="E11" s="239">
        <v>10994</v>
      </c>
      <c r="F11" s="239">
        <v>10538</v>
      </c>
      <c r="G11" s="239">
        <v>10945</v>
      </c>
      <c r="H11" s="239">
        <v>9851</v>
      </c>
      <c r="I11" s="239">
        <v>9972.8080395734778</v>
      </c>
      <c r="J11" s="238">
        <v>9843</v>
      </c>
      <c r="K11" s="238">
        <f>'17.1'!K11</f>
        <v>10293</v>
      </c>
      <c r="M11" s="173">
        <v>0.25</v>
      </c>
      <c r="N11" s="239">
        <v>5186</v>
      </c>
      <c r="O11" s="239">
        <v>5198</v>
      </c>
      <c r="P11" s="239">
        <v>4756</v>
      </c>
      <c r="Q11" s="239">
        <v>4958</v>
      </c>
      <c r="R11" s="239">
        <v>5011</v>
      </c>
      <c r="S11" s="239">
        <v>4814</v>
      </c>
      <c r="T11" s="239">
        <v>4695</v>
      </c>
      <c r="U11" s="239">
        <v>4920.0799721233352</v>
      </c>
      <c r="V11" s="238">
        <v>5056</v>
      </c>
      <c r="W11" s="238">
        <f>'17.2'!K11</f>
        <v>5051</v>
      </c>
    </row>
    <row r="12" spans="1:23" x14ac:dyDescent="0.2">
      <c r="A12" s="173">
        <v>0.29166666666666702</v>
      </c>
      <c r="B12" s="239">
        <v>10286</v>
      </c>
      <c r="C12" s="239">
        <v>10211</v>
      </c>
      <c r="D12" s="239">
        <v>10741</v>
      </c>
      <c r="E12" s="239">
        <v>10762</v>
      </c>
      <c r="F12" s="239">
        <v>10489</v>
      </c>
      <c r="G12" s="239">
        <v>10748</v>
      </c>
      <c r="H12" s="239">
        <v>9775</v>
      </c>
      <c r="I12" s="239">
        <v>10536.334381551726</v>
      </c>
      <c r="J12" s="238">
        <v>10392</v>
      </c>
      <c r="K12" s="238">
        <f>'17.1'!K12</f>
        <v>10833</v>
      </c>
      <c r="M12" s="173">
        <v>0.29166666666666702</v>
      </c>
      <c r="N12" s="239">
        <v>5569</v>
      </c>
      <c r="O12" s="239">
        <v>5561</v>
      </c>
      <c r="P12" s="239">
        <v>5161</v>
      </c>
      <c r="Q12" s="239">
        <v>5338</v>
      </c>
      <c r="R12" s="239">
        <v>5555</v>
      </c>
      <c r="S12" s="239">
        <v>5169</v>
      </c>
      <c r="T12" s="239">
        <v>5133</v>
      </c>
      <c r="U12" s="239">
        <v>5291.1043071314807</v>
      </c>
      <c r="V12" s="238">
        <v>5372</v>
      </c>
      <c r="W12" s="238">
        <f>'17.2'!K12</f>
        <v>5479</v>
      </c>
    </row>
    <row r="13" spans="1:23" x14ac:dyDescent="0.2">
      <c r="A13" s="173">
        <v>0.33333333333333298</v>
      </c>
      <c r="B13" s="239">
        <v>10585</v>
      </c>
      <c r="C13" s="239">
        <v>10563</v>
      </c>
      <c r="D13" s="239">
        <v>11063</v>
      </c>
      <c r="E13" s="239">
        <v>10991</v>
      </c>
      <c r="F13" s="239">
        <v>10709</v>
      </c>
      <c r="G13" s="239">
        <v>11033</v>
      </c>
      <c r="H13" s="239">
        <v>10030</v>
      </c>
      <c r="I13" s="239">
        <v>10520.775007007602</v>
      </c>
      <c r="J13" s="238">
        <v>10595</v>
      </c>
      <c r="K13" s="238">
        <f>'17.1'!K13</f>
        <v>10978</v>
      </c>
      <c r="M13" s="173">
        <v>0.33333333333333298</v>
      </c>
      <c r="N13" s="239">
        <v>6015</v>
      </c>
      <c r="O13" s="239">
        <v>6002</v>
      </c>
      <c r="P13" s="239">
        <v>5638</v>
      </c>
      <c r="Q13" s="239">
        <v>5736</v>
      </c>
      <c r="R13" s="239">
        <v>5868</v>
      </c>
      <c r="S13" s="239">
        <v>5630</v>
      </c>
      <c r="T13" s="239">
        <v>5561</v>
      </c>
      <c r="U13" s="239">
        <v>5788.8041304995786</v>
      </c>
      <c r="V13" s="238">
        <v>5881</v>
      </c>
      <c r="W13" s="238">
        <f>'17.2'!K13</f>
        <v>5974</v>
      </c>
    </row>
    <row r="14" spans="1:23" x14ac:dyDescent="0.2">
      <c r="A14" s="173">
        <v>0.375</v>
      </c>
      <c r="B14" s="239">
        <v>10637</v>
      </c>
      <c r="C14" s="239">
        <v>10603</v>
      </c>
      <c r="D14" s="239">
        <v>11126</v>
      </c>
      <c r="E14" s="239">
        <v>11152</v>
      </c>
      <c r="F14" s="239">
        <v>10813</v>
      </c>
      <c r="G14" s="239">
        <v>11286</v>
      </c>
      <c r="H14" s="239">
        <v>10195</v>
      </c>
      <c r="I14" s="239">
        <v>10603.94361819699</v>
      </c>
      <c r="J14" s="238">
        <v>10818</v>
      </c>
      <c r="K14" s="238">
        <f>'17.1'!K14</f>
        <v>11137</v>
      </c>
      <c r="M14" s="173">
        <v>0.375</v>
      </c>
      <c r="N14" s="239">
        <v>6457</v>
      </c>
      <c r="O14" s="239">
        <v>6365</v>
      </c>
      <c r="P14" s="239">
        <v>5957</v>
      </c>
      <c r="Q14" s="239">
        <v>6146</v>
      </c>
      <c r="R14" s="239">
        <v>6258</v>
      </c>
      <c r="S14" s="239">
        <v>6021</v>
      </c>
      <c r="T14" s="239">
        <v>5993</v>
      </c>
      <c r="U14" s="239">
        <v>6273.7143511517543</v>
      </c>
      <c r="V14" s="238">
        <v>6341</v>
      </c>
      <c r="W14" s="238">
        <f>'17.2'!K14</f>
        <v>6420</v>
      </c>
    </row>
    <row r="15" spans="1:23" x14ac:dyDescent="0.2">
      <c r="A15" s="173">
        <v>0.41666666666666702</v>
      </c>
      <c r="B15" s="239">
        <v>10647</v>
      </c>
      <c r="C15" s="239">
        <v>10594</v>
      </c>
      <c r="D15" s="239">
        <v>11034</v>
      </c>
      <c r="E15" s="239">
        <v>10828</v>
      </c>
      <c r="F15" s="239">
        <v>10698</v>
      </c>
      <c r="G15" s="239">
        <v>11125</v>
      </c>
      <c r="H15" s="239">
        <v>10149</v>
      </c>
      <c r="I15" s="239">
        <v>10631.186243152137</v>
      </c>
      <c r="J15" s="238">
        <v>10725</v>
      </c>
      <c r="K15" s="238">
        <f>'17.1'!K15</f>
        <v>11107</v>
      </c>
      <c r="M15" s="173">
        <v>0.41666666666666702</v>
      </c>
      <c r="N15" s="239">
        <v>6677</v>
      </c>
      <c r="O15" s="239">
        <v>6659</v>
      </c>
      <c r="P15" s="239">
        <v>6189</v>
      </c>
      <c r="Q15" s="239">
        <v>6386</v>
      </c>
      <c r="R15" s="239">
        <v>6589</v>
      </c>
      <c r="S15" s="239">
        <v>6293</v>
      </c>
      <c r="T15" s="239">
        <v>6306</v>
      </c>
      <c r="U15" s="239">
        <v>6626.2340521491133</v>
      </c>
      <c r="V15" s="238">
        <v>6710</v>
      </c>
      <c r="W15" s="238">
        <f>'17.2'!K15</f>
        <v>6688</v>
      </c>
    </row>
    <row r="16" spans="1:23" x14ac:dyDescent="0.2">
      <c r="A16" s="173">
        <v>0.45833333333333298</v>
      </c>
      <c r="B16" s="239">
        <v>10774</v>
      </c>
      <c r="C16" s="239">
        <v>10818</v>
      </c>
      <c r="D16" s="239">
        <v>11157</v>
      </c>
      <c r="E16" s="239">
        <v>10974</v>
      </c>
      <c r="F16" s="239">
        <v>10900</v>
      </c>
      <c r="G16" s="239">
        <v>11324</v>
      </c>
      <c r="H16" s="239">
        <v>10206</v>
      </c>
      <c r="I16" s="239">
        <v>10632.13776461692</v>
      </c>
      <c r="J16" s="238">
        <v>10786</v>
      </c>
      <c r="K16" s="238">
        <f>'17.1'!K16</f>
        <v>11143</v>
      </c>
      <c r="M16" s="173">
        <v>0.45833333333333298</v>
      </c>
      <c r="N16" s="239">
        <v>6561</v>
      </c>
      <c r="O16" s="239">
        <v>6532</v>
      </c>
      <c r="P16" s="239">
        <v>6160</v>
      </c>
      <c r="Q16" s="239">
        <v>6213</v>
      </c>
      <c r="R16" s="239">
        <v>6479</v>
      </c>
      <c r="S16" s="239">
        <v>6138</v>
      </c>
      <c r="T16" s="239">
        <v>6201</v>
      </c>
      <c r="U16" s="239">
        <v>6765.5130485606041</v>
      </c>
      <c r="V16" s="238">
        <v>6935</v>
      </c>
      <c r="W16" s="238">
        <f>'17.2'!K16</f>
        <v>6891</v>
      </c>
    </row>
    <row r="17" spans="1:23" x14ac:dyDescent="0.2">
      <c r="A17" s="173">
        <v>0.5</v>
      </c>
      <c r="B17" s="239">
        <v>10538</v>
      </c>
      <c r="C17" s="239">
        <v>10721</v>
      </c>
      <c r="D17" s="239">
        <v>11053</v>
      </c>
      <c r="E17" s="239">
        <v>10741</v>
      </c>
      <c r="F17" s="239">
        <v>10649</v>
      </c>
      <c r="G17" s="239">
        <v>11166</v>
      </c>
      <c r="H17" s="239">
        <v>10169</v>
      </c>
      <c r="I17" s="239">
        <v>10736.022014717852</v>
      </c>
      <c r="J17" s="238">
        <v>10852</v>
      </c>
      <c r="K17" s="238">
        <f>'17.1'!K17</f>
        <v>11266</v>
      </c>
      <c r="M17" s="173">
        <v>0.5</v>
      </c>
      <c r="N17" s="239">
        <v>6339</v>
      </c>
      <c r="O17" s="239">
        <v>6394</v>
      </c>
      <c r="P17" s="239">
        <v>5974</v>
      </c>
      <c r="Q17" s="239">
        <v>6057</v>
      </c>
      <c r="R17" s="239">
        <v>6298</v>
      </c>
      <c r="S17" s="239">
        <v>6113</v>
      </c>
      <c r="T17" s="239">
        <v>6012</v>
      </c>
      <c r="U17" s="239">
        <v>6592.5467777686399</v>
      </c>
      <c r="V17" s="238">
        <v>6743</v>
      </c>
      <c r="W17" s="238">
        <f>'17.2'!K17</f>
        <v>6695</v>
      </c>
    </row>
    <row r="18" spans="1:23" x14ac:dyDescent="0.2">
      <c r="A18" s="173">
        <v>0.54166666666666696</v>
      </c>
      <c r="B18" s="239">
        <v>10560</v>
      </c>
      <c r="C18" s="239">
        <v>10646</v>
      </c>
      <c r="D18" s="239">
        <v>10887</v>
      </c>
      <c r="E18" s="239">
        <v>10621</v>
      </c>
      <c r="F18" s="239">
        <v>10499</v>
      </c>
      <c r="G18" s="239">
        <v>10972</v>
      </c>
      <c r="H18" s="239">
        <v>9988</v>
      </c>
      <c r="I18" s="239">
        <v>10707.299908506155</v>
      </c>
      <c r="J18" s="238">
        <v>10813</v>
      </c>
      <c r="K18" s="238">
        <f>'17.1'!K18</f>
        <v>11247</v>
      </c>
      <c r="M18" s="173">
        <v>0.54166666666666696</v>
      </c>
      <c r="N18" s="239">
        <v>6362</v>
      </c>
      <c r="O18" s="239">
        <v>6358</v>
      </c>
      <c r="P18" s="239">
        <v>5825</v>
      </c>
      <c r="Q18" s="239">
        <v>6064</v>
      </c>
      <c r="R18" s="239">
        <v>6310</v>
      </c>
      <c r="S18" s="239">
        <v>6035</v>
      </c>
      <c r="T18" s="239">
        <v>5972</v>
      </c>
      <c r="U18" s="239">
        <v>6562.8460907355948</v>
      </c>
      <c r="V18" s="238">
        <v>6670</v>
      </c>
      <c r="W18" s="238">
        <f>'17.2'!K18</f>
        <v>6644</v>
      </c>
    </row>
    <row r="19" spans="1:23" x14ac:dyDescent="0.2">
      <c r="A19" s="173">
        <v>0.58333333333333304</v>
      </c>
      <c r="B19" s="239">
        <v>10867</v>
      </c>
      <c r="C19" s="239">
        <v>10880</v>
      </c>
      <c r="D19" s="239">
        <v>11091</v>
      </c>
      <c r="E19" s="239">
        <v>10850</v>
      </c>
      <c r="F19" s="239">
        <v>10783</v>
      </c>
      <c r="G19" s="239">
        <v>11204</v>
      </c>
      <c r="H19" s="239">
        <v>10214</v>
      </c>
      <c r="I19" s="239">
        <v>10686.954544182894</v>
      </c>
      <c r="J19" s="238">
        <v>10602</v>
      </c>
      <c r="K19" s="238">
        <f>'17.1'!K19</f>
        <v>11244</v>
      </c>
      <c r="M19" s="173">
        <v>0.58333333333333304</v>
      </c>
      <c r="N19" s="239">
        <v>6292</v>
      </c>
      <c r="O19" s="239">
        <v>6318</v>
      </c>
      <c r="P19" s="239">
        <v>5902</v>
      </c>
      <c r="Q19" s="239">
        <v>6044</v>
      </c>
      <c r="R19" s="239">
        <v>6350</v>
      </c>
      <c r="S19" s="239">
        <v>5917</v>
      </c>
      <c r="T19" s="239">
        <v>5905</v>
      </c>
      <c r="U19" s="239">
        <v>6494.1369264879886</v>
      </c>
      <c r="V19" s="238">
        <v>6618</v>
      </c>
      <c r="W19" s="238">
        <f>'17.2'!K19</f>
        <v>6524</v>
      </c>
    </row>
    <row r="20" spans="1:23" x14ac:dyDescent="0.2">
      <c r="A20" s="173">
        <v>0.625</v>
      </c>
      <c r="B20" s="239">
        <v>10829</v>
      </c>
      <c r="C20" s="239">
        <v>10454</v>
      </c>
      <c r="D20" s="239">
        <v>10878</v>
      </c>
      <c r="E20" s="239">
        <v>10903</v>
      </c>
      <c r="F20" s="239">
        <v>10753</v>
      </c>
      <c r="G20" s="239">
        <v>11123</v>
      </c>
      <c r="H20" s="239">
        <v>10115</v>
      </c>
      <c r="I20" s="239">
        <v>10763.082335213589</v>
      </c>
      <c r="J20" s="238">
        <v>10521</v>
      </c>
      <c r="K20" s="238">
        <f>'17.1'!K20</f>
        <v>11321</v>
      </c>
      <c r="M20" s="173">
        <v>0.625</v>
      </c>
      <c r="N20" s="239">
        <v>6248</v>
      </c>
      <c r="O20" s="239">
        <v>6203</v>
      </c>
      <c r="P20" s="239">
        <v>5833</v>
      </c>
      <c r="Q20" s="239">
        <v>6015</v>
      </c>
      <c r="R20" s="239">
        <v>6156</v>
      </c>
      <c r="S20" s="239">
        <v>5879</v>
      </c>
      <c r="T20" s="239">
        <v>5858</v>
      </c>
      <c r="U20" s="239">
        <v>6461.1769211615601</v>
      </c>
      <c r="V20" s="238">
        <v>6600</v>
      </c>
      <c r="W20" s="238">
        <f>'17.2'!K20</f>
        <v>6522</v>
      </c>
    </row>
    <row r="21" spans="1:23" x14ac:dyDescent="0.2">
      <c r="A21" s="173">
        <v>0.66666666666666696</v>
      </c>
      <c r="B21" s="239">
        <v>11059</v>
      </c>
      <c r="C21" s="239">
        <v>10426</v>
      </c>
      <c r="D21" s="239">
        <v>11159</v>
      </c>
      <c r="E21" s="239">
        <v>11204</v>
      </c>
      <c r="F21" s="239">
        <v>10677</v>
      </c>
      <c r="G21" s="239">
        <v>11035</v>
      </c>
      <c r="H21" s="239">
        <v>10352</v>
      </c>
      <c r="I21" s="239">
        <v>10860.751693268581</v>
      </c>
      <c r="J21" s="238">
        <v>10436</v>
      </c>
      <c r="K21" s="238">
        <f>'17.1'!K21</f>
        <v>11410</v>
      </c>
      <c r="M21" s="173">
        <v>0.66666666666666696</v>
      </c>
      <c r="N21" s="239">
        <v>6086</v>
      </c>
      <c r="O21" s="239">
        <v>6142</v>
      </c>
      <c r="P21" s="239">
        <v>5832</v>
      </c>
      <c r="Q21" s="239">
        <v>5992</v>
      </c>
      <c r="R21" s="239">
        <v>6119</v>
      </c>
      <c r="S21" s="239">
        <v>5850</v>
      </c>
      <c r="T21" s="239">
        <v>5751</v>
      </c>
      <c r="U21" s="239">
        <v>6357.8163985784695</v>
      </c>
      <c r="V21" s="238">
        <v>6486</v>
      </c>
      <c r="W21" s="238">
        <f>'17.2'!K21</f>
        <v>6513</v>
      </c>
    </row>
    <row r="22" spans="1:23" x14ac:dyDescent="0.2">
      <c r="A22" s="173">
        <v>0.70833333333333304</v>
      </c>
      <c r="B22" s="239">
        <v>10597</v>
      </c>
      <c r="C22" s="239">
        <v>10363</v>
      </c>
      <c r="D22" s="239">
        <v>10648</v>
      </c>
      <c r="E22" s="239">
        <v>10892</v>
      </c>
      <c r="F22" s="239">
        <v>10587</v>
      </c>
      <c r="G22" s="239">
        <v>11209</v>
      </c>
      <c r="H22" s="239">
        <v>10180</v>
      </c>
      <c r="I22" s="239">
        <v>10751.413662864945</v>
      </c>
      <c r="J22" s="238">
        <v>10711</v>
      </c>
      <c r="K22" s="238">
        <f>'17.1'!K22</f>
        <v>11274</v>
      </c>
      <c r="M22" s="173">
        <v>0.70833333333333304</v>
      </c>
      <c r="N22" s="239">
        <v>6060</v>
      </c>
      <c r="O22" s="239">
        <v>6007</v>
      </c>
      <c r="P22" s="239">
        <v>5699</v>
      </c>
      <c r="Q22" s="239">
        <v>5897</v>
      </c>
      <c r="R22" s="239">
        <v>6054</v>
      </c>
      <c r="S22" s="239">
        <v>5739</v>
      </c>
      <c r="T22" s="239">
        <v>5724</v>
      </c>
      <c r="U22" s="239">
        <v>6261.4820063844018</v>
      </c>
      <c r="V22" s="238">
        <v>6261</v>
      </c>
      <c r="W22" s="238">
        <f>'17.2'!K22</f>
        <v>6320</v>
      </c>
    </row>
    <row r="23" spans="1:23" x14ac:dyDescent="0.2">
      <c r="A23" s="173">
        <v>0.75</v>
      </c>
      <c r="B23" s="239">
        <v>10573</v>
      </c>
      <c r="C23" s="239">
        <v>10454</v>
      </c>
      <c r="D23" s="239">
        <v>10732</v>
      </c>
      <c r="E23" s="239">
        <v>10904</v>
      </c>
      <c r="F23" s="239">
        <v>10423</v>
      </c>
      <c r="G23" s="239">
        <v>10887</v>
      </c>
      <c r="H23" s="239">
        <v>10020</v>
      </c>
      <c r="I23" s="239">
        <v>10478.642573077212</v>
      </c>
      <c r="J23" s="238">
        <v>10514</v>
      </c>
      <c r="K23" s="238">
        <f>'17.1'!K23</f>
        <v>10957</v>
      </c>
      <c r="M23" s="173">
        <v>0.75</v>
      </c>
      <c r="N23" s="239">
        <v>6061</v>
      </c>
      <c r="O23" s="239">
        <v>6095</v>
      </c>
      <c r="P23" s="239">
        <v>5779</v>
      </c>
      <c r="Q23" s="239">
        <v>5898</v>
      </c>
      <c r="R23" s="239">
        <v>6142</v>
      </c>
      <c r="S23" s="239">
        <v>5847</v>
      </c>
      <c r="T23" s="239">
        <v>5775</v>
      </c>
      <c r="U23" s="239">
        <v>6221.4193476173377</v>
      </c>
      <c r="V23" s="238">
        <v>6282</v>
      </c>
      <c r="W23" s="238">
        <f>'17.2'!K23</f>
        <v>6302</v>
      </c>
    </row>
    <row r="24" spans="1:23" x14ac:dyDescent="0.2">
      <c r="A24" s="173">
        <v>0.79166666666666696</v>
      </c>
      <c r="B24" s="239">
        <v>10624</v>
      </c>
      <c r="C24" s="239">
        <v>10465</v>
      </c>
      <c r="D24" s="239">
        <v>10731</v>
      </c>
      <c r="E24" s="239">
        <v>10824</v>
      </c>
      <c r="F24" s="239">
        <v>10458</v>
      </c>
      <c r="G24" s="239">
        <v>10944</v>
      </c>
      <c r="H24" s="239">
        <v>9818</v>
      </c>
      <c r="I24" s="239">
        <v>10320.171506033299</v>
      </c>
      <c r="J24" s="238">
        <v>10426</v>
      </c>
      <c r="K24" s="238">
        <f>'17.1'!K24</f>
        <v>10889</v>
      </c>
      <c r="M24" s="173">
        <v>0.79166666666666696</v>
      </c>
      <c r="N24" s="239">
        <v>6338</v>
      </c>
      <c r="O24" s="239">
        <v>6132</v>
      </c>
      <c r="P24" s="239">
        <v>5804</v>
      </c>
      <c r="Q24" s="239">
        <v>5938</v>
      </c>
      <c r="R24" s="239">
        <v>6181</v>
      </c>
      <c r="S24" s="239">
        <v>5853</v>
      </c>
      <c r="T24" s="239">
        <v>5783</v>
      </c>
      <c r="U24" s="239">
        <v>6256.5888597530884</v>
      </c>
      <c r="V24" s="238">
        <v>6314</v>
      </c>
      <c r="W24" s="238">
        <f>'17.2'!K24</f>
        <v>6380</v>
      </c>
    </row>
    <row r="25" spans="1:23" x14ac:dyDescent="0.2">
      <c r="A25" s="173">
        <v>0.83333333333333304</v>
      </c>
      <c r="B25" s="239">
        <v>10243</v>
      </c>
      <c r="C25" s="239">
        <v>9954</v>
      </c>
      <c r="D25" s="239">
        <v>10385</v>
      </c>
      <c r="E25" s="239">
        <v>10631</v>
      </c>
      <c r="F25" s="239">
        <v>10174</v>
      </c>
      <c r="G25" s="239">
        <v>10626</v>
      </c>
      <c r="H25" s="239">
        <v>9617</v>
      </c>
      <c r="I25" s="239">
        <v>10078.238477666719</v>
      </c>
      <c r="J25" s="238">
        <v>10057</v>
      </c>
      <c r="K25" s="238">
        <f>'17.1'!K25</f>
        <v>10634</v>
      </c>
      <c r="M25" s="173">
        <v>0.83333333333333304</v>
      </c>
      <c r="N25" s="239">
        <v>6479</v>
      </c>
      <c r="O25" s="239">
        <v>6345</v>
      </c>
      <c r="P25" s="239">
        <v>6314</v>
      </c>
      <c r="Q25" s="239">
        <v>6143</v>
      </c>
      <c r="R25" s="239">
        <v>6198</v>
      </c>
      <c r="S25" s="239">
        <v>6268</v>
      </c>
      <c r="T25" s="239">
        <v>5856</v>
      </c>
      <c r="U25" s="239">
        <v>6489.8664479167492</v>
      </c>
      <c r="V25" s="238">
        <v>6367</v>
      </c>
      <c r="W25" s="238">
        <f>'17.2'!K25</f>
        <v>6511</v>
      </c>
    </row>
    <row r="26" spans="1:23" x14ac:dyDescent="0.2">
      <c r="A26" s="173">
        <v>0.875</v>
      </c>
      <c r="B26" s="239">
        <v>9595</v>
      </c>
      <c r="C26" s="239">
        <v>9326</v>
      </c>
      <c r="D26" s="239">
        <v>9712</v>
      </c>
      <c r="E26" s="239">
        <v>9801</v>
      </c>
      <c r="F26" s="239">
        <v>9388</v>
      </c>
      <c r="G26" s="239">
        <v>9982</v>
      </c>
      <c r="H26" s="239">
        <v>8793</v>
      </c>
      <c r="I26" s="239">
        <v>9506.2513723648135</v>
      </c>
      <c r="J26" s="238">
        <v>9473</v>
      </c>
      <c r="K26" s="238">
        <f>'17.1'!K26</f>
        <v>10093</v>
      </c>
      <c r="M26" s="173">
        <v>0.875</v>
      </c>
      <c r="N26" s="239">
        <v>6481</v>
      </c>
      <c r="O26" s="239">
        <v>6381</v>
      </c>
      <c r="P26" s="239">
        <v>6124</v>
      </c>
      <c r="Q26" s="239">
        <v>6152</v>
      </c>
      <c r="R26" s="239">
        <v>6111</v>
      </c>
      <c r="S26" s="239">
        <v>6065</v>
      </c>
      <c r="T26" s="239">
        <v>6039</v>
      </c>
      <c r="U26" s="239">
        <v>6518.6229622419323</v>
      </c>
      <c r="V26" s="238">
        <v>6448</v>
      </c>
      <c r="W26" s="238">
        <f>'17.2'!K26</f>
        <v>6637</v>
      </c>
    </row>
    <row r="27" spans="1:23" x14ac:dyDescent="0.2">
      <c r="A27" s="173">
        <v>0.91666666666666696</v>
      </c>
      <c r="B27" s="239">
        <v>9153</v>
      </c>
      <c r="C27" s="239">
        <v>9024</v>
      </c>
      <c r="D27" s="239">
        <v>9143</v>
      </c>
      <c r="E27" s="239">
        <v>9332</v>
      </c>
      <c r="F27" s="239">
        <v>8946</v>
      </c>
      <c r="G27" s="239">
        <v>9531</v>
      </c>
      <c r="H27" s="239">
        <v>8559</v>
      </c>
      <c r="I27" s="239">
        <v>8912.8279342693695</v>
      </c>
      <c r="J27" s="238">
        <v>8922</v>
      </c>
      <c r="K27" s="238">
        <f>'17.1'!K27</f>
        <v>9512</v>
      </c>
      <c r="M27" s="173">
        <v>0.91666666666666696</v>
      </c>
      <c r="N27" s="239">
        <v>6221</v>
      </c>
      <c r="O27" s="239">
        <v>6063</v>
      </c>
      <c r="P27" s="239">
        <v>5784</v>
      </c>
      <c r="Q27" s="239">
        <v>5898</v>
      </c>
      <c r="R27" s="239">
        <v>5951</v>
      </c>
      <c r="S27" s="239">
        <v>5784</v>
      </c>
      <c r="T27" s="239">
        <v>5840</v>
      </c>
      <c r="U27" s="239">
        <v>6309.1442261267803</v>
      </c>
      <c r="V27" s="238">
        <v>6288</v>
      </c>
      <c r="W27" s="238">
        <f>'17.2'!K27</f>
        <v>6462</v>
      </c>
    </row>
    <row r="28" spans="1:23" ht="12.75" thickBot="1" x14ac:dyDescent="0.25">
      <c r="A28" s="251">
        <v>0.95833333333333304</v>
      </c>
      <c r="B28" s="250">
        <v>8891</v>
      </c>
      <c r="C28" s="250">
        <v>8549</v>
      </c>
      <c r="D28" s="250">
        <v>8873</v>
      </c>
      <c r="E28" s="250">
        <v>9028</v>
      </c>
      <c r="F28" s="250">
        <v>8624</v>
      </c>
      <c r="G28" s="250">
        <v>9126</v>
      </c>
      <c r="H28" s="250">
        <v>8069</v>
      </c>
      <c r="I28" s="250">
        <v>8428.2857168900064</v>
      </c>
      <c r="J28" s="250">
        <v>8473</v>
      </c>
      <c r="K28" s="250">
        <f>'17.1'!K28</f>
        <v>9071</v>
      </c>
      <c r="M28" s="251">
        <v>0.95833333333333304</v>
      </c>
      <c r="N28" s="250">
        <v>5839</v>
      </c>
      <c r="O28" s="250">
        <v>5714</v>
      </c>
      <c r="P28" s="250">
        <v>5445</v>
      </c>
      <c r="Q28" s="250">
        <v>5598</v>
      </c>
      <c r="R28" s="250">
        <v>5586</v>
      </c>
      <c r="S28" s="250">
        <v>5469</v>
      </c>
      <c r="T28" s="250">
        <v>5503</v>
      </c>
      <c r="U28" s="250">
        <v>5950.1753468377219</v>
      </c>
      <c r="V28" s="250">
        <v>5941</v>
      </c>
      <c r="W28" s="250">
        <f>'17.2'!K28</f>
        <v>6139</v>
      </c>
    </row>
    <row r="29" spans="1:23" x14ac:dyDescent="0.2">
      <c r="A29" s="135" t="s">
        <v>428</v>
      </c>
      <c r="K29" s="18" t="s">
        <v>320</v>
      </c>
      <c r="M29" s="135" t="s">
        <v>428</v>
      </c>
      <c r="W29" s="18" t="s">
        <v>320</v>
      </c>
    </row>
  </sheetData>
  <conditionalFormatting sqref="B5:K28">
    <cfRule type="expression" dxfId="1" priority="2">
      <formula>B5=MAX(B$5:B$28)</formula>
    </cfRule>
  </conditionalFormatting>
  <conditionalFormatting sqref="N5:W28">
    <cfRule type="expression" dxfId="0" priority="1">
      <formula>N5=MIN(N$5:N$28)</formula>
    </cfRule>
  </conditionalFormatting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N37"/>
  <sheetViews>
    <sheetView zoomScale="115" zoomScaleNormal="115" workbookViewId="0"/>
  </sheetViews>
  <sheetFormatPr defaultRowHeight="12" x14ac:dyDescent="0.2"/>
  <cols>
    <col min="1" max="1" width="42" style="12" customWidth="1"/>
    <col min="2" max="2" width="7.85546875" style="12" customWidth="1"/>
    <col min="3" max="14" width="7.85546875" style="52" customWidth="1"/>
    <col min="15" max="15" width="9.7109375" style="12" customWidth="1"/>
    <col min="16" max="16384" width="9.140625" style="12"/>
  </cols>
  <sheetData>
    <row r="1" spans="1:14" ht="18.75" x14ac:dyDescent="0.3">
      <c r="A1" s="106" t="s">
        <v>537</v>
      </c>
      <c r="N1" s="107" t="str">
        <f>Obsah!A1</f>
        <v>2016</v>
      </c>
    </row>
    <row r="2" spans="1:14" ht="7.5" customHeight="1" x14ac:dyDescent="0.2"/>
    <row r="3" spans="1:14" x14ac:dyDescent="0.2">
      <c r="A3" s="163"/>
      <c r="B3" s="118" t="s">
        <v>96</v>
      </c>
      <c r="C3" s="118" t="s">
        <v>97</v>
      </c>
      <c r="D3" s="118" t="s">
        <v>98</v>
      </c>
      <c r="E3" s="118" t="s">
        <v>99</v>
      </c>
      <c r="F3" s="118" t="s">
        <v>100</v>
      </c>
      <c r="G3" s="118" t="s">
        <v>101</v>
      </c>
      <c r="H3" s="118" t="s">
        <v>102</v>
      </c>
      <c r="I3" s="118" t="s">
        <v>103</v>
      </c>
      <c r="J3" s="118" t="s">
        <v>104</v>
      </c>
      <c r="K3" s="118" t="s">
        <v>105</v>
      </c>
      <c r="L3" s="118" t="s">
        <v>106</v>
      </c>
      <c r="M3" s="118" t="s">
        <v>107</v>
      </c>
      <c r="N3" s="155" t="s">
        <v>77</v>
      </c>
    </row>
    <row r="4" spans="1:14" ht="12.75" thickBot="1" x14ac:dyDescent="0.25">
      <c r="A4" s="164" t="s">
        <v>164</v>
      </c>
      <c r="B4" s="93">
        <f>SUM(B5:B7)</f>
        <v>6736.5370000000003</v>
      </c>
      <c r="C4" s="93">
        <f t="shared" ref="C4:N4" si="0">SUM(C5:C7)</f>
        <v>5486.3240000000005</v>
      </c>
      <c r="D4" s="93">
        <f t="shared" si="0"/>
        <v>6075.3829999999998</v>
      </c>
      <c r="E4" s="93">
        <f t="shared" si="0"/>
        <v>5555.4439999999995</v>
      </c>
      <c r="F4" s="93">
        <f t="shared" si="0"/>
        <v>5150.03</v>
      </c>
      <c r="G4" s="93">
        <f t="shared" si="0"/>
        <v>4367.9139999999998</v>
      </c>
      <c r="H4" s="93">
        <f t="shared" si="0"/>
        <v>4591.0470000000005</v>
      </c>
      <c r="I4" s="93">
        <f t="shared" si="0"/>
        <v>4549.2039999999997</v>
      </c>
      <c r="J4" s="93">
        <f t="shared" si="0"/>
        <v>4644.0209999999997</v>
      </c>
      <c r="K4" s="93">
        <f t="shared" si="0"/>
        <v>5206.6859999999997</v>
      </c>
      <c r="L4" s="93">
        <f t="shared" si="0"/>
        <v>5421.107</v>
      </c>
      <c r="M4" s="93">
        <f t="shared" si="0"/>
        <v>6093.0680000000002</v>
      </c>
      <c r="N4" s="93">
        <f t="shared" si="0"/>
        <v>63876.764999999999</v>
      </c>
    </row>
    <row r="5" spans="1:14" x14ac:dyDescent="0.2">
      <c r="A5" s="31" t="s">
        <v>47</v>
      </c>
      <c r="B5" s="53">
        <v>4683.2280000000001</v>
      </c>
      <c r="C5" s="53">
        <v>4274.1729999999998</v>
      </c>
      <c r="D5" s="53">
        <v>4871.473</v>
      </c>
      <c r="E5" s="53">
        <v>4302.6570000000002</v>
      </c>
      <c r="F5" s="53">
        <v>4153.2349999999997</v>
      </c>
      <c r="G5" s="53">
        <v>3645.1689999999999</v>
      </c>
      <c r="H5" s="53">
        <v>3671.7150000000001</v>
      </c>
      <c r="I5" s="53">
        <v>3679.7080000000001</v>
      </c>
      <c r="J5" s="53">
        <v>3169.8939999999998</v>
      </c>
      <c r="K5" s="53">
        <v>3812.0940000000001</v>
      </c>
      <c r="L5" s="53">
        <v>4149.3180000000002</v>
      </c>
      <c r="M5" s="53">
        <v>4358.6019999999999</v>
      </c>
      <c r="N5" s="188">
        <f>SUM(B5:M5)</f>
        <v>48771.265999999996</v>
      </c>
    </row>
    <row r="6" spans="1:14" x14ac:dyDescent="0.2">
      <c r="A6" s="32" t="s">
        <v>59</v>
      </c>
      <c r="B6" s="57">
        <v>163.11500000000001</v>
      </c>
      <c r="C6" s="183">
        <v>150.828</v>
      </c>
      <c r="D6" s="189">
        <v>164.16399999999999</v>
      </c>
      <c r="E6" s="189">
        <v>125.29300000000001</v>
      </c>
      <c r="F6" s="189">
        <v>136.47300000000001</v>
      </c>
      <c r="G6" s="189">
        <v>126.16500000000001</v>
      </c>
      <c r="H6" s="189">
        <v>86.736000000000004</v>
      </c>
      <c r="I6" s="189">
        <v>47.005000000000003</v>
      </c>
      <c r="J6" s="189">
        <v>183.58500000000001</v>
      </c>
      <c r="K6" s="189">
        <v>159.13200000000001</v>
      </c>
      <c r="L6" s="189">
        <v>167.29</v>
      </c>
      <c r="M6" s="189">
        <v>156.108</v>
      </c>
      <c r="N6" s="113">
        <f>SUM(B6:M6)</f>
        <v>1665.894</v>
      </c>
    </row>
    <row r="7" spans="1:14" x14ac:dyDescent="0.2">
      <c r="A7" s="31" t="s">
        <v>62</v>
      </c>
      <c r="B7" s="54">
        <v>1890.194</v>
      </c>
      <c r="C7" s="185">
        <v>1061.3230000000001</v>
      </c>
      <c r="D7" s="188">
        <v>1039.7460000000001</v>
      </c>
      <c r="E7" s="188">
        <v>1127.4939999999999</v>
      </c>
      <c r="F7" s="188">
        <v>860.322</v>
      </c>
      <c r="G7" s="188">
        <v>596.58000000000004</v>
      </c>
      <c r="H7" s="188">
        <v>832.596</v>
      </c>
      <c r="I7" s="188">
        <v>822.49099999999999</v>
      </c>
      <c r="J7" s="188">
        <v>1290.5419999999999</v>
      </c>
      <c r="K7" s="188">
        <v>1235.46</v>
      </c>
      <c r="L7" s="188">
        <v>1104.499</v>
      </c>
      <c r="M7" s="188">
        <v>1578.3579999999999</v>
      </c>
      <c r="N7" s="188">
        <f>SUM(B7:M7)</f>
        <v>13439.605</v>
      </c>
    </row>
    <row r="8" spans="1:14" ht="12.75" thickBot="1" x14ac:dyDescent="0.25">
      <c r="A8" s="164" t="s">
        <v>165</v>
      </c>
      <c r="B8" s="93">
        <f>SUM(B9:B14)</f>
        <v>-6736.5379999999996</v>
      </c>
      <c r="C8" s="93">
        <f t="shared" ref="C8:M8" si="1">SUM(C9:C14)</f>
        <v>-5486.3239999999996</v>
      </c>
      <c r="D8" s="93">
        <f t="shared" si="1"/>
        <v>-6075.3830000000007</v>
      </c>
      <c r="E8" s="93">
        <f t="shared" si="1"/>
        <v>-5555.4380000000001</v>
      </c>
      <c r="F8" s="93">
        <f t="shared" si="1"/>
        <v>-5150.030999999999</v>
      </c>
      <c r="G8" s="93">
        <f t="shared" si="1"/>
        <v>-4367.915</v>
      </c>
      <c r="H8" s="93">
        <f t="shared" si="1"/>
        <v>-4591.0450000000001</v>
      </c>
      <c r="I8" s="93">
        <f t="shared" si="1"/>
        <v>-4549.2039999999997</v>
      </c>
      <c r="J8" s="93">
        <f t="shared" si="1"/>
        <v>-4644.0210000000006</v>
      </c>
      <c r="K8" s="93">
        <f t="shared" si="1"/>
        <v>-5206.6880000000001</v>
      </c>
      <c r="L8" s="93">
        <f t="shared" si="1"/>
        <v>-5421.107</v>
      </c>
      <c r="M8" s="93">
        <f t="shared" si="1"/>
        <v>-6093.0690000000004</v>
      </c>
      <c r="N8" s="93">
        <f>SUM(N9:N14)</f>
        <v>-63876.762999999984</v>
      </c>
    </row>
    <row r="9" spans="1:14" x14ac:dyDescent="0.2">
      <c r="A9" s="31" t="s">
        <v>60</v>
      </c>
      <c r="B9" s="54">
        <v>-3689.8380000000002</v>
      </c>
      <c r="C9" s="185">
        <v>-3196.1529999999998</v>
      </c>
      <c r="D9" s="188">
        <v>-3296.9749999999999</v>
      </c>
      <c r="E9" s="188">
        <v>-2961.116</v>
      </c>
      <c r="F9" s="188">
        <v>-2885.009</v>
      </c>
      <c r="G9" s="188">
        <v>-2754.6979999999999</v>
      </c>
      <c r="H9" s="188">
        <v>-2601.2939999999999</v>
      </c>
      <c r="I9" s="188">
        <v>-2939.5219999999999</v>
      </c>
      <c r="J9" s="188">
        <v>-2844.5320000000002</v>
      </c>
      <c r="K9" s="188">
        <v>-3075.7280000000001</v>
      </c>
      <c r="L9" s="188">
        <v>-3263.9670000000001</v>
      </c>
      <c r="M9" s="188">
        <v>-3289.415</v>
      </c>
      <c r="N9" s="188">
        <f t="shared" ref="N9:N14" si="2">SUM(B9:M9)</f>
        <v>-36798.246999999996</v>
      </c>
    </row>
    <row r="10" spans="1:14" x14ac:dyDescent="0.2">
      <c r="A10" s="32" t="s">
        <v>61</v>
      </c>
      <c r="B10" s="57">
        <v>-2744.8670000000002</v>
      </c>
      <c r="C10" s="183">
        <v>-2066.4349999999999</v>
      </c>
      <c r="D10" s="189">
        <v>-2582.3820000000001</v>
      </c>
      <c r="E10" s="189">
        <v>-2387.3710000000001</v>
      </c>
      <c r="F10" s="189">
        <v>-2047.8219999999999</v>
      </c>
      <c r="G10" s="189">
        <v>-1467.403</v>
      </c>
      <c r="H10" s="189">
        <v>-1791.376</v>
      </c>
      <c r="I10" s="189">
        <v>-1383.3119999999999</v>
      </c>
      <c r="J10" s="189">
        <v>-1546.223</v>
      </c>
      <c r="K10" s="189">
        <v>-1915</v>
      </c>
      <c r="L10" s="189">
        <v>-1932.89</v>
      </c>
      <c r="M10" s="189">
        <v>-2536.6239999999998</v>
      </c>
      <c r="N10" s="113">
        <f t="shared" si="2"/>
        <v>-24401.704999999998</v>
      </c>
    </row>
    <row r="11" spans="1:14" x14ac:dyDescent="0.2">
      <c r="A11" s="32" t="s">
        <v>63</v>
      </c>
      <c r="B11" s="57">
        <v>0</v>
      </c>
      <c r="C11" s="183">
        <v>0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189">
        <v>0</v>
      </c>
      <c r="N11" s="113">
        <f t="shared" si="2"/>
        <v>0</v>
      </c>
    </row>
    <row r="12" spans="1:14" x14ac:dyDescent="0.2">
      <c r="A12" s="32" t="s">
        <v>53</v>
      </c>
      <c r="B12" s="57">
        <v>-149.42400000000001</v>
      </c>
      <c r="C12" s="183">
        <v>-131.733</v>
      </c>
      <c r="D12" s="189">
        <v>-98.870999999999995</v>
      </c>
      <c r="E12" s="189">
        <v>-110.489</v>
      </c>
      <c r="F12" s="189">
        <v>-126.172</v>
      </c>
      <c r="G12" s="189">
        <v>-81.313000000000002</v>
      </c>
      <c r="H12" s="189">
        <v>-123.739</v>
      </c>
      <c r="I12" s="189">
        <v>-140.40600000000001</v>
      </c>
      <c r="J12" s="189">
        <v>-136.58199999999999</v>
      </c>
      <c r="K12" s="189">
        <v>-117.51900000000001</v>
      </c>
      <c r="L12" s="189">
        <v>-141.375</v>
      </c>
      <c r="M12" s="189">
        <v>-143.702</v>
      </c>
      <c r="N12" s="113">
        <f t="shared" si="2"/>
        <v>-1501.3250000000003</v>
      </c>
    </row>
    <row r="13" spans="1:14" x14ac:dyDescent="0.2">
      <c r="A13" s="32" t="s">
        <v>404</v>
      </c>
      <c r="B13" s="57">
        <v>-19.936</v>
      </c>
      <c r="C13" s="183">
        <v>-13.911</v>
      </c>
      <c r="D13" s="189">
        <v>-14.207000000000001</v>
      </c>
      <c r="E13" s="189">
        <v>-12.412000000000001</v>
      </c>
      <c r="F13" s="189">
        <v>-13.704000000000001</v>
      </c>
      <c r="G13" s="189">
        <v>-15.731</v>
      </c>
      <c r="H13" s="189">
        <v>-16.712</v>
      </c>
      <c r="I13" s="189">
        <v>-23.919</v>
      </c>
      <c r="J13" s="189">
        <v>-30.334</v>
      </c>
      <c r="K13" s="189">
        <v>-17.276</v>
      </c>
      <c r="L13" s="189">
        <v>-13.335000000000001</v>
      </c>
      <c r="M13" s="189">
        <v>-21.46</v>
      </c>
      <c r="N13" s="113">
        <f t="shared" si="2"/>
        <v>-212.93700000000004</v>
      </c>
    </row>
    <row r="14" spans="1:14" ht="12.75" thickBot="1" x14ac:dyDescent="0.25">
      <c r="A14" s="162" t="s">
        <v>156</v>
      </c>
      <c r="B14" s="56">
        <v>-132.47300000000001</v>
      </c>
      <c r="C14" s="45">
        <v>-78.091999999999999</v>
      </c>
      <c r="D14" s="45">
        <v>-82.947999999999993</v>
      </c>
      <c r="E14" s="45">
        <v>-84.05</v>
      </c>
      <c r="F14" s="45">
        <v>-77.323999999999998</v>
      </c>
      <c r="G14" s="45">
        <v>-48.77</v>
      </c>
      <c r="H14" s="45">
        <v>-57.923999999999999</v>
      </c>
      <c r="I14" s="45">
        <v>-62.045000000000002</v>
      </c>
      <c r="J14" s="45">
        <v>-86.35</v>
      </c>
      <c r="K14" s="45">
        <v>-81.165000000000006</v>
      </c>
      <c r="L14" s="45">
        <v>-69.540000000000006</v>
      </c>
      <c r="M14" s="45">
        <v>-101.86799999999999</v>
      </c>
      <c r="N14" s="184">
        <f t="shared" si="2"/>
        <v>-962.54899999999998</v>
      </c>
    </row>
    <row r="15" spans="1:14" x14ac:dyDescent="0.2">
      <c r="B15" s="52"/>
      <c r="N15" s="18" t="s">
        <v>159</v>
      </c>
    </row>
    <row r="16" spans="1:14" ht="11.25" customHeight="1" x14ac:dyDescent="0.2">
      <c r="B16" s="52"/>
      <c r="N16" s="20"/>
    </row>
    <row r="17" spans="1:14" x14ac:dyDescent="0.2">
      <c r="A17" s="155"/>
      <c r="B17" s="118" t="s">
        <v>96</v>
      </c>
      <c r="C17" s="118" t="s">
        <v>97</v>
      </c>
      <c r="D17" s="118" t="s">
        <v>98</v>
      </c>
      <c r="E17" s="118" t="s">
        <v>99</v>
      </c>
      <c r="F17" s="118" t="s">
        <v>100</v>
      </c>
      <c r="G17" s="118" t="s">
        <v>101</v>
      </c>
      <c r="H17" s="118" t="s">
        <v>102</v>
      </c>
      <c r="I17" s="118" t="s">
        <v>103</v>
      </c>
      <c r="J17" s="118" t="s">
        <v>104</v>
      </c>
      <c r="K17" s="118" t="s">
        <v>105</v>
      </c>
      <c r="L17" s="118" t="s">
        <v>106</v>
      </c>
      <c r="M17" s="118" t="s">
        <v>107</v>
      </c>
      <c r="N17" s="155" t="s">
        <v>77</v>
      </c>
    </row>
    <row r="18" spans="1:14" ht="12.75" thickBot="1" x14ac:dyDescent="0.25">
      <c r="A18" s="164" t="s">
        <v>166</v>
      </c>
      <c r="B18" s="93">
        <f>SUM(B19:B23)</f>
        <v>6387.7904609999987</v>
      </c>
      <c r="C18" s="93">
        <f t="shared" ref="C18:N18" si="3">SUM(C19:C23)</f>
        <v>5744.2899779999998</v>
      </c>
      <c r="D18" s="93">
        <f t="shared" si="3"/>
        <v>5977.7364619999998</v>
      </c>
      <c r="E18" s="93">
        <f t="shared" si="3"/>
        <v>5296.1592000000001</v>
      </c>
      <c r="F18" s="93">
        <f t="shared" si="3"/>
        <v>5184.6902820000005</v>
      </c>
      <c r="G18" s="93">
        <f t="shared" si="3"/>
        <v>4958.4529379999994</v>
      </c>
      <c r="H18" s="93">
        <f t="shared" si="3"/>
        <v>4712.4396370000004</v>
      </c>
      <c r="I18" s="93">
        <f t="shared" si="3"/>
        <v>4827.8155240000006</v>
      </c>
      <c r="J18" s="93">
        <f t="shared" si="3"/>
        <v>5119.4281929999997</v>
      </c>
      <c r="K18" s="93">
        <f t="shared" si="3"/>
        <v>5747.7142762999993</v>
      </c>
      <c r="L18" s="93">
        <f t="shared" si="3"/>
        <v>6064.7836070000003</v>
      </c>
      <c r="M18" s="93">
        <f t="shared" si="3"/>
        <v>6236.3535489999922</v>
      </c>
      <c r="N18" s="93">
        <f t="shared" si="3"/>
        <v>66257.654107299983</v>
      </c>
    </row>
    <row r="19" spans="1:14" x14ac:dyDescent="0.2">
      <c r="A19" s="31" t="s">
        <v>45</v>
      </c>
      <c r="B19" s="55">
        <v>3689.8383779999999</v>
      </c>
      <c r="C19" s="186">
        <v>3196.153491</v>
      </c>
      <c r="D19" s="186">
        <v>3296.9753899999996</v>
      </c>
      <c r="E19" s="186">
        <v>2961.1155159999998</v>
      </c>
      <c r="F19" s="186">
        <v>2885.0096009999997</v>
      </c>
      <c r="G19" s="186">
        <v>2754.6977389999997</v>
      </c>
      <c r="H19" s="186">
        <v>2601.2943869999999</v>
      </c>
      <c r="I19" s="186">
        <v>2939.521898</v>
      </c>
      <c r="J19" s="186">
        <v>2844.5325509999998</v>
      </c>
      <c r="K19" s="186">
        <v>3075.7282880000002</v>
      </c>
      <c r="L19" s="186">
        <v>3263.9667420000001</v>
      </c>
      <c r="M19" s="186">
        <v>3289.4147599999997</v>
      </c>
      <c r="N19" s="115">
        <f>SUM(B19:M19)</f>
        <v>36798.248740999996</v>
      </c>
    </row>
    <row r="20" spans="1:14" x14ac:dyDescent="0.2">
      <c r="A20" s="32" t="s">
        <v>46</v>
      </c>
      <c r="B20" s="58">
        <v>692.42222199999992</v>
      </c>
      <c r="C20" s="187">
        <v>590.41301799999997</v>
      </c>
      <c r="D20" s="187">
        <v>637.63198399999999</v>
      </c>
      <c r="E20" s="187">
        <v>535.40164700000003</v>
      </c>
      <c r="F20" s="187">
        <v>537.12395400000003</v>
      </c>
      <c r="G20" s="187">
        <v>524.12968599999999</v>
      </c>
      <c r="H20" s="187">
        <v>464.13022000000001</v>
      </c>
      <c r="I20" s="187">
        <v>451.563335</v>
      </c>
      <c r="J20" s="187">
        <v>504.17040900000001</v>
      </c>
      <c r="K20" s="187">
        <v>633.42589129999999</v>
      </c>
      <c r="L20" s="187">
        <v>646.47076400000003</v>
      </c>
      <c r="M20" s="187">
        <v>687.23667699999987</v>
      </c>
      <c r="N20" s="113">
        <f t="shared" ref="N20:N36" si="4">SUM(B20:M20)</f>
        <v>6904.1198073000005</v>
      </c>
    </row>
    <row r="21" spans="1:14" x14ac:dyDescent="0.2">
      <c r="A21" s="32" t="s">
        <v>47</v>
      </c>
      <c r="B21" s="58">
        <v>1697.20235</v>
      </c>
      <c r="C21" s="187">
        <v>1682.846783</v>
      </c>
      <c r="D21" s="187">
        <v>1750.3599430000002</v>
      </c>
      <c r="E21" s="187">
        <v>1525.1560930000001</v>
      </c>
      <c r="F21" s="187">
        <v>1479.180479000001</v>
      </c>
      <c r="G21" s="187">
        <v>1456.2778500000002</v>
      </c>
      <c r="H21" s="187">
        <v>1384.9215160000001</v>
      </c>
      <c r="I21" s="187">
        <v>1155.514412</v>
      </c>
      <c r="J21" s="187">
        <v>1530.429842</v>
      </c>
      <c r="K21" s="187">
        <v>1720.6387049999998</v>
      </c>
      <c r="L21" s="187">
        <v>1814.7561149999997</v>
      </c>
      <c r="M21" s="187">
        <v>1872.9588429999917</v>
      </c>
      <c r="N21" s="113">
        <f t="shared" si="4"/>
        <v>19070.242930999993</v>
      </c>
    </row>
    <row r="22" spans="1:14" x14ac:dyDescent="0.2">
      <c r="A22" s="32" t="s">
        <v>48</v>
      </c>
      <c r="B22" s="58">
        <v>308.21034600000002</v>
      </c>
      <c r="C22" s="187">
        <v>274.810855</v>
      </c>
      <c r="D22" s="187">
        <v>292.67529699999994</v>
      </c>
      <c r="E22" s="187">
        <v>274.39048900000006</v>
      </c>
      <c r="F22" s="187">
        <v>283.31731700000006</v>
      </c>
      <c r="G22" s="187">
        <v>223.28151300000002</v>
      </c>
      <c r="H22" s="187">
        <v>259.718817</v>
      </c>
      <c r="I22" s="187">
        <v>281.10677999999996</v>
      </c>
      <c r="J22" s="187">
        <v>240.06295900000001</v>
      </c>
      <c r="K22" s="187">
        <v>317.74110100000001</v>
      </c>
      <c r="L22" s="187">
        <v>306.08263499999998</v>
      </c>
      <c r="M22" s="187">
        <v>334.15661300000005</v>
      </c>
      <c r="N22" s="113">
        <f t="shared" si="4"/>
        <v>3395.5547219999999</v>
      </c>
    </row>
    <row r="23" spans="1:14" x14ac:dyDescent="0.2">
      <c r="A23" s="31" t="s">
        <v>62</v>
      </c>
      <c r="B23" s="55">
        <v>0.11716500000000001</v>
      </c>
      <c r="C23" s="186">
        <v>6.5831000000000001E-2</v>
      </c>
      <c r="D23" s="186">
        <v>9.3848000000000001E-2</v>
      </c>
      <c r="E23" s="186">
        <v>9.5454999999999998E-2</v>
      </c>
      <c r="F23" s="186">
        <v>5.8930999999999997E-2</v>
      </c>
      <c r="G23" s="186">
        <v>6.615E-2</v>
      </c>
      <c r="H23" s="186">
        <v>2.3746970000000003</v>
      </c>
      <c r="I23" s="186">
        <v>0.10909899999999999</v>
      </c>
      <c r="J23" s="186">
        <v>0.23243200000000003</v>
      </c>
      <c r="K23" s="186">
        <v>0.18029100000000001</v>
      </c>
      <c r="L23" s="186">
        <v>33.507351</v>
      </c>
      <c r="M23" s="186">
        <v>52.586656000000005</v>
      </c>
      <c r="N23" s="115">
        <f t="shared" si="4"/>
        <v>89.487906000000009</v>
      </c>
    </row>
    <row r="24" spans="1:14" ht="12.75" thickBot="1" x14ac:dyDescent="0.25">
      <c r="A24" s="164" t="s">
        <v>167</v>
      </c>
      <c r="B24" s="93">
        <f>SUM(B25:B36)</f>
        <v>-6387.7904610000005</v>
      </c>
      <c r="C24" s="93">
        <f t="shared" ref="C24:N24" si="5">SUM(C25:C36)</f>
        <v>-5744.2899780000007</v>
      </c>
      <c r="D24" s="93">
        <f t="shared" si="5"/>
        <v>-5977.7364620000017</v>
      </c>
      <c r="E24" s="93">
        <f t="shared" si="5"/>
        <v>-5296.159200000001</v>
      </c>
      <c r="F24" s="93">
        <f t="shared" si="5"/>
        <v>-5184.6902829999999</v>
      </c>
      <c r="G24" s="93">
        <f t="shared" si="5"/>
        <v>-4958.4529380000004</v>
      </c>
      <c r="H24" s="93">
        <f t="shared" si="5"/>
        <v>-4712.4396365000011</v>
      </c>
      <c r="I24" s="93">
        <f t="shared" si="5"/>
        <v>-4827.8155239999987</v>
      </c>
      <c r="J24" s="93">
        <f t="shared" si="5"/>
        <v>-5119.4281929999988</v>
      </c>
      <c r="K24" s="93">
        <f t="shared" si="5"/>
        <v>-5747.7142760000015</v>
      </c>
      <c r="L24" s="93">
        <f t="shared" si="5"/>
        <v>-6064.7836069999994</v>
      </c>
      <c r="M24" s="93">
        <f t="shared" si="5"/>
        <v>-6236.3535490000013</v>
      </c>
      <c r="N24" s="93">
        <f t="shared" si="5"/>
        <v>-66257.654107499999</v>
      </c>
    </row>
    <row r="25" spans="1:14" ht="12" customHeight="1" x14ac:dyDescent="0.2">
      <c r="A25" s="31" t="s">
        <v>49</v>
      </c>
      <c r="B25" s="55">
        <v>-163.11545599999997</v>
      </c>
      <c r="C25" s="186">
        <v>-150.82790399999999</v>
      </c>
      <c r="D25" s="186">
        <v>-164.164027</v>
      </c>
      <c r="E25" s="186">
        <v>-125.292992</v>
      </c>
      <c r="F25" s="186">
        <v>-136.472782</v>
      </c>
      <c r="G25" s="186">
        <v>-126.165449</v>
      </c>
      <c r="H25" s="186">
        <v>-86.734695000000002</v>
      </c>
      <c r="I25" s="186">
        <v>-47.005034999999999</v>
      </c>
      <c r="J25" s="186">
        <v>-183.58578300000002</v>
      </c>
      <c r="K25" s="186">
        <v>-159.13227599999999</v>
      </c>
      <c r="L25" s="186">
        <v>-167.29027800000003</v>
      </c>
      <c r="M25" s="186">
        <v>-156.108408</v>
      </c>
      <c r="N25" s="115">
        <f t="shared" si="4"/>
        <v>-1665.8950850000001</v>
      </c>
    </row>
    <row r="26" spans="1:14" x14ac:dyDescent="0.2">
      <c r="A26" s="32" t="s">
        <v>50</v>
      </c>
      <c r="B26" s="58">
        <v>-692.42222200000003</v>
      </c>
      <c r="C26" s="187">
        <v>-590.41301800000008</v>
      </c>
      <c r="D26" s="187">
        <v>-637.6319840000001</v>
      </c>
      <c r="E26" s="187">
        <v>-535.40164700000003</v>
      </c>
      <c r="F26" s="187">
        <v>-537.12395400000003</v>
      </c>
      <c r="G26" s="187">
        <v>-524.12968599999999</v>
      </c>
      <c r="H26" s="187">
        <v>-464.13021999999995</v>
      </c>
      <c r="I26" s="187">
        <v>-451.56333499999994</v>
      </c>
      <c r="J26" s="187">
        <v>-504.17040900000006</v>
      </c>
      <c r="K26" s="187">
        <v>-633.42589100000009</v>
      </c>
      <c r="L26" s="187">
        <v>-646.47076399999992</v>
      </c>
      <c r="M26" s="187">
        <v>-687.23667699999987</v>
      </c>
      <c r="N26" s="113">
        <f t="shared" si="4"/>
        <v>-6904.119807</v>
      </c>
    </row>
    <row r="27" spans="1:14" x14ac:dyDescent="0.2">
      <c r="A27" s="32" t="s">
        <v>61</v>
      </c>
      <c r="B27" s="58">
        <v>-44.240215000000006</v>
      </c>
      <c r="C27" s="187">
        <v>-52.694017000000002</v>
      </c>
      <c r="D27" s="187">
        <v>-57.991782000000008</v>
      </c>
      <c r="E27" s="187">
        <v>-20.023803999999998</v>
      </c>
      <c r="F27" s="187">
        <v>-26.773032000000001</v>
      </c>
      <c r="G27" s="187">
        <v>-55.698356999999994</v>
      </c>
      <c r="H27" s="187">
        <v>-23.317359</v>
      </c>
      <c r="I27" s="187">
        <v>-34.456226999999998</v>
      </c>
      <c r="J27" s="187">
        <v>-64.201712999999998</v>
      </c>
      <c r="K27" s="187">
        <v>-8.7688819999999996</v>
      </c>
      <c r="L27" s="187">
        <v>-0.84907100000000002</v>
      </c>
      <c r="M27" s="187">
        <v>-0.29157</v>
      </c>
      <c r="N27" s="113">
        <f t="shared" si="4"/>
        <v>-389.30602899999997</v>
      </c>
    </row>
    <row r="28" spans="1:14" x14ac:dyDescent="0.2">
      <c r="A28" s="32" t="s">
        <v>51</v>
      </c>
      <c r="B28" s="58">
        <v>-575.81228899999996</v>
      </c>
      <c r="C28" s="187">
        <v>-542.85956699999997</v>
      </c>
      <c r="D28" s="187">
        <v>-554.67733900000007</v>
      </c>
      <c r="E28" s="187">
        <v>-561.79544599999997</v>
      </c>
      <c r="F28" s="187">
        <v>-592.59681600000022</v>
      </c>
      <c r="G28" s="187">
        <v>-633.23745099999996</v>
      </c>
      <c r="H28" s="187">
        <v>-572.45625699999994</v>
      </c>
      <c r="I28" s="187">
        <v>-625.06676099999993</v>
      </c>
      <c r="J28" s="187">
        <v>-658.35439200000008</v>
      </c>
      <c r="K28" s="187">
        <v>-680.36116000000004</v>
      </c>
      <c r="L28" s="187">
        <v>-672.50117199999988</v>
      </c>
      <c r="M28" s="187">
        <v>-626.11455799999896</v>
      </c>
      <c r="N28" s="113">
        <f t="shared" si="4"/>
        <v>-7295.833208</v>
      </c>
    </row>
    <row r="29" spans="1:14" x14ac:dyDescent="0.2">
      <c r="A29" s="32" t="s">
        <v>52</v>
      </c>
      <c r="B29" s="58">
        <v>-215.17264000000006</v>
      </c>
      <c r="C29" s="187">
        <v>-212.87440200000009</v>
      </c>
      <c r="D29" s="187">
        <v>-211.77470899999997</v>
      </c>
      <c r="E29" s="187">
        <v>-206.251451</v>
      </c>
      <c r="F29" s="187">
        <v>-198.08306799999943</v>
      </c>
      <c r="G29" s="187">
        <v>-204.23645700000003</v>
      </c>
      <c r="H29" s="187">
        <v>-196.6820450000001</v>
      </c>
      <c r="I29" s="187">
        <v>-202.66193999999999</v>
      </c>
      <c r="J29" s="187">
        <v>-195.546055</v>
      </c>
      <c r="K29" s="187">
        <v>-211.71447000000001</v>
      </c>
      <c r="L29" s="187">
        <v>-217.09804699999998</v>
      </c>
      <c r="M29" s="187">
        <v>-206.7757679999998</v>
      </c>
      <c r="N29" s="113">
        <f t="shared" si="4"/>
        <v>-2478.8710519999995</v>
      </c>
    </row>
    <row r="30" spans="1:14" x14ac:dyDescent="0.2">
      <c r="A30" s="32" t="s">
        <v>53</v>
      </c>
      <c r="B30" s="58">
        <v>-7.2127359999999996</v>
      </c>
      <c r="C30" s="187">
        <v>-6.2126000000000001</v>
      </c>
      <c r="D30" s="187">
        <v>-6.8789560000000005</v>
      </c>
      <c r="E30" s="187">
        <v>-5.4416250000000002</v>
      </c>
      <c r="F30" s="187">
        <v>-6.8182179999999999</v>
      </c>
      <c r="G30" s="187">
        <v>-3.4248699999999999</v>
      </c>
      <c r="H30" s="187">
        <v>-6.3294709999999998</v>
      </c>
      <c r="I30" s="187">
        <v>-2.4797579999999999</v>
      </c>
      <c r="J30" s="187">
        <v>-6.1743509999999997</v>
      </c>
      <c r="K30" s="187">
        <v>-5.6264179999999993</v>
      </c>
      <c r="L30" s="187">
        <v>-6.1046809999999994</v>
      </c>
      <c r="M30" s="187">
        <v>-6.1458280000000007</v>
      </c>
      <c r="N30" s="113">
        <f t="shared" si="4"/>
        <v>-68.84951199999999</v>
      </c>
    </row>
    <row r="31" spans="1:14" x14ac:dyDescent="0.2">
      <c r="A31" s="32" t="s">
        <v>54</v>
      </c>
      <c r="B31" s="58">
        <v>-108.75737199999999</v>
      </c>
      <c r="C31" s="187">
        <v>-102.106898</v>
      </c>
      <c r="D31" s="187">
        <v>-115.717921</v>
      </c>
      <c r="E31" s="187">
        <v>-114.956755</v>
      </c>
      <c r="F31" s="187">
        <v>-118.2406329999999</v>
      </c>
      <c r="G31" s="187">
        <v>-128.711296</v>
      </c>
      <c r="H31" s="187">
        <v>-117.84422399999998</v>
      </c>
      <c r="I31" s="187">
        <v>-120.932377</v>
      </c>
      <c r="J31" s="187">
        <v>-115.0928380000001</v>
      </c>
      <c r="K31" s="187">
        <v>-136.79234699999998</v>
      </c>
      <c r="L31" s="187">
        <v>-132.23882999999998</v>
      </c>
      <c r="M31" s="187">
        <v>-106.30954399999999</v>
      </c>
      <c r="N31" s="113">
        <f t="shared" si="4"/>
        <v>-1417.701035</v>
      </c>
    </row>
    <row r="32" spans="1:14" x14ac:dyDescent="0.2">
      <c r="A32" s="32" t="s">
        <v>55</v>
      </c>
      <c r="B32" s="58">
        <v>-1764.4833930000002</v>
      </c>
      <c r="C32" s="187">
        <v>-1686.2287019999999</v>
      </c>
      <c r="D32" s="187">
        <v>-1765.0161950000002</v>
      </c>
      <c r="E32" s="187">
        <v>-1670.3135569999999</v>
      </c>
      <c r="F32" s="187">
        <v>-1700.6756300000009</v>
      </c>
      <c r="G32" s="187">
        <v>-1622.6429810000002</v>
      </c>
      <c r="H32" s="187">
        <v>-1553.8695419999999</v>
      </c>
      <c r="I32" s="187">
        <v>-1632.915587</v>
      </c>
      <c r="J32" s="187">
        <v>-1668.014584</v>
      </c>
      <c r="K32" s="187">
        <v>-1709.9555400000011</v>
      </c>
      <c r="L32" s="187">
        <v>-1752.6075359999998</v>
      </c>
      <c r="M32" s="187">
        <v>-1604.531839</v>
      </c>
      <c r="N32" s="113">
        <f t="shared" si="4"/>
        <v>-20131.255086000005</v>
      </c>
    </row>
    <row r="33" spans="1:14" x14ac:dyDescent="0.2">
      <c r="A33" s="32" t="s">
        <v>56</v>
      </c>
      <c r="B33" s="58">
        <v>-829.10283000000004</v>
      </c>
      <c r="C33" s="187">
        <v>-722.27967550000005</v>
      </c>
      <c r="D33" s="187">
        <v>-738.22094549999997</v>
      </c>
      <c r="E33" s="187">
        <v>-626.10197860498101</v>
      </c>
      <c r="F33" s="187">
        <v>-594.67284676547695</v>
      </c>
      <c r="G33" s="187">
        <v>-536.68298939085298</v>
      </c>
      <c r="H33" s="187">
        <v>-536.39732348885991</v>
      </c>
      <c r="I33" s="187">
        <v>-558.40332470537498</v>
      </c>
      <c r="J33" s="187">
        <v>-561.20505205493203</v>
      </c>
      <c r="K33" s="187">
        <v>-684.64496385923599</v>
      </c>
      <c r="L33" s="187">
        <v>-749.92488856088607</v>
      </c>
      <c r="M33" s="187">
        <v>-812.41150970157685</v>
      </c>
      <c r="N33" s="113">
        <f t="shared" si="4"/>
        <v>-7950.0483281321758</v>
      </c>
    </row>
    <row r="34" spans="1:14" x14ac:dyDescent="0.2">
      <c r="A34" s="32" t="s">
        <v>57</v>
      </c>
      <c r="B34" s="58">
        <v>-1657.029522</v>
      </c>
      <c r="C34" s="187">
        <v>-1387.0720685000001</v>
      </c>
      <c r="D34" s="187">
        <v>-1431.5640165000002</v>
      </c>
      <c r="E34" s="187">
        <v>-1170.0161653950202</v>
      </c>
      <c r="F34" s="187">
        <v>-1036.7040642345221</v>
      </c>
      <c r="G34" s="187">
        <v>-906.51477560914702</v>
      </c>
      <c r="H34" s="187">
        <v>-936.24641801114103</v>
      </c>
      <c r="I34" s="187">
        <v>-928.01491729462407</v>
      </c>
      <c r="J34" s="187">
        <v>-938.11864594506699</v>
      </c>
      <c r="K34" s="187">
        <v>-1246.9649911407639</v>
      </c>
      <c r="L34" s="187">
        <v>-1421.1786794391141</v>
      </c>
      <c r="M34" s="187">
        <v>-1701.7380102984259</v>
      </c>
      <c r="N34" s="113">
        <f t="shared" si="4"/>
        <v>-14761.162274367825</v>
      </c>
    </row>
    <row r="35" spans="1:14" x14ac:dyDescent="0.2">
      <c r="A35" s="32" t="s">
        <v>58</v>
      </c>
      <c r="B35" s="58">
        <v>-11.253960000000001</v>
      </c>
      <c r="C35" s="187">
        <v>-9.4826370000000004</v>
      </c>
      <c r="D35" s="187">
        <v>-9.1521830000000008</v>
      </c>
      <c r="E35" s="187">
        <v>-6.2209540000000008</v>
      </c>
      <c r="F35" s="187">
        <v>-4.4024189999999992</v>
      </c>
      <c r="G35" s="187">
        <v>-1.6226389999999999</v>
      </c>
      <c r="H35" s="187">
        <v>-3.5584499999999997</v>
      </c>
      <c r="I35" s="187">
        <v>-3.3692190000000002</v>
      </c>
      <c r="J35" s="187">
        <v>-3.2765849999999999</v>
      </c>
      <c r="K35" s="187">
        <v>-5.8549250000000006</v>
      </c>
      <c r="L35" s="187">
        <v>-8.4856400000000001</v>
      </c>
      <c r="M35" s="187">
        <v>-10.352352999999999</v>
      </c>
      <c r="N35" s="113">
        <f t="shared" si="4"/>
        <v>-77.031964000000002</v>
      </c>
    </row>
    <row r="36" spans="1:14" ht="12.75" thickBot="1" x14ac:dyDescent="0.25">
      <c r="A36" s="162" t="s">
        <v>156</v>
      </c>
      <c r="B36" s="56">
        <v>-319.18782599999997</v>
      </c>
      <c r="C36" s="45">
        <v>-281.23848899999996</v>
      </c>
      <c r="D36" s="45">
        <v>-284.94640399999997</v>
      </c>
      <c r="E36" s="45">
        <v>-254.342825</v>
      </c>
      <c r="F36" s="45">
        <v>-232.12682000000001</v>
      </c>
      <c r="G36" s="45">
        <v>-215.385987</v>
      </c>
      <c r="H36" s="45">
        <v>-214.87363199999999</v>
      </c>
      <c r="I36" s="45">
        <v>-220.94704300000001</v>
      </c>
      <c r="J36" s="45">
        <v>-221.68778499999999</v>
      </c>
      <c r="K36" s="45">
        <v>-264.47241200000002</v>
      </c>
      <c r="L36" s="45">
        <v>-290.03402</v>
      </c>
      <c r="M36" s="45">
        <v>-318.33748400000007</v>
      </c>
      <c r="N36" s="45">
        <f t="shared" si="4"/>
        <v>-3117.580727</v>
      </c>
    </row>
    <row r="37" spans="1:14" x14ac:dyDescent="0.2">
      <c r="N37" s="18" t="s">
        <v>162</v>
      </c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N38"/>
  <sheetViews>
    <sheetView topLeftCell="A7" zoomScale="115" zoomScaleNormal="115" workbookViewId="0">
      <selection activeCell="E50" sqref="E50"/>
    </sheetView>
  </sheetViews>
  <sheetFormatPr defaultRowHeight="12" x14ac:dyDescent="0.2"/>
  <cols>
    <col min="1" max="1" width="5.7109375" style="9" customWidth="1"/>
    <col min="2" max="2" width="4" style="9" customWidth="1"/>
    <col min="3" max="7" width="13.42578125" style="9" customWidth="1"/>
    <col min="8" max="8" width="0.7109375" style="9" customWidth="1"/>
    <col min="9" max="13" width="13.28515625" style="9" customWidth="1"/>
    <col min="14" max="17" width="9.140625" style="9" customWidth="1"/>
    <col min="18" max="16384" width="9.140625" style="9"/>
  </cols>
  <sheetData>
    <row r="1" spans="1:13" ht="18.75" x14ac:dyDescent="0.3">
      <c r="A1" s="108" t="s">
        <v>538</v>
      </c>
      <c r="B1" s="108"/>
      <c r="M1" s="107" t="str">
        <f>Obsah!A1</f>
        <v>2016</v>
      </c>
    </row>
    <row r="2" spans="1:13" ht="4.5" customHeight="1" x14ac:dyDescent="0.2"/>
    <row r="3" spans="1:13" ht="12" customHeight="1" x14ac:dyDescent="0.2">
      <c r="A3" s="537" t="s">
        <v>327</v>
      </c>
      <c r="B3" s="537"/>
      <c r="C3" s="541" t="s">
        <v>432</v>
      </c>
      <c r="D3" s="541"/>
      <c r="E3" s="541"/>
      <c r="F3" s="541"/>
      <c r="G3" s="541"/>
      <c r="H3" s="98"/>
      <c r="I3" s="539" t="s">
        <v>338</v>
      </c>
      <c r="J3" s="539"/>
      <c r="K3" s="539"/>
      <c r="L3" s="539"/>
      <c r="M3" s="539"/>
    </row>
    <row r="4" spans="1:13" x14ac:dyDescent="0.2">
      <c r="A4" s="538"/>
      <c r="B4" s="538"/>
      <c r="C4" s="256" t="s">
        <v>328</v>
      </c>
      <c r="D4" s="256" t="s">
        <v>329</v>
      </c>
      <c r="E4" s="256" t="s">
        <v>330</v>
      </c>
      <c r="F4" s="256" t="s">
        <v>331</v>
      </c>
      <c r="G4" s="257" t="s">
        <v>77</v>
      </c>
      <c r="H4" s="98"/>
      <c r="I4" s="277" t="s">
        <v>328</v>
      </c>
      <c r="J4" s="277" t="s">
        <v>329</v>
      </c>
      <c r="K4" s="277" t="s">
        <v>330</v>
      </c>
      <c r="L4" s="277" t="s">
        <v>331</v>
      </c>
      <c r="M4" s="257" t="s">
        <v>77</v>
      </c>
    </row>
    <row r="5" spans="1:13" ht="12.75" thickBot="1" x14ac:dyDescent="0.25">
      <c r="A5" s="542" t="s">
        <v>77</v>
      </c>
      <c r="B5" s="542"/>
      <c r="C5" s="320">
        <f>SUM(C6,C10,C17)</f>
        <v>0</v>
      </c>
      <c r="D5" s="320">
        <f t="shared" ref="D5:F5" si="0">SUM(D6,D10,D17)</f>
        <v>3625976</v>
      </c>
      <c r="E5" s="320">
        <f t="shared" si="0"/>
        <v>1513973</v>
      </c>
      <c r="F5" s="320">
        <f t="shared" si="0"/>
        <v>786267</v>
      </c>
      <c r="G5" s="258">
        <f t="shared" ref="G5:G17" si="1">SUM(C5:F5)</f>
        <v>5926216</v>
      </c>
      <c r="H5" s="98"/>
      <c r="I5" s="278">
        <f>SUM(I6,I10,I17)</f>
        <v>4496</v>
      </c>
      <c r="J5" s="278">
        <f>SUM(J6,J10,J17)</f>
        <v>93184.59</v>
      </c>
      <c r="K5" s="278">
        <f>SUM(K6,K10,K17)</f>
        <v>36396.07</v>
      </c>
      <c r="L5" s="278">
        <f>SUM(L6,L10,L17)</f>
        <v>326.86</v>
      </c>
      <c r="M5" s="258">
        <f t="shared" ref="M5:M17" si="2">SUM(I5:L5)</f>
        <v>134403.51999999999</v>
      </c>
    </row>
    <row r="6" spans="1:13" x14ac:dyDescent="0.2">
      <c r="A6" s="259" t="s">
        <v>216</v>
      </c>
      <c r="B6" s="322"/>
      <c r="C6" s="260">
        <f>SUM(C7:C9)</f>
        <v>0</v>
      </c>
      <c r="D6" s="260">
        <f>SUM(D7:D9)</f>
        <v>99</v>
      </c>
      <c r="E6" s="260">
        <f t="shared" ref="E6:F6" si="3">SUM(E7:E9)</f>
        <v>34</v>
      </c>
      <c r="F6" s="260">
        <f t="shared" si="3"/>
        <v>3</v>
      </c>
      <c r="G6" s="261">
        <f t="shared" si="1"/>
        <v>136</v>
      </c>
      <c r="H6" s="98"/>
      <c r="I6" s="279">
        <f>SUM(I7:I9)</f>
        <v>4496</v>
      </c>
      <c r="J6" s="279">
        <f>SUM(J7:J9)</f>
        <v>5278.05</v>
      </c>
      <c r="K6" s="279">
        <f>SUM(K7:K9)</f>
        <v>2374.3000000000002</v>
      </c>
      <c r="L6" s="279">
        <f>SUM(L7:L9)</f>
        <v>144.22</v>
      </c>
      <c r="M6" s="261">
        <f t="shared" si="2"/>
        <v>12292.569999999998</v>
      </c>
    </row>
    <row r="7" spans="1:13" x14ac:dyDescent="0.2">
      <c r="A7" s="98"/>
      <c r="B7" s="323">
        <v>400</v>
      </c>
      <c r="C7" s="263">
        <v>0</v>
      </c>
      <c r="D7" s="263">
        <v>0</v>
      </c>
      <c r="E7" s="263">
        <v>0</v>
      </c>
      <c r="F7" s="263">
        <v>0</v>
      </c>
      <c r="G7" s="266">
        <f t="shared" si="1"/>
        <v>0</v>
      </c>
      <c r="H7" s="98"/>
      <c r="I7" s="281">
        <v>3102</v>
      </c>
      <c r="J7" s="281">
        <v>0</v>
      </c>
      <c r="K7" s="281">
        <v>0</v>
      </c>
      <c r="L7" s="281">
        <v>0</v>
      </c>
      <c r="M7" s="266">
        <f t="shared" si="2"/>
        <v>3102</v>
      </c>
    </row>
    <row r="8" spans="1:13" x14ac:dyDescent="0.2">
      <c r="A8" s="324"/>
      <c r="B8" s="325">
        <v>220</v>
      </c>
      <c r="C8" s="268">
        <v>0</v>
      </c>
      <c r="D8" s="269">
        <v>0</v>
      </c>
      <c r="E8" s="270">
        <v>0</v>
      </c>
      <c r="F8" s="269">
        <v>0</v>
      </c>
      <c r="G8" s="271">
        <f t="shared" si="1"/>
        <v>0</v>
      </c>
      <c r="H8" s="98"/>
      <c r="I8" s="290">
        <v>1349</v>
      </c>
      <c r="J8" s="290">
        <v>0</v>
      </c>
      <c r="K8" s="290">
        <v>0</v>
      </c>
      <c r="L8" s="290">
        <v>0</v>
      </c>
      <c r="M8" s="271">
        <f t="shared" si="2"/>
        <v>1349</v>
      </c>
    </row>
    <row r="9" spans="1:13" ht="12.75" thickBot="1" x14ac:dyDescent="0.25">
      <c r="A9" s="98"/>
      <c r="B9" s="323">
        <v>110</v>
      </c>
      <c r="C9" s="264">
        <v>0</v>
      </c>
      <c r="D9" s="264">
        <v>99</v>
      </c>
      <c r="E9" s="264">
        <v>34</v>
      </c>
      <c r="F9" s="264">
        <v>3</v>
      </c>
      <c r="G9" s="266">
        <f t="shared" si="1"/>
        <v>136</v>
      </c>
      <c r="H9" s="98"/>
      <c r="I9" s="283">
        <v>45</v>
      </c>
      <c r="J9" s="284">
        <v>5278.05</v>
      </c>
      <c r="K9" s="283">
        <v>2374.3000000000002</v>
      </c>
      <c r="L9" s="284">
        <v>144.22</v>
      </c>
      <c r="M9" s="266">
        <f t="shared" si="2"/>
        <v>7841.5700000000006</v>
      </c>
    </row>
    <row r="10" spans="1:13" x14ac:dyDescent="0.2">
      <c r="A10" s="259" t="s">
        <v>215</v>
      </c>
      <c r="B10" s="322"/>
      <c r="C10" s="272">
        <f>SUM(C11:C16)</f>
        <v>0</v>
      </c>
      <c r="D10" s="272">
        <f t="shared" ref="D10:F10" si="4">SUM(D11:D16)</f>
        <v>14761</v>
      </c>
      <c r="E10" s="272">
        <f t="shared" si="4"/>
        <v>7505</v>
      </c>
      <c r="F10" s="272">
        <f t="shared" si="4"/>
        <v>2016</v>
      </c>
      <c r="G10" s="261">
        <f t="shared" si="1"/>
        <v>24282</v>
      </c>
      <c r="H10" s="98"/>
      <c r="I10" s="285">
        <f>SUM(I11:I16)</f>
        <v>0</v>
      </c>
      <c r="J10" s="285">
        <f>SUM(J11:J16)</f>
        <v>40189.360000000001</v>
      </c>
      <c r="K10" s="285">
        <f>SUM(K11:K16)</f>
        <v>18090.759999999998</v>
      </c>
      <c r="L10" s="285">
        <f>SUM(L11:L16)</f>
        <v>103.34</v>
      </c>
      <c r="M10" s="261">
        <f t="shared" si="2"/>
        <v>58383.459999999992</v>
      </c>
    </row>
    <row r="11" spans="1:13" x14ac:dyDescent="0.2">
      <c r="A11" s="98"/>
      <c r="B11" s="323">
        <v>35</v>
      </c>
      <c r="C11" s="263">
        <v>0</v>
      </c>
      <c r="D11" s="263">
        <v>2961</v>
      </c>
      <c r="E11" s="263">
        <v>0</v>
      </c>
      <c r="F11" s="263">
        <v>0</v>
      </c>
      <c r="G11" s="266">
        <f t="shared" si="1"/>
        <v>2961</v>
      </c>
      <c r="H11" s="98"/>
      <c r="I11" s="283">
        <v>0</v>
      </c>
      <c r="J11" s="284">
        <v>9778.92</v>
      </c>
      <c r="K11" s="283">
        <v>0</v>
      </c>
      <c r="L11" s="284">
        <v>0</v>
      </c>
      <c r="M11" s="266">
        <f t="shared" si="2"/>
        <v>9778.92</v>
      </c>
    </row>
    <row r="12" spans="1:13" x14ac:dyDescent="0.2">
      <c r="A12" s="324"/>
      <c r="B12" s="325">
        <v>22</v>
      </c>
      <c r="C12" s="270">
        <v>0</v>
      </c>
      <c r="D12" s="269">
        <v>11055</v>
      </c>
      <c r="E12" s="270">
        <v>7505</v>
      </c>
      <c r="F12" s="269">
        <v>2016</v>
      </c>
      <c r="G12" s="271">
        <f t="shared" si="1"/>
        <v>20576</v>
      </c>
      <c r="H12" s="98"/>
      <c r="I12" s="286">
        <v>0</v>
      </c>
      <c r="J12" s="287">
        <v>30270.560000000001</v>
      </c>
      <c r="K12" s="286">
        <v>18090.759999999998</v>
      </c>
      <c r="L12" s="287">
        <v>103.34</v>
      </c>
      <c r="M12" s="271">
        <f t="shared" si="2"/>
        <v>48464.659999999996</v>
      </c>
    </row>
    <row r="13" spans="1:13" x14ac:dyDescent="0.2">
      <c r="A13" s="324"/>
      <c r="B13" s="325">
        <v>10</v>
      </c>
      <c r="C13" s="270">
        <v>0</v>
      </c>
      <c r="D13" s="269">
        <v>578</v>
      </c>
      <c r="E13" s="270">
        <v>0</v>
      </c>
      <c r="F13" s="269">
        <v>0</v>
      </c>
      <c r="G13" s="271">
        <f t="shared" si="1"/>
        <v>578</v>
      </c>
      <c r="H13" s="98"/>
      <c r="I13" s="286">
        <v>0</v>
      </c>
      <c r="J13" s="287">
        <v>139.16999999999999</v>
      </c>
      <c r="K13" s="286">
        <v>0</v>
      </c>
      <c r="L13" s="287">
        <v>0</v>
      </c>
      <c r="M13" s="271">
        <f t="shared" si="2"/>
        <v>139.16999999999999</v>
      </c>
    </row>
    <row r="14" spans="1:13" x14ac:dyDescent="0.2">
      <c r="A14" s="324"/>
      <c r="B14" s="325">
        <v>6</v>
      </c>
      <c r="C14" s="270">
        <v>0</v>
      </c>
      <c r="D14" s="269">
        <v>162</v>
      </c>
      <c r="E14" s="270">
        <v>0</v>
      </c>
      <c r="F14" s="269">
        <v>0</v>
      </c>
      <c r="G14" s="271">
        <f t="shared" si="1"/>
        <v>162</v>
      </c>
      <c r="H14" s="98"/>
      <c r="I14" s="286">
        <v>0</v>
      </c>
      <c r="J14" s="287">
        <v>0.18</v>
      </c>
      <c r="K14" s="286">
        <v>0</v>
      </c>
      <c r="L14" s="287">
        <v>0</v>
      </c>
      <c r="M14" s="271">
        <f t="shared" si="2"/>
        <v>0.18</v>
      </c>
    </row>
    <row r="15" spans="1:13" x14ac:dyDescent="0.2">
      <c r="A15" s="324"/>
      <c r="B15" s="325">
        <v>5</v>
      </c>
      <c r="C15" s="270">
        <v>0</v>
      </c>
      <c r="D15" s="269">
        <v>0</v>
      </c>
      <c r="E15" s="270">
        <v>0</v>
      </c>
      <c r="F15" s="269">
        <v>0</v>
      </c>
      <c r="G15" s="271">
        <f t="shared" si="1"/>
        <v>0</v>
      </c>
      <c r="H15" s="98"/>
      <c r="I15" s="286">
        <v>0</v>
      </c>
      <c r="J15" s="287">
        <v>0</v>
      </c>
      <c r="K15" s="286">
        <v>0</v>
      </c>
      <c r="L15" s="287">
        <v>0</v>
      </c>
      <c r="M15" s="271">
        <f t="shared" si="2"/>
        <v>0</v>
      </c>
    </row>
    <row r="16" spans="1:13" x14ac:dyDescent="0.2">
      <c r="A16" s="98"/>
      <c r="B16" s="323">
        <v>3</v>
      </c>
      <c r="C16" s="265">
        <v>0</v>
      </c>
      <c r="D16" s="264">
        <v>5</v>
      </c>
      <c r="E16" s="265">
        <v>0</v>
      </c>
      <c r="F16" s="264">
        <v>0</v>
      </c>
      <c r="G16" s="266">
        <f t="shared" si="1"/>
        <v>5</v>
      </c>
      <c r="H16" s="98"/>
      <c r="I16" s="283">
        <v>0</v>
      </c>
      <c r="J16" s="284">
        <v>0.53</v>
      </c>
      <c r="K16" s="283">
        <v>0</v>
      </c>
      <c r="L16" s="284">
        <v>0</v>
      </c>
      <c r="M16" s="266">
        <f t="shared" si="2"/>
        <v>0.53</v>
      </c>
    </row>
    <row r="17" spans="1:13" ht="12.75" thickBot="1" x14ac:dyDescent="0.25">
      <c r="A17" s="273" t="s">
        <v>214</v>
      </c>
      <c r="B17" s="316">
        <v>0.4</v>
      </c>
      <c r="C17" s="274">
        <v>0</v>
      </c>
      <c r="D17" s="275">
        <v>3611116</v>
      </c>
      <c r="E17" s="274">
        <v>1506434</v>
      </c>
      <c r="F17" s="275">
        <v>784248</v>
      </c>
      <c r="G17" s="276">
        <f t="shared" si="1"/>
        <v>5901798</v>
      </c>
      <c r="H17" s="98"/>
      <c r="I17" s="318">
        <v>0</v>
      </c>
      <c r="J17" s="288">
        <v>47717.18</v>
      </c>
      <c r="K17" s="288">
        <v>15931.01</v>
      </c>
      <c r="L17" s="288">
        <v>79.3</v>
      </c>
      <c r="M17" s="276">
        <f t="shared" si="2"/>
        <v>63727.490000000005</v>
      </c>
    </row>
    <row r="18" spans="1:13" ht="3.75" customHeight="1" x14ac:dyDescent="0.2"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</row>
    <row r="19" spans="1:13" ht="12" customHeight="1" x14ac:dyDescent="0.2">
      <c r="A19" s="537" t="s">
        <v>327</v>
      </c>
      <c r="B19" s="537"/>
      <c r="C19" s="540" t="s">
        <v>336</v>
      </c>
      <c r="D19" s="540"/>
      <c r="E19" s="540"/>
      <c r="F19" s="540"/>
      <c r="G19" s="321"/>
      <c r="H19" s="98"/>
      <c r="I19" s="540" t="s">
        <v>337</v>
      </c>
      <c r="J19" s="540"/>
      <c r="K19" s="540"/>
      <c r="L19" s="540"/>
      <c r="M19" s="321"/>
    </row>
    <row r="20" spans="1:13" x14ac:dyDescent="0.2">
      <c r="A20" s="538"/>
      <c r="B20" s="538"/>
      <c r="C20" s="277" t="s">
        <v>328</v>
      </c>
      <c r="D20" s="277" t="s">
        <v>329</v>
      </c>
      <c r="E20" s="277" t="s">
        <v>330</v>
      </c>
      <c r="F20" s="277" t="s">
        <v>331</v>
      </c>
      <c r="G20" s="257" t="s">
        <v>77</v>
      </c>
      <c r="H20" s="98"/>
      <c r="I20" s="277" t="s">
        <v>328</v>
      </c>
      <c r="J20" s="277" t="s">
        <v>329</v>
      </c>
      <c r="K20" s="277" t="s">
        <v>330</v>
      </c>
      <c r="L20" s="277" t="s">
        <v>331</v>
      </c>
      <c r="M20" s="257" t="s">
        <v>77</v>
      </c>
    </row>
    <row r="21" spans="1:13" ht="12.75" thickBot="1" x14ac:dyDescent="0.25">
      <c r="A21" s="536" t="s">
        <v>77</v>
      </c>
      <c r="B21" s="536"/>
      <c r="C21" s="278">
        <f>SUM(C22,C26,C33)</f>
        <v>0</v>
      </c>
      <c r="D21" s="278">
        <f t="shared" ref="D21:F21" si="5">SUM(D22,D26,D33)</f>
        <v>65943.240000000005</v>
      </c>
      <c r="E21" s="278">
        <f t="shared" si="5"/>
        <v>26894.27</v>
      </c>
      <c r="F21" s="278">
        <f t="shared" si="5"/>
        <v>11727.01</v>
      </c>
      <c r="G21" s="258">
        <f t="shared" ref="G21:G33" si="6">SUM(C21:F21)</f>
        <v>104564.52</v>
      </c>
      <c r="H21" s="98"/>
      <c r="I21" s="278">
        <f>SUM(I22,I26,I33)</f>
        <v>5717</v>
      </c>
      <c r="J21" s="278">
        <f>SUM(J22,J26,J33)</f>
        <v>97736.75</v>
      </c>
      <c r="K21" s="278">
        <f>SUM(K22,K26,K33)</f>
        <v>38421.93</v>
      </c>
      <c r="L21" s="278">
        <f>SUM(L22,L26,L33)</f>
        <v>500.17</v>
      </c>
      <c r="M21" s="258">
        <f t="shared" ref="M21:M33" si="7">SUM(I21:L21)</f>
        <v>142375.85</v>
      </c>
    </row>
    <row r="22" spans="1:13" x14ac:dyDescent="0.2">
      <c r="A22" s="259" t="s">
        <v>216</v>
      </c>
      <c r="B22" s="259"/>
      <c r="C22" s="279">
        <f>SUM(C23:C25)</f>
        <v>0</v>
      </c>
      <c r="D22" s="279">
        <f t="shared" ref="D22:F22" si="8">SUM(D23:D25)</f>
        <v>23.08</v>
      </c>
      <c r="E22" s="279">
        <f t="shared" si="8"/>
        <v>13.19</v>
      </c>
      <c r="F22" s="279">
        <f t="shared" si="8"/>
        <v>62.6</v>
      </c>
      <c r="G22" s="261">
        <f t="shared" si="6"/>
        <v>98.87</v>
      </c>
      <c r="H22" s="98"/>
      <c r="I22" s="279">
        <f>SUM(I23:I25)</f>
        <v>5717</v>
      </c>
      <c r="J22" s="279">
        <f>SUM(J23:J25)</f>
        <v>9830.2099999999991</v>
      </c>
      <c r="K22" s="279">
        <f>SUM(K23:K25)</f>
        <v>3915.17</v>
      </c>
      <c r="L22" s="279">
        <f>SUM(L23:L25)</f>
        <v>301.23</v>
      </c>
      <c r="M22" s="261">
        <f t="shared" si="7"/>
        <v>19763.609999999997</v>
      </c>
    </row>
    <row r="23" spans="1:13" x14ac:dyDescent="0.2">
      <c r="A23" s="98"/>
      <c r="B23" s="262">
        <v>400</v>
      </c>
      <c r="C23" s="280">
        <v>0</v>
      </c>
      <c r="D23" s="289">
        <v>0</v>
      </c>
      <c r="E23" s="289">
        <v>0</v>
      </c>
      <c r="F23" s="289">
        <v>0</v>
      </c>
      <c r="G23" s="266">
        <f t="shared" si="6"/>
        <v>0</v>
      </c>
      <c r="H23" s="98"/>
      <c r="I23" s="289">
        <v>3724</v>
      </c>
      <c r="J23" s="289">
        <v>0</v>
      </c>
      <c r="K23" s="289">
        <v>0</v>
      </c>
      <c r="L23" s="289">
        <v>0</v>
      </c>
      <c r="M23" s="266">
        <f t="shared" si="7"/>
        <v>3724</v>
      </c>
    </row>
    <row r="24" spans="1:13" x14ac:dyDescent="0.2">
      <c r="A24" s="324"/>
      <c r="B24" s="267">
        <v>220</v>
      </c>
      <c r="C24" s="282">
        <v>0</v>
      </c>
      <c r="D24" s="290">
        <v>0</v>
      </c>
      <c r="E24" s="290">
        <v>0</v>
      </c>
      <c r="F24" s="290">
        <v>0</v>
      </c>
      <c r="G24" s="271">
        <f t="shared" si="6"/>
        <v>0</v>
      </c>
      <c r="H24" s="98"/>
      <c r="I24" s="290">
        <v>1909</v>
      </c>
      <c r="J24" s="290">
        <v>0</v>
      </c>
      <c r="K24" s="290">
        <v>0</v>
      </c>
      <c r="L24" s="290">
        <v>0</v>
      </c>
      <c r="M24" s="271">
        <f t="shared" si="7"/>
        <v>1909</v>
      </c>
    </row>
    <row r="25" spans="1:13" ht="12.75" thickBot="1" x14ac:dyDescent="0.25">
      <c r="A25" s="98"/>
      <c r="B25" s="262">
        <v>110</v>
      </c>
      <c r="C25" s="280">
        <v>0</v>
      </c>
      <c r="D25" s="289">
        <v>23.08</v>
      </c>
      <c r="E25" s="289">
        <v>13.19</v>
      </c>
      <c r="F25" s="289">
        <v>62.6</v>
      </c>
      <c r="G25" s="266">
        <f t="shared" si="6"/>
        <v>98.87</v>
      </c>
      <c r="H25" s="98"/>
      <c r="I25" s="289">
        <v>84</v>
      </c>
      <c r="J25" s="289">
        <v>9830.2099999999991</v>
      </c>
      <c r="K25" s="289">
        <v>3915.17</v>
      </c>
      <c r="L25" s="289">
        <v>301.23</v>
      </c>
      <c r="M25" s="266">
        <f t="shared" si="7"/>
        <v>14130.609999999999</v>
      </c>
    </row>
    <row r="26" spans="1:13" x14ac:dyDescent="0.2">
      <c r="A26" s="259" t="s">
        <v>215</v>
      </c>
      <c r="B26" s="259"/>
      <c r="C26" s="285">
        <f>SUM(C27:C32)</f>
        <v>0</v>
      </c>
      <c r="D26" s="285">
        <f t="shared" ref="D26:F26" si="9">SUM(D27:D32)</f>
        <v>10468.549999999999</v>
      </c>
      <c r="E26" s="285">
        <f t="shared" si="9"/>
        <v>3899.77</v>
      </c>
      <c r="F26" s="285">
        <f t="shared" si="9"/>
        <v>3768.91</v>
      </c>
      <c r="G26" s="261">
        <f t="shared" si="6"/>
        <v>18137.23</v>
      </c>
      <c r="H26" s="98"/>
      <c r="I26" s="285">
        <f>SUM(I27:I32)</f>
        <v>0</v>
      </c>
      <c r="J26" s="285">
        <f>SUM(J27:J32)</f>
        <v>40189.360000000001</v>
      </c>
      <c r="K26" s="285">
        <f>SUM(K27:K32)</f>
        <v>18575.75</v>
      </c>
      <c r="L26" s="285">
        <f>SUM(L27:L32)</f>
        <v>119.64</v>
      </c>
      <c r="M26" s="261">
        <f t="shared" si="7"/>
        <v>58884.75</v>
      </c>
    </row>
    <row r="27" spans="1:13" x14ac:dyDescent="0.2">
      <c r="A27" s="98"/>
      <c r="B27" s="262">
        <v>35</v>
      </c>
      <c r="C27" s="283">
        <v>0</v>
      </c>
      <c r="D27" s="284">
        <v>1167</v>
      </c>
      <c r="E27" s="283">
        <v>0</v>
      </c>
      <c r="F27" s="284">
        <v>0</v>
      </c>
      <c r="G27" s="266">
        <f t="shared" si="6"/>
        <v>1167</v>
      </c>
      <c r="H27" s="98"/>
      <c r="I27" s="283">
        <v>0</v>
      </c>
      <c r="J27" s="284">
        <v>9778.92</v>
      </c>
      <c r="K27" s="283">
        <v>0</v>
      </c>
      <c r="L27" s="284">
        <v>0</v>
      </c>
      <c r="M27" s="266">
        <f t="shared" si="7"/>
        <v>9778.92</v>
      </c>
    </row>
    <row r="28" spans="1:13" x14ac:dyDescent="0.2">
      <c r="A28" s="324"/>
      <c r="B28" s="267">
        <v>22</v>
      </c>
      <c r="C28" s="286">
        <v>0</v>
      </c>
      <c r="D28" s="287">
        <v>7633.35</v>
      </c>
      <c r="E28" s="286">
        <v>3899.77</v>
      </c>
      <c r="F28" s="287">
        <v>3768.91</v>
      </c>
      <c r="G28" s="271">
        <f t="shared" si="6"/>
        <v>15302.03</v>
      </c>
      <c r="H28" s="98"/>
      <c r="I28" s="286">
        <v>0</v>
      </c>
      <c r="J28" s="287">
        <v>30270.560000000001</v>
      </c>
      <c r="K28" s="286">
        <v>18575.75</v>
      </c>
      <c r="L28" s="287">
        <v>119.64</v>
      </c>
      <c r="M28" s="271">
        <f t="shared" si="7"/>
        <v>48965.95</v>
      </c>
    </row>
    <row r="29" spans="1:13" x14ac:dyDescent="0.2">
      <c r="A29" s="324"/>
      <c r="B29" s="267">
        <v>10</v>
      </c>
      <c r="C29" s="286">
        <v>0</v>
      </c>
      <c r="D29" s="287">
        <v>1517.49</v>
      </c>
      <c r="E29" s="286">
        <v>0</v>
      </c>
      <c r="F29" s="287">
        <v>0</v>
      </c>
      <c r="G29" s="271">
        <f t="shared" si="6"/>
        <v>1517.49</v>
      </c>
      <c r="H29" s="98"/>
      <c r="I29" s="286">
        <v>0</v>
      </c>
      <c r="J29" s="287">
        <v>139.16999999999999</v>
      </c>
      <c r="K29" s="286">
        <v>0</v>
      </c>
      <c r="L29" s="287">
        <v>0</v>
      </c>
      <c r="M29" s="271">
        <f t="shared" si="7"/>
        <v>139.16999999999999</v>
      </c>
    </row>
    <row r="30" spans="1:13" x14ac:dyDescent="0.2">
      <c r="A30" s="324"/>
      <c r="B30" s="267">
        <v>6</v>
      </c>
      <c r="C30" s="286">
        <v>0</v>
      </c>
      <c r="D30" s="287">
        <v>149.31</v>
      </c>
      <c r="E30" s="286">
        <v>0</v>
      </c>
      <c r="F30" s="287">
        <v>0</v>
      </c>
      <c r="G30" s="271">
        <f t="shared" si="6"/>
        <v>149.31</v>
      </c>
      <c r="H30" s="98"/>
      <c r="I30" s="286">
        <v>0</v>
      </c>
      <c r="J30" s="287">
        <v>0.18</v>
      </c>
      <c r="K30" s="286">
        <v>0</v>
      </c>
      <c r="L30" s="287">
        <v>0</v>
      </c>
      <c r="M30" s="271">
        <f t="shared" si="7"/>
        <v>0.18</v>
      </c>
    </row>
    <row r="31" spans="1:13" x14ac:dyDescent="0.2">
      <c r="A31" s="324"/>
      <c r="B31" s="267">
        <v>5</v>
      </c>
      <c r="C31" s="286">
        <v>0</v>
      </c>
      <c r="D31" s="287">
        <v>0</v>
      </c>
      <c r="E31" s="286">
        <v>0</v>
      </c>
      <c r="F31" s="287">
        <v>0</v>
      </c>
      <c r="G31" s="271">
        <f t="shared" si="6"/>
        <v>0</v>
      </c>
      <c r="H31" s="98"/>
      <c r="I31" s="286">
        <v>0</v>
      </c>
      <c r="J31" s="287">
        <v>0</v>
      </c>
      <c r="K31" s="286">
        <v>0</v>
      </c>
      <c r="L31" s="287">
        <v>0</v>
      </c>
      <c r="M31" s="271">
        <f t="shared" si="7"/>
        <v>0</v>
      </c>
    </row>
    <row r="32" spans="1:13" x14ac:dyDescent="0.2">
      <c r="A32" s="98"/>
      <c r="B32" s="262">
        <v>3</v>
      </c>
      <c r="C32" s="283">
        <v>0</v>
      </c>
      <c r="D32" s="284">
        <v>1.4</v>
      </c>
      <c r="E32" s="283">
        <v>0</v>
      </c>
      <c r="F32" s="284">
        <v>0</v>
      </c>
      <c r="G32" s="266">
        <f t="shared" si="6"/>
        <v>1.4</v>
      </c>
      <c r="H32" s="98"/>
      <c r="I32" s="283">
        <v>0</v>
      </c>
      <c r="J32" s="284">
        <v>0.53</v>
      </c>
      <c r="K32" s="283">
        <v>0</v>
      </c>
      <c r="L32" s="284">
        <v>0</v>
      </c>
      <c r="M32" s="266">
        <f t="shared" si="7"/>
        <v>0.53</v>
      </c>
    </row>
    <row r="33" spans="1:14" ht="12.75" thickBot="1" x14ac:dyDescent="0.25">
      <c r="A33" s="317" t="s">
        <v>214</v>
      </c>
      <c r="B33" s="319">
        <v>0.4</v>
      </c>
      <c r="C33" s="318">
        <v>0</v>
      </c>
      <c r="D33" s="288">
        <v>55451.61</v>
      </c>
      <c r="E33" s="288">
        <v>22981.31</v>
      </c>
      <c r="F33" s="288">
        <v>7895.5</v>
      </c>
      <c r="G33" s="276">
        <f t="shared" si="6"/>
        <v>86328.42</v>
      </c>
      <c r="H33" s="98"/>
      <c r="I33" s="318">
        <v>0</v>
      </c>
      <c r="J33" s="288">
        <v>47717.18</v>
      </c>
      <c r="K33" s="288">
        <v>15931.01</v>
      </c>
      <c r="L33" s="288">
        <v>79.3</v>
      </c>
      <c r="M33" s="276">
        <f t="shared" si="7"/>
        <v>63727.490000000005</v>
      </c>
    </row>
    <row r="34" spans="1:14" x14ac:dyDescent="0.2">
      <c r="M34" s="18" t="s">
        <v>377</v>
      </c>
    </row>
    <row r="37" spans="1:14" x14ac:dyDescent="0.2">
      <c r="A37" s="225" t="s">
        <v>400</v>
      </c>
      <c r="B37" s="225"/>
      <c r="C37" s="225"/>
      <c r="D37" s="225" t="s">
        <v>401</v>
      </c>
      <c r="E37" s="225"/>
      <c r="F37" s="225"/>
      <c r="G37" s="225" t="s">
        <v>402</v>
      </c>
      <c r="H37" s="225"/>
      <c r="I37" s="225"/>
      <c r="J37" s="225" t="s">
        <v>403</v>
      </c>
      <c r="K37" s="225"/>
      <c r="L37" s="225"/>
    </row>
    <row r="38" spans="1:14" x14ac:dyDescent="0.2">
      <c r="A38" s="225" t="s">
        <v>214</v>
      </c>
      <c r="B38" s="225" t="s">
        <v>215</v>
      </c>
      <c r="C38" s="225" t="s">
        <v>216</v>
      </c>
      <c r="D38" s="225" t="s">
        <v>214</v>
      </c>
      <c r="E38" s="225" t="s">
        <v>215</v>
      </c>
      <c r="F38" s="225" t="s">
        <v>216</v>
      </c>
      <c r="G38" s="225" t="s">
        <v>214</v>
      </c>
      <c r="H38" s="225" t="s">
        <v>215</v>
      </c>
      <c r="I38" s="225" t="s">
        <v>216</v>
      </c>
      <c r="J38" s="225" t="s">
        <v>214</v>
      </c>
      <c r="K38" s="225" t="s">
        <v>215</v>
      </c>
      <c r="L38" s="225" t="s">
        <v>216</v>
      </c>
      <c r="M38" s="225"/>
      <c r="N38" s="225"/>
    </row>
  </sheetData>
  <mergeCells count="8">
    <mergeCell ref="A21:B21"/>
    <mergeCell ref="A19:B20"/>
    <mergeCell ref="I3:M3"/>
    <mergeCell ref="C19:F19"/>
    <mergeCell ref="I19:L19"/>
    <mergeCell ref="C3:G3"/>
    <mergeCell ref="A3:B4"/>
    <mergeCell ref="A5:B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G44"/>
  <sheetViews>
    <sheetView zoomScale="115" zoomScaleNormal="115" workbookViewId="0"/>
  </sheetViews>
  <sheetFormatPr defaultRowHeight="12" x14ac:dyDescent="0.2"/>
  <cols>
    <col min="1" max="1" width="37.5703125" style="293" customWidth="1"/>
    <col min="2" max="4" width="12" style="293" customWidth="1"/>
    <col min="5" max="5" width="14.42578125" style="293" customWidth="1"/>
    <col min="6" max="6" width="35.5703125" style="293" customWidth="1"/>
    <col min="7" max="7" width="20.42578125" style="293" customWidth="1"/>
    <col min="8" max="10" width="10.140625" style="293" customWidth="1"/>
    <col min="11" max="11" width="10.7109375" style="293" customWidth="1"/>
    <col min="12" max="16384" width="9.140625" style="293"/>
  </cols>
  <sheetData>
    <row r="1" spans="1:7" ht="18.75" x14ac:dyDescent="0.3">
      <c r="A1" s="292" t="s">
        <v>539</v>
      </c>
      <c r="G1" s="301" t="str">
        <f>Obsah!A1</f>
        <v>2016</v>
      </c>
    </row>
    <row r="2" spans="1:7" ht="7.5" customHeight="1" x14ac:dyDescent="0.2"/>
    <row r="3" spans="1:7" ht="12.75" x14ac:dyDescent="0.2">
      <c r="A3" s="543" t="s">
        <v>422</v>
      </c>
      <c r="B3" s="543"/>
      <c r="C3" s="543"/>
      <c r="D3" s="315" t="s">
        <v>349</v>
      </c>
      <c r="E3" s="311"/>
    </row>
    <row r="4" spans="1:7" ht="13.5" customHeight="1" x14ac:dyDescent="0.2">
      <c r="A4" s="548" t="s">
        <v>342</v>
      </c>
      <c r="B4" s="548"/>
      <c r="C4" s="548"/>
      <c r="D4" s="313">
        <v>3</v>
      </c>
      <c r="E4" s="312"/>
    </row>
    <row r="5" spans="1:7" x14ac:dyDescent="0.2">
      <c r="A5" s="546" t="s">
        <v>343</v>
      </c>
      <c r="B5" s="547"/>
      <c r="C5" s="547"/>
      <c r="D5" s="314">
        <v>37</v>
      </c>
    </row>
    <row r="6" spans="1:7" x14ac:dyDescent="0.2">
      <c r="A6" s="546" t="s">
        <v>353</v>
      </c>
      <c r="B6" s="547"/>
      <c r="C6" s="547"/>
      <c r="D6" s="314">
        <v>12.3</v>
      </c>
    </row>
    <row r="7" spans="1:7" ht="12.75" thickBot="1" x14ac:dyDescent="0.25">
      <c r="A7" s="545" t="s">
        <v>344</v>
      </c>
      <c r="B7" s="545"/>
      <c r="C7" s="545"/>
      <c r="D7" s="310">
        <v>45</v>
      </c>
    </row>
    <row r="17" spans="1:7" x14ac:dyDescent="0.2">
      <c r="A17" s="544"/>
      <c r="B17" s="544"/>
      <c r="C17" s="544"/>
      <c r="D17" s="544"/>
      <c r="E17" s="544"/>
      <c r="F17" s="544"/>
      <c r="G17" s="544"/>
    </row>
    <row r="22" spans="1:7" ht="24" x14ac:dyDescent="0.2">
      <c r="A22" s="305" t="s">
        <v>423</v>
      </c>
      <c r="B22" s="306" t="s">
        <v>346</v>
      </c>
      <c r="C22" s="306" t="s">
        <v>347</v>
      </c>
      <c r="D22" s="306" t="s">
        <v>348</v>
      </c>
    </row>
    <row r="23" spans="1:7" ht="13.5" thickBot="1" x14ac:dyDescent="0.25">
      <c r="A23" s="299" t="s">
        <v>345</v>
      </c>
      <c r="B23" s="300">
        <v>2.21</v>
      </c>
      <c r="C23" s="300">
        <v>258.29000000000002</v>
      </c>
      <c r="D23" s="300">
        <v>116.96</v>
      </c>
      <c r="E23" s="294"/>
    </row>
    <row r="24" spans="1:7" ht="12.75" x14ac:dyDescent="0.2">
      <c r="A24" s="302" t="s">
        <v>329</v>
      </c>
      <c r="B24" s="295">
        <v>2.87</v>
      </c>
      <c r="C24" s="295">
        <v>309.64</v>
      </c>
      <c r="D24" s="295">
        <v>107.86</v>
      </c>
      <c r="E24" s="295"/>
      <c r="F24" s="295"/>
      <c r="G24" s="296"/>
    </row>
    <row r="25" spans="1:7" ht="12.75" x14ac:dyDescent="0.2">
      <c r="A25" s="303" t="s">
        <v>330</v>
      </c>
      <c r="B25" s="297">
        <v>1.6</v>
      </c>
      <c r="C25" s="308">
        <v>252.14</v>
      </c>
      <c r="D25" s="309">
        <v>157.56</v>
      </c>
      <c r="E25" s="295"/>
      <c r="F25" s="295"/>
      <c r="G25" s="296"/>
    </row>
    <row r="26" spans="1:7" ht="13.5" thickBot="1" x14ac:dyDescent="0.25">
      <c r="A26" s="304" t="s">
        <v>331</v>
      </c>
      <c r="B26" s="298">
        <v>0.33</v>
      </c>
      <c r="C26" s="298">
        <v>32.520000000000003</v>
      </c>
      <c r="D26" s="298">
        <v>99.34</v>
      </c>
      <c r="E26" s="295"/>
      <c r="F26" s="295"/>
      <c r="G26" s="296"/>
    </row>
    <row r="44" spans="1:1" x14ac:dyDescent="0.2">
      <c r="A44" s="307" t="s">
        <v>405</v>
      </c>
    </row>
  </sheetData>
  <mergeCells count="6">
    <mergeCell ref="A3:C3"/>
    <mergeCell ref="A17:G17"/>
    <mergeCell ref="A7:C7"/>
    <mergeCell ref="A6:C6"/>
    <mergeCell ref="A5:C5"/>
    <mergeCell ref="A4:C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AJ61"/>
  <sheetViews>
    <sheetView tabSelected="1" zoomScale="115" zoomScaleNormal="115" zoomScaleSheetLayoutView="145" workbookViewId="0">
      <selection activeCell="Q2" sqref="Q2"/>
    </sheetView>
  </sheetViews>
  <sheetFormatPr defaultRowHeight="12" x14ac:dyDescent="0.2"/>
  <cols>
    <col min="1" max="32" width="4.28515625" style="68" customWidth="1"/>
    <col min="33" max="33" width="6.85546875" style="68" customWidth="1"/>
    <col min="34" max="35" width="9.140625" style="68"/>
    <col min="36" max="36" width="5" style="68" customWidth="1"/>
    <col min="37" max="16384" width="9.140625" style="68"/>
  </cols>
  <sheetData>
    <row r="1" spans="1:36" ht="18.75" x14ac:dyDescent="0.3">
      <c r="A1" s="106" t="s">
        <v>540</v>
      </c>
      <c r="Y1" s="83"/>
      <c r="AC1" s="84" t="str">
        <f>Obsah!A1</f>
        <v>2016</v>
      </c>
      <c r="AG1" s="107" t="str">
        <f>Obsah!A1</f>
        <v>2016</v>
      </c>
      <c r="AJ1" s="116"/>
    </row>
    <row r="2" spans="1:36" ht="7.5" customHeight="1" x14ac:dyDescent="0.2">
      <c r="A2" s="20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6" ht="12" customHeight="1" x14ac:dyDescent="0.2">
      <c r="A3" s="203"/>
      <c r="B3" s="12"/>
      <c r="C3" s="12"/>
      <c r="D3" s="12"/>
      <c r="E3" s="12"/>
      <c r="F3" s="487"/>
      <c r="G3" s="12"/>
      <c r="H3" s="203"/>
      <c r="I3" s="12"/>
      <c r="J3" s="12"/>
      <c r="K3" s="12"/>
      <c r="L3" s="12"/>
      <c r="M3" s="12"/>
      <c r="N3" s="12"/>
      <c r="O3" s="12"/>
      <c r="P3" s="203"/>
      <c r="Q3" s="12"/>
      <c r="R3" s="12"/>
      <c r="S3" s="12"/>
      <c r="T3" s="12"/>
      <c r="U3" s="487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6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6" s="67" customFormat="1" ht="12" customHeight="1" x14ac:dyDescent="0.2"/>
    <row r="6" spans="1:36" s="67" customFormat="1" ht="12" customHeight="1" x14ac:dyDescent="0.2">
      <c r="A6" s="488" t="s">
        <v>72</v>
      </c>
      <c r="B6" s="486" t="s">
        <v>13</v>
      </c>
      <c r="C6" s="486" t="s">
        <v>42</v>
      </c>
      <c r="D6" s="486" t="s">
        <v>129</v>
      </c>
      <c r="F6" s="486" t="s">
        <v>65</v>
      </c>
      <c r="G6" s="486" t="s">
        <v>66</v>
      </c>
      <c r="H6" s="486" t="s">
        <v>67</v>
      </c>
      <c r="I6" s="486" t="s">
        <v>68</v>
      </c>
      <c r="J6" s="486" t="s">
        <v>80</v>
      </c>
      <c r="K6" s="486" t="s">
        <v>130</v>
      </c>
      <c r="L6" s="67" t="s">
        <v>81</v>
      </c>
      <c r="M6" s="486" t="s">
        <v>247</v>
      </c>
      <c r="N6" s="486" t="s">
        <v>248</v>
      </c>
      <c r="O6" s="486" t="s">
        <v>177</v>
      </c>
      <c r="Q6" s="488" t="s">
        <v>72</v>
      </c>
      <c r="R6" s="486" t="s">
        <v>13</v>
      </c>
      <c r="S6" s="486" t="s">
        <v>42</v>
      </c>
      <c r="T6" s="486" t="s">
        <v>129</v>
      </c>
      <c r="V6" s="486" t="s">
        <v>65</v>
      </c>
      <c r="W6" s="486" t="s">
        <v>66</v>
      </c>
      <c r="X6" s="486" t="s">
        <v>67</v>
      </c>
      <c r="Y6" s="486" t="s">
        <v>68</v>
      </c>
      <c r="Z6" s="486" t="s">
        <v>80</v>
      </c>
      <c r="AA6" s="486" t="s">
        <v>130</v>
      </c>
      <c r="AB6" s="67" t="s">
        <v>81</v>
      </c>
      <c r="AC6" s="486" t="s">
        <v>247</v>
      </c>
      <c r="AD6" s="486" t="s">
        <v>248</v>
      </c>
      <c r="AE6" s="486" t="s">
        <v>177</v>
      </c>
      <c r="AF6" s="38"/>
    </row>
    <row r="7" spans="1:36" ht="12" customHeight="1" x14ac:dyDescent="0.2">
      <c r="A7" s="86">
        <v>0</v>
      </c>
      <c r="B7" s="61">
        <f>'17.1'!B5</f>
        <v>2598</v>
      </c>
      <c r="C7" s="61">
        <f>'17.1'!C5</f>
        <v>6283</v>
      </c>
      <c r="D7" s="61">
        <f>'17.1'!D5</f>
        <v>777</v>
      </c>
      <c r="F7" s="61">
        <f>'17.1'!E5</f>
        <v>109</v>
      </c>
      <c r="G7" s="61">
        <f>'17.1'!F5</f>
        <v>0</v>
      </c>
      <c r="H7" s="61">
        <f>'17.1'!H5</f>
        <v>47</v>
      </c>
      <c r="I7" s="61">
        <f>'17.1'!G5</f>
        <v>0</v>
      </c>
      <c r="J7" s="61">
        <f>IF('17.1'!I5&lt;0,0,'17.1'!I5)</f>
        <v>0</v>
      </c>
      <c r="K7" s="61">
        <f>'17.1'!J5</f>
        <v>-642</v>
      </c>
      <c r="L7" s="68">
        <f>IF('17.1'!I5&lt;0,'17.1'!I5,0)</f>
        <v>-801</v>
      </c>
      <c r="M7" s="61">
        <f>'17.1'!K5</f>
        <v>8371</v>
      </c>
      <c r="N7" s="61">
        <f>'17.1'!L5</f>
        <v>9013</v>
      </c>
      <c r="O7" s="61">
        <f>'17.1'!M5</f>
        <v>8371</v>
      </c>
      <c r="Q7" s="86">
        <v>0</v>
      </c>
      <c r="R7" s="61">
        <f>'17.2'!B5</f>
        <v>2327</v>
      </c>
      <c r="S7" s="61">
        <f>'17.2'!C5</f>
        <v>3773</v>
      </c>
      <c r="T7" s="61">
        <f>'17.2'!D5</f>
        <v>659</v>
      </c>
      <c r="V7" s="61">
        <f>'17.2'!E5</f>
        <v>164</v>
      </c>
      <c r="W7" s="61">
        <f>'17.2'!F5</f>
        <v>3</v>
      </c>
      <c r="X7" s="61">
        <f>'17.2'!H5</f>
        <v>66</v>
      </c>
      <c r="Y7" s="61">
        <f>'17.2'!G5</f>
        <v>0</v>
      </c>
      <c r="Z7" s="61">
        <f>IF('17.2'!I5&lt;0,0,'17.2'!I5)</f>
        <v>0</v>
      </c>
      <c r="AA7" s="61">
        <f>'17.2'!J5</f>
        <v>-4</v>
      </c>
      <c r="AB7" s="68">
        <f>IF('17.2'!I5&lt;0,'17.2'!I5,0)</f>
        <v>-1591</v>
      </c>
      <c r="AC7" s="61">
        <f>'17.2'!K5</f>
        <v>5397</v>
      </c>
      <c r="AD7" s="61">
        <f>'17.2'!L5</f>
        <v>5401</v>
      </c>
      <c r="AE7" s="61">
        <f>'17.2'!M5</f>
        <v>5397</v>
      </c>
      <c r="AF7" s="12"/>
    </row>
    <row r="8" spans="1:36" ht="12" customHeight="1" x14ac:dyDescent="0.2">
      <c r="A8" s="86">
        <v>4.1666666666666699E-2</v>
      </c>
      <c r="B8" s="61">
        <f>'17.1'!B6</f>
        <v>2599</v>
      </c>
      <c r="C8" s="61">
        <f>'17.1'!C6</f>
        <v>6311</v>
      </c>
      <c r="D8" s="61">
        <f>'17.1'!D6</f>
        <v>779</v>
      </c>
      <c r="F8" s="61">
        <f>'17.1'!E6</f>
        <v>110</v>
      </c>
      <c r="G8" s="61">
        <f>'17.1'!F6</f>
        <v>0</v>
      </c>
      <c r="H8" s="61">
        <f>'17.1'!H6</f>
        <v>56</v>
      </c>
      <c r="I8" s="61">
        <f>'17.1'!G6</f>
        <v>0</v>
      </c>
      <c r="J8" s="61">
        <f>IF('17.1'!I6&lt;0,0,'17.1'!I6)</f>
        <v>0</v>
      </c>
      <c r="K8" s="61">
        <f>'17.1'!J6</f>
        <v>-1106</v>
      </c>
      <c r="L8" s="68">
        <f>IF('17.1'!I6&lt;0,'17.1'!I6,0)</f>
        <v>-257</v>
      </c>
      <c r="M8" s="61">
        <f>'17.1'!K6</f>
        <v>8492</v>
      </c>
      <c r="N8" s="61">
        <f>'17.1'!L6</f>
        <v>9598</v>
      </c>
      <c r="O8" s="61">
        <f>'17.1'!M6</f>
        <v>8492</v>
      </c>
      <c r="Q8" s="86">
        <v>4.1666666666666699E-2</v>
      </c>
      <c r="R8" s="61">
        <f>'17.2'!B6</f>
        <v>2327</v>
      </c>
      <c r="S8" s="61">
        <f>'17.2'!C6</f>
        <v>3775</v>
      </c>
      <c r="T8" s="61">
        <f>'17.2'!D6</f>
        <v>656</v>
      </c>
      <c r="V8" s="61">
        <f>'17.2'!E6</f>
        <v>161</v>
      </c>
      <c r="W8" s="61">
        <f>'17.2'!F6</f>
        <v>0</v>
      </c>
      <c r="X8" s="61">
        <f>'17.2'!H6</f>
        <v>70</v>
      </c>
      <c r="Y8" s="61">
        <f>'17.2'!G6</f>
        <v>0</v>
      </c>
      <c r="Z8" s="61">
        <f>IF('17.2'!I6&lt;0,0,'17.2'!I6)</f>
        <v>0</v>
      </c>
      <c r="AA8" s="61">
        <f>'17.2'!J6</f>
        <v>-5</v>
      </c>
      <c r="AB8" s="68">
        <f>IF('17.2'!I6&lt;0,'17.2'!I6,0)</f>
        <v>-1716</v>
      </c>
      <c r="AC8" s="61">
        <f>'17.2'!K6</f>
        <v>5268</v>
      </c>
      <c r="AD8" s="61">
        <f>'17.2'!L6</f>
        <v>5273</v>
      </c>
      <c r="AE8" s="61">
        <f>'17.2'!M6</f>
        <v>5268</v>
      </c>
      <c r="AF8" s="12"/>
    </row>
    <row r="9" spans="1:36" ht="12" customHeight="1" x14ac:dyDescent="0.2">
      <c r="A9" s="86">
        <v>8.3333333333333301E-2</v>
      </c>
      <c r="B9" s="61">
        <f>'17.1'!B7</f>
        <v>2599</v>
      </c>
      <c r="C9" s="61">
        <f>'17.1'!C7</f>
        <v>6313</v>
      </c>
      <c r="D9" s="61">
        <f>'17.1'!D7</f>
        <v>772</v>
      </c>
      <c r="F9" s="61">
        <f>'17.1'!E7</f>
        <v>111</v>
      </c>
      <c r="G9" s="61">
        <f>'17.1'!F7</f>
        <v>0</v>
      </c>
      <c r="H9" s="61">
        <f>'17.1'!H7</f>
        <v>57</v>
      </c>
      <c r="I9" s="61">
        <f>'17.1'!G7</f>
        <v>0</v>
      </c>
      <c r="J9" s="61">
        <f>IF('17.1'!I7&lt;0,0,'17.1'!I7)</f>
        <v>0</v>
      </c>
      <c r="K9" s="61">
        <f>'17.1'!J7</f>
        <v>-1108</v>
      </c>
      <c r="L9" s="68">
        <f>IF('17.1'!I7&lt;0,'17.1'!I7,0)</f>
        <v>-365</v>
      </c>
      <c r="M9" s="61">
        <f>'17.1'!K7</f>
        <v>8379</v>
      </c>
      <c r="N9" s="61">
        <f>'17.1'!L7</f>
        <v>9487</v>
      </c>
      <c r="O9" s="61">
        <f>'17.1'!M7</f>
        <v>8379</v>
      </c>
      <c r="Q9" s="86">
        <v>8.3333333333333301E-2</v>
      </c>
      <c r="R9" s="61">
        <f>'17.2'!B7</f>
        <v>2329</v>
      </c>
      <c r="S9" s="61">
        <f>'17.2'!C7</f>
        <v>3708</v>
      </c>
      <c r="T9" s="61">
        <f>'17.2'!D7</f>
        <v>657</v>
      </c>
      <c r="V9" s="61">
        <f>'17.2'!E7</f>
        <v>161</v>
      </c>
      <c r="W9" s="61">
        <f>'17.2'!F7</f>
        <v>0</v>
      </c>
      <c r="X9" s="61">
        <f>'17.2'!H7</f>
        <v>51</v>
      </c>
      <c r="Y9" s="61">
        <f>'17.2'!G7</f>
        <v>0</v>
      </c>
      <c r="Z9" s="61">
        <f>IF('17.2'!I7&lt;0,0,'17.2'!I7)</f>
        <v>0</v>
      </c>
      <c r="AA9" s="61">
        <f>'17.2'!J7</f>
        <v>-5</v>
      </c>
      <c r="AB9" s="68">
        <f>IF('17.2'!I7&lt;0,'17.2'!I7,0)</f>
        <v>-1680</v>
      </c>
      <c r="AC9" s="61">
        <f>'17.2'!K7</f>
        <v>5221</v>
      </c>
      <c r="AD9" s="61">
        <f>'17.2'!L7</f>
        <v>5226</v>
      </c>
      <c r="AE9" s="61">
        <f>'17.2'!M7</f>
        <v>5221</v>
      </c>
      <c r="AF9" s="12"/>
    </row>
    <row r="10" spans="1:36" ht="12" customHeight="1" x14ac:dyDescent="0.2">
      <c r="A10" s="86">
        <v>0.125</v>
      </c>
      <c r="B10" s="61">
        <f>'17.1'!B8</f>
        <v>2596</v>
      </c>
      <c r="C10" s="61">
        <f>'17.1'!C8</f>
        <v>6316</v>
      </c>
      <c r="D10" s="61">
        <f>'17.1'!D8</f>
        <v>774</v>
      </c>
      <c r="F10" s="61">
        <f>'17.1'!E8</f>
        <v>112</v>
      </c>
      <c r="G10" s="61">
        <f>'17.1'!F8</f>
        <v>0</v>
      </c>
      <c r="H10" s="61">
        <f>'17.1'!H8</f>
        <v>60</v>
      </c>
      <c r="I10" s="61">
        <f>'17.1'!G8</f>
        <v>0</v>
      </c>
      <c r="J10" s="61">
        <f>IF('17.1'!I8&lt;0,0,'17.1'!I8)</f>
        <v>0</v>
      </c>
      <c r="K10" s="61">
        <f>'17.1'!J8</f>
        <v>-1100</v>
      </c>
      <c r="L10" s="68">
        <f>IF('17.1'!I8&lt;0,'17.1'!I8,0)</f>
        <v>-425</v>
      </c>
      <c r="M10" s="61">
        <f>'17.1'!K8</f>
        <v>8333</v>
      </c>
      <c r="N10" s="61">
        <f>'17.1'!L8</f>
        <v>9433</v>
      </c>
      <c r="O10" s="61">
        <f>'17.1'!M8</f>
        <v>8333</v>
      </c>
      <c r="Q10" s="86">
        <v>0.125</v>
      </c>
      <c r="R10" s="61">
        <f>'17.2'!B8</f>
        <v>2331</v>
      </c>
      <c r="S10" s="61">
        <f>'17.2'!C8</f>
        <v>3416</v>
      </c>
      <c r="T10" s="61">
        <f>'17.2'!D8</f>
        <v>655</v>
      </c>
      <c r="V10" s="61">
        <f>'17.2'!E8</f>
        <v>161</v>
      </c>
      <c r="W10" s="61">
        <f>'17.2'!F8</f>
        <v>0</v>
      </c>
      <c r="X10" s="61">
        <f>'17.2'!H8</f>
        <v>40</v>
      </c>
      <c r="Y10" s="61">
        <f>'17.2'!G8</f>
        <v>0</v>
      </c>
      <c r="Z10" s="61">
        <f>IF('17.2'!I8&lt;0,0,'17.2'!I8)</f>
        <v>0</v>
      </c>
      <c r="AA10" s="61">
        <f>'17.2'!J8</f>
        <v>-5</v>
      </c>
      <c r="AB10" s="68">
        <f>IF('17.2'!I8&lt;0,'17.2'!I8,0)</f>
        <v>-1411</v>
      </c>
      <c r="AC10" s="61">
        <f>'17.2'!K8</f>
        <v>5187</v>
      </c>
      <c r="AD10" s="61">
        <f>'17.2'!L8</f>
        <v>5192</v>
      </c>
      <c r="AE10" s="61">
        <f>'17.2'!M8</f>
        <v>5187</v>
      </c>
      <c r="AF10" s="12"/>
    </row>
    <row r="11" spans="1:36" ht="12" customHeight="1" x14ac:dyDescent="0.2">
      <c r="A11" s="86">
        <v>0.16666666666666699</v>
      </c>
      <c r="B11" s="61">
        <f>'17.1'!B9</f>
        <v>2597</v>
      </c>
      <c r="C11" s="61">
        <f>'17.1'!C9</f>
        <v>6420</v>
      </c>
      <c r="D11" s="61">
        <f>'17.1'!D9</f>
        <v>771</v>
      </c>
      <c r="F11" s="61">
        <f>'17.1'!E9</f>
        <v>113</v>
      </c>
      <c r="G11" s="61">
        <f>'17.1'!F9</f>
        <v>0</v>
      </c>
      <c r="H11" s="61">
        <f>'17.1'!H9</f>
        <v>62</v>
      </c>
      <c r="I11" s="61">
        <f>'17.1'!G9</f>
        <v>0</v>
      </c>
      <c r="J11" s="61">
        <f>IF('17.1'!I9&lt;0,0,'17.1'!I9)</f>
        <v>0</v>
      </c>
      <c r="K11" s="61">
        <f>'17.1'!J9</f>
        <v>-933</v>
      </c>
      <c r="L11" s="68">
        <f>IF('17.1'!I9&lt;0,'17.1'!I9,0)</f>
        <v>-521</v>
      </c>
      <c r="M11" s="61">
        <f>'17.1'!K9</f>
        <v>8509</v>
      </c>
      <c r="N11" s="61">
        <f>'17.1'!L9</f>
        <v>9442</v>
      </c>
      <c r="O11" s="61">
        <f>'17.1'!M9</f>
        <v>8509</v>
      </c>
      <c r="Q11" s="86">
        <v>0.16666666666666699</v>
      </c>
      <c r="R11" s="61">
        <f>'17.2'!B9</f>
        <v>2333</v>
      </c>
      <c r="S11" s="61">
        <f>'17.2'!C9</f>
        <v>3379</v>
      </c>
      <c r="T11" s="61">
        <f>'17.2'!D9</f>
        <v>649</v>
      </c>
      <c r="V11" s="61">
        <f>'17.2'!E9</f>
        <v>160</v>
      </c>
      <c r="W11" s="61">
        <f>'17.2'!F9</f>
        <v>0</v>
      </c>
      <c r="X11" s="61">
        <f>'17.2'!H9</f>
        <v>40</v>
      </c>
      <c r="Y11" s="61">
        <f>'17.2'!G9</f>
        <v>1</v>
      </c>
      <c r="Z11" s="61">
        <f>IF('17.2'!I9&lt;0,0,'17.2'!I9)</f>
        <v>0</v>
      </c>
      <c r="AA11" s="61">
        <f>'17.2'!J9</f>
        <v>-5</v>
      </c>
      <c r="AB11" s="68">
        <f>IF('17.2'!I9&lt;0,'17.2'!I9,0)</f>
        <v>-1401</v>
      </c>
      <c r="AC11" s="61">
        <f>'17.2'!K9</f>
        <v>5156</v>
      </c>
      <c r="AD11" s="61">
        <f>'17.2'!L9</f>
        <v>5161</v>
      </c>
      <c r="AE11" s="61">
        <f>'17.2'!M9</f>
        <v>5156</v>
      </c>
      <c r="AF11" s="12"/>
    </row>
    <row r="12" spans="1:36" ht="12" customHeight="1" x14ac:dyDescent="0.2">
      <c r="A12" s="86">
        <v>0.20833333333333301</v>
      </c>
      <c r="B12" s="61">
        <f>'17.1'!B10</f>
        <v>2597</v>
      </c>
      <c r="C12" s="61">
        <f>'17.1'!C10</f>
        <v>6540</v>
      </c>
      <c r="D12" s="61">
        <f>'17.1'!D10</f>
        <v>899</v>
      </c>
      <c r="F12" s="61">
        <f>'17.1'!E10</f>
        <v>117</v>
      </c>
      <c r="G12" s="61">
        <f>'17.1'!F10</f>
        <v>0</v>
      </c>
      <c r="H12" s="61">
        <f>'17.1'!H10</f>
        <v>62</v>
      </c>
      <c r="I12" s="61">
        <f>'17.1'!G10</f>
        <v>0</v>
      </c>
      <c r="J12" s="61">
        <f>IF('17.1'!I10&lt;0,0,'17.1'!I10)</f>
        <v>0</v>
      </c>
      <c r="K12" s="61">
        <f>'17.1'!J10</f>
        <v>-338</v>
      </c>
      <c r="L12" s="68">
        <f>IF('17.1'!I10&lt;0,'17.1'!I10,0)</f>
        <v>-774</v>
      </c>
      <c r="M12" s="61">
        <f>'17.1'!K10</f>
        <v>9103</v>
      </c>
      <c r="N12" s="61">
        <f>'17.1'!L10</f>
        <v>9441</v>
      </c>
      <c r="O12" s="61">
        <f>'17.1'!M10</f>
        <v>9103</v>
      </c>
      <c r="Q12" s="86">
        <v>0.20833333333333301</v>
      </c>
      <c r="R12" s="61">
        <f>'17.2'!B10</f>
        <v>2336</v>
      </c>
      <c r="S12" s="61">
        <f>'17.2'!C10</f>
        <v>3188</v>
      </c>
      <c r="T12" s="61">
        <f>'17.2'!D10</f>
        <v>645</v>
      </c>
      <c r="V12" s="61">
        <f>'17.2'!E10</f>
        <v>160</v>
      </c>
      <c r="W12" s="61">
        <f>'17.2'!F10</f>
        <v>0</v>
      </c>
      <c r="X12" s="61">
        <f>'17.2'!H10</f>
        <v>41</v>
      </c>
      <c r="Y12" s="61">
        <f>'17.2'!G10</f>
        <v>4</v>
      </c>
      <c r="Z12" s="61">
        <f>IF('17.2'!I10&lt;0,0,'17.2'!I10)</f>
        <v>0</v>
      </c>
      <c r="AA12" s="61">
        <f>'17.2'!J10</f>
        <v>-5</v>
      </c>
      <c r="AB12" s="68">
        <f>IF('17.2'!I10&lt;0,'17.2'!I10,0)</f>
        <v>-1437</v>
      </c>
      <c r="AC12" s="61">
        <f>'17.2'!K10</f>
        <v>4932</v>
      </c>
      <c r="AD12" s="61">
        <f>'17.2'!L10</f>
        <v>4937</v>
      </c>
      <c r="AE12" s="61">
        <f>'17.2'!M10</f>
        <v>4932</v>
      </c>
      <c r="AF12" s="12"/>
    </row>
    <row r="13" spans="1:36" ht="12" customHeight="1" x14ac:dyDescent="0.2">
      <c r="A13" s="86">
        <v>0.25</v>
      </c>
      <c r="B13" s="61">
        <f>'17.1'!B11</f>
        <v>2597</v>
      </c>
      <c r="C13" s="61">
        <f>'17.1'!C11</f>
        <v>6623</v>
      </c>
      <c r="D13" s="61">
        <f>'17.1'!D11</f>
        <v>1271</v>
      </c>
      <c r="F13" s="61">
        <f>'17.1'!E11</f>
        <v>150</v>
      </c>
      <c r="G13" s="61">
        <f>'17.1'!F11</f>
        <v>0</v>
      </c>
      <c r="H13" s="61">
        <f>'17.1'!H11</f>
        <v>59</v>
      </c>
      <c r="I13" s="61">
        <f>'17.1'!G11</f>
        <v>0</v>
      </c>
      <c r="J13" s="61">
        <f>IF('17.1'!I11&lt;0,0,'17.1'!I11)</f>
        <v>0</v>
      </c>
      <c r="K13" s="61">
        <f>'17.1'!J11</f>
        <v>-5</v>
      </c>
      <c r="L13" s="68">
        <f>IF('17.1'!I11&lt;0,'17.1'!I11,0)</f>
        <v>-402</v>
      </c>
      <c r="M13" s="61">
        <f>'17.1'!K11</f>
        <v>10293</v>
      </c>
      <c r="N13" s="61">
        <f>'17.1'!L11</f>
        <v>10298</v>
      </c>
      <c r="O13" s="61">
        <f>'17.1'!M11</f>
        <v>10293</v>
      </c>
      <c r="Q13" s="86">
        <v>0.25</v>
      </c>
      <c r="R13" s="61">
        <f>'17.2'!B11</f>
        <v>2336</v>
      </c>
      <c r="S13" s="61">
        <f>'17.2'!C11</f>
        <v>3262</v>
      </c>
      <c r="T13" s="61">
        <f>'17.2'!D11</f>
        <v>648</v>
      </c>
      <c r="V13" s="61">
        <f>'17.2'!E11</f>
        <v>173</v>
      </c>
      <c r="W13" s="61">
        <f>'17.2'!F11</f>
        <v>0</v>
      </c>
      <c r="X13" s="61">
        <f>'17.2'!H11</f>
        <v>33</v>
      </c>
      <c r="Y13" s="61">
        <f>'17.2'!G11</f>
        <v>53</v>
      </c>
      <c r="Z13" s="61">
        <f>IF('17.2'!I11&lt;0,0,'17.2'!I11)</f>
        <v>0</v>
      </c>
      <c r="AA13" s="61">
        <f>'17.2'!J11</f>
        <v>-5</v>
      </c>
      <c r="AB13" s="68">
        <f>IF('17.2'!I11&lt;0,'17.2'!I11,0)</f>
        <v>-1449</v>
      </c>
      <c r="AC13" s="61">
        <f>'17.2'!K11</f>
        <v>5051</v>
      </c>
      <c r="AD13" s="61">
        <f>'17.2'!L11</f>
        <v>5056</v>
      </c>
      <c r="AE13" s="61">
        <f>'17.2'!M11</f>
        <v>5051</v>
      </c>
      <c r="AF13" s="12"/>
    </row>
    <row r="14" spans="1:36" ht="12" customHeight="1" x14ac:dyDescent="0.2">
      <c r="A14" s="86">
        <v>0.29166666666666702</v>
      </c>
      <c r="B14" s="61">
        <f>'17.1'!B12</f>
        <v>2604</v>
      </c>
      <c r="C14" s="61">
        <f>'17.1'!C12</f>
        <v>6686</v>
      </c>
      <c r="D14" s="61">
        <f>'17.1'!D12</f>
        <v>1592</v>
      </c>
      <c r="F14" s="61">
        <f>'17.1'!E12</f>
        <v>467</v>
      </c>
      <c r="G14" s="61">
        <f>'17.1'!F12</f>
        <v>495</v>
      </c>
      <c r="H14" s="61">
        <f>'17.1'!H12</f>
        <v>56</v>
      </c>
      <c r="I14" s="61">
        <f>'17.1'!G12</f>
        <v>3</v>
      </c>
      <c r="J14" s="61">
        <f>IF('17.1'!I12&lt;0,0,'17.1'!I12)</f>
        <v>0</v>
      </c>
      <c r="K14" s="61">
        <f>'17.1'!J12</f>
        <v>0</v>
      </c>
      <c r="L14" s="68">
        <f>IF('17.1'!I12&lt;0,'17.1'!I12,0)</f>
        <v>-1070</v>
      </c>
      <c r="M14" s="61">
        <f>'17.1'!K12</f>
        <v>10833</v>
      </c>
      <c r="N14" s="61">
        <f>'17.1'!L12</f>
        <v>10833</v>
      </c>
      <c r="O14" s="61">
        <f>'17.1'!M12</f>
        <v>10833</v>
      </c>
      <c r="Q14" s="86">
        <v>0.29166666666666702</v>
      </c>
      <c r="R14" s="61">
        <f>'17.2'!B12</f>
        <v>2335</v>
      </c>
      <c r="S14" s="61">
        <f>'17.2'!C12</f>
        <v>3298</v>
      </c>
      <c r="T14" s="61">
        <f>'17.2'!D12</f>
        <v>643</v>
      </c>
      <c r="V14" s="61">
        <f>'17.2'!E12</f>
        <v>286</v>
      </c>
      <c r="W14" s="61">
        <f>'17.2'!F12</f>
        <v>0</v>
      </c>
      <c r="X14" s="61">
        <f>'17.2'!H12</f>
        <v>27</v>
      </c>
      <c r="Y14" s="61">
        <f>'17.2'!G12</f>
        <v>275</v>
      </c>
      <c r="Z14" s="61">
        <f>IF('17.2'!I12&lt;0,0,'17.2'!I12)</f>
        <v>0</v>
      </c>
      <c r="AA14" s="61">
        <f>'17.2'!J12</f>
        <v>-21</v>
      </c>
      <c r="AB14" s="68">
        <f>IF('17.2'!I12&lt;0,'17.2'!I12,0)</f>
        <v>-1364</v>
      </c>
      <c r="AC14" s="61">
        <f>'17.2'!K12</f>
        <v>5479</v>
      </c>
      <c r="AD14" s="61">
        <f>'17.2'!L12</f>
        <v>5500</v>
      </c>
      <c r="AE14" s="61">
        <f>'17.2'!M12</f>
        <v>5479</v>
      </c>
      <c r="AF14" s="12"/>
    </row>
    <row r="15" spans="1:36" ht="12" customHeight="1" x14ac:dyDescent="0.2">
      <c r="A15" s="86">
        <v>0.33333333333333298</v>
      </c>
      <c r="B15" s="61">
        <f>'17.1'!B13</f>
        <v>2606</v>
      </c>
      <c r="C15" s="61">
        <f>'17.1'!C13</f>
        <v>6846</v>
      </c>
      <c r="D15" s="61">
        <f>'17.1'!D13</f>
        <v>1606</v>
      </c>
      <c r="F15" s="61">
        <f>'17.1'!E13</f>
        <v>491</v>
      </c>
      <c r="G15" s="61">
        <f>'17.1'!F13</f>
        <v>314</v>
      </c>
      <c r="H15" s="61">
        <f>'17.1'!H13</f>
        <v>52</v>
      </c>
      <c r="I15" s="61">
        <f>'17.1'!G13</f>
        <v>50</v>
      </c>
      <c r="J15" s="61">
        <f>IF('17.1'!I13&lt;0,0,'17.1'!I13)</f>
        <v>0</v>
      </c>
      <c r="K15" s="61">
        <f>'17.1'!J13</f>
        <v>0</v>
      </c>
      <c r="L15" s="68">
        <f>IF('17.1'!I13&lt;0,'17.1'!I13,0)</f>
        <v>-987</v>
      </c>
      <c r="M15" s="61">
        <f>'17.1'!K13</f>
        <v>10978</v>
      </c>
      <c r="N15" s="61">
        <f>'17.1'!L13</f>
        <v>10978</v>
      </c>
      <c r="O15" s="61">
        <f>'17.1'!M13</f>
        <v>10978</v>
      </c>
      <c r="Q15" s="86">
        <v>0.33333333333333298</v>
      </c>
      <c r="R15" s="61">
        <f>'17.2'!B13</f>
        <v>2333</v>
      </c>
      <c r="S15" s="61">
        <f>'17.2'!C13</f>
        <v>3332</v>
      </c>
      <c r="T15" s="61">
        <f>'17.2'!D13</f>
        <v>643</v>
      </c>
      <c r="V15" s="61">
        <f>'17.2'!E13</f>
        <v>244</v>
      </c>
      <c r="W15" s="61">
        <f>'17.2'!F13</f>
        <v>0</v>
      </c>
      <c r="X15" s="61">
        <f>'17.2'!H13</f>
        <v>23</v>
      </c>
      <c r="Y15" s="61">
        <f>'17.2'!G13</f>
        <v>668</v>
      </c>
      <c r="Z15" s="61">
        <f>IF('17.2'!I13&lt;0,0,'17.2'!I13)</f>
        <v>0</v>
      </c>
      <c r="AA15" s="61">
        <f>'17.2'!J13</f>
        <v>-312</v>
      </c>
      <c r="AB15" s="68">
        <f>IF('17.2'!I13&lt;0,'17.2'!I13,0)</f>
        <v>-957</v>
      </c>
      <c r="AC15" s="61">
        <f>'17.2'!K13</f>
        <v>5974</v>
      </c>
      <c r="AD15" s="61">
        <f>'17.2'!L13</f>
        <v>6286</v>
      </c>
      <c r="AE15" s="61">
        <f>'17.2'!M13</f>
        <v>5974</v>
      </c>
      <c r="AF15" s="12"/>
    </row>
    <row r="16" spans="1:36" ht="12" customHeight="1" x14ac:dyDescent="0.2">
      <c r="A16" s="86">
        <v>0.375</v>
      </c>
      <c r="B16" s="61">
        <f>'17.1'!B14</f>
        <v>2606</v>
      </c>
      <c r="C16" s="61">
        <f>'17.1'!C14</f>
        <v>7007</v>
      </c>
      <c r="D16" s="61">
        <f>'17.1'!D14</f>
        <v>1642</v>
      </c>
      <c r="F16" s="61">
        <f>'17.1'!E14</f>
        <v>332</v>
      </c>
      <c r="G16" s="61">
        <f>'17.1'!F14</f>
        <v>4</v>
      </c>
      <c r="H16" s="61">
        <f>'17.1'!H14</f>
        <v>46</v>
      </c>
      <c r="I16" s="61">
        <f>'17.1'!G14</f>
        <v>179</v>
      </c>
      <c r="J16" s="61">
        <f>IF('17.1'!I14&lt;0,0,'17.1'!I14)</f>
        <v>0</v>
      </c>
      <c r="K16" s="61">
        <f>'17.1'!J14</f>
        <v>0</v>
      </c>
      <c r="L16" s="68">
        <f>IF('17.1'!I14&lt;0,'17.1'!I14,0)</f>
        <v>-679</v>
      </c>
      <c r="M16" s="61">
        <f>'17.1'!K14</f>
        <v>11137</v>
      </c>
      <c r="N16" s="61">
        <f>'17.1'!L14</f>
        <v>11137</v>
      </c>
      <c r="O16" s="61">
        <f>'17.1'!M14</f>
        <v>11137</v>
      </c>
      <c r="Q16" s="86">
        <v>0.375</v>
      </c>
      <c r="R16" s="61">
        <f>'17.2'!B14</f>
        <v>2327</v>
      </c>
      <c r="S16" s="61">
        <f>'17.2'!C14</f>
        <v>3314</v>
      </c>
      <c r="T16" s="61">
        <f>'17.2'!D14</f>
        <v>642</v>
      </c>
      <c r="V16" s="61">
        <f>'17.2'!E14</f>
        <v>221</v>
      </c>
      <c r="W16" s="61">
        <f>'17.2'!F14</f>
        <v>0</v>
      </c>
      <c r="X16" s="61">
        <f>'17.2'!H14</f>
        <v>27</v>
      </c>
      <c r="Y16" s="61">
        <f>'17.2'!G14</f>
        <v>1042</v>
      </c>
      <c r="Z16" s="61">
        <f>IF('17.2'!I14&lt;0,0,'17.2'!I14)</f>
        <v>0</v>
      </c>
      <c r="AA16" s="61">
        <f>'17.2'!J14</f>
        <v>-311</v>
      </c>
      <c r="AB16" s="68">
        <f>IF('17.2'!I14&lt;0,'17.2'!I14,0)</f>
        <v>-842</v>
      </c>
      <c r="AC16" s="61">
        <f>'17.2'!K14</f>
        <v>6420</v>
      </c>
      <c r="AD16" s="61">
        <f>'17.2'!L14</f>
        <v>6731</v>
      </c>
      <c r="AE16" s="61">
        <f>'17.2'!M14</f>
        <v>6420</v>
      </c>
      <c r="AF16" s="12"/>
    </row>
    <row r="17" spans="1:32" ht="12" customHeight="1" x14ac:dyDescent="0.2">
      <c r="A17" s="86">
        <v>0.41666666666666702</v>
      </c>
      <c r="B17" s="61">
        <f>'17.1'!B15</f>
        <v>2605</v>
      </c>
      <c r="C17" s="61">
        <f>'17.1'!C15</f>
        <v>7114</v>
      </c>
      <c r="D17" s="61">
        <f>'17.1'!D15</f>
        <v>1658</v>
      </c>
      <c r="F17" s="61">
        <f>'17.1'!E15</f>
        <v>349</v>
      </c>
      <c r="G17" s="61">
        <f>'17.1'!F15</f>
        <v>151</v>
      </c>
      <c r="H17" s="61">
        <f>'17.1'!H15</f>
        <v>40</v>
      </c>
      <c r="I17" s="61">
        <f>'17.1'!G15</f>
        <v>280</v>
      </c>
      <c r="J17" s="61">
        <f>IF('17.1'!I15&lt;0,0,'17.1'!I15)</f>
        <v>0</v>
      </c>
      <c r="K17" s="61">
        <f>'17.1'!J15</f>
        <v>0</v>
      </c>
      <c r="L17" s="68">
        <f>IF('17.1'!I15&lt;0,'17.1'!I15,0)</f>
        <v>-1090</v>
      </c>
      <c r="M17" s="61">
        <f>'17.1'!K15</f>
        <v>11107</v>
      </c>
      <c r="N17" s="61">
        <f>'17.1'!L15</f>
        <v>11107</v>
      </c>
      <c r="O17" s="61">
        <f>'17.1'!M15</f>
        <v>11107</v>
      </c>
      <c r="Q17" s="86">
        <v>0.41666666666666702</v>
      </c>
      <c r="R17" s="61">
        <f>'17.2'!B15</f>
        <v>2328</v>
      </c>
      <c r="S17" s="61">
        <f>'17.2'!C15</f>
        <v>3145</v>
      </c>
      <c r="T17" s="61">
        <f>'17.2'!D15</f>
        <v>636</v>
      </c>
      <c r="V17" s="61">
        <f>'17.2'!E15</f>
        <v>174</v>
      </c>
      <c r="W17" s="61">
        <f>'17.2'!F15</f>
        <v>0</v>
      </c>
      <c r="X17" s="61">
        <f>'17.2'!H15</f>
        <v>29</v>
      </c>
      <c r="Y17" s="61">
        <f>'17.2'!G15</f>
        <v>1262</v>
      </c>
      <c r="Z17" s="61">
        <f>IF('17.2'!I15&lt;0,0,'17.2'!I15)</f>
        <v>0</v>
      </c>
      <c r="AA17" s="61">
        <f>'17.2'!J15</f>
        <v>-5</v>
      </c>
      <c r="AB17" s="68">
        <f>IF('17.2'!I15&lt;0,'17.2'!I15,0)</f>
        <v>-881</v>
      </c>
      <c r="AC17" s="61">
        <f>'17.2'!K15</f>
        <v>6688</v>
      </c>
      <c r="AD17" s="61">
        <f>'17.2'!L15</f>
        <v>6693</v>
      </c>
      <c r="AE17" s="61">
        <f>'17.2'!M15</f>
        <v>6688</v>
      </c>
      <c r="AF17" s="12"/>
    </row>
    <row r="18" spans="1:32" ht="12" customHeight="1" x14ac:dyDescent="0.2">
      <c r="A18" s="86">
        <v>0.45833333333333298</v>
      </c>
      <c r="B18" s="61">
        <f>'17.1'!B16</f>
        <v>2604</v>
      </c>
      <c r="C18" s="61">
        <f>'17.1'!C16</f>
        <v>7131</v>
      </c>
      <c r="D18" s="61">
        <f>'17.1'!D16</f>
        <v>1806</v>
      </c>
      <c r="F18" s="61">
        <f>'17.1'!E16</f>
        <v>316</v>
      </c>
      <c r="G18" s="61">
        <f>'17.1'!F16</f>
        <v>241</v>
      </c>
      <c r="H18" s="61">
        <f>'17.1'!H16</f>
        <v>46</v>
      </c>
      <c r="I18" s="61">
        <f>'17.1'!G16</f>
        <v>318</v>
      </c>
      <c r="J18" s="61">
        <f>IF('17.1'!I16&lt;0,0,'17.1'!I16)</f>
        <v>0</v>
      </c>
      <c r="K18" s="61">
        <f>'17.1'!J16</f>
        <v>0</v>
      </c>
      <c r="L18" s="68">
        <f>IF('17.1'!I16&lt;0,'17.1'!I16,0)</f>
        <v>-1319</v>
      </c>
      <c r="M18" s="61">
        <f>'17.1'!K16</f>
        <v>11143</v>
      </c>
      <c r="N18" s="61">
        <f>'17.1'!L16</f>
        <v>11143</v>
      </c>
      <c r="O18" s="61">
        <f>'17.1'!M16</f>
        <v>11143</v>
      </c>
      <c r="Q18" s="86">
        <v>0.45833333333333298</v>
      </c>
      <c r="R18" s="61">
        <f>'17.2'!B16</f>
        <v>2315</v>
      </c>
      <c r="S18" s="61">
        <f>'17.2'!C16</f>
        <v>3236</v>
      </c>
      <c r="T18" s="61">
        <f>'17.2'!D16</f>
        <v>636</v>
      </c>
      <c r="V18" s="61">
        <f>'17.2'!E16</f>
        <v>168</v>
      </c>
      <c r="W18" s="61">
        <f>'17.2'!F16</f>
        <v>0</v>
      </c>
      <c r="X18" s="61">
        <f>'17.2'!H16</f>
        <v>38</v>
      </c>
      <c r="Y18" s="61">
        <f>'17.2'!G16</f>
        <v>1348</v>
      </c>
      <c r="Z18" s="61">
        <f>IF('17.2'!I16&lt;0,0,'17.2'!I16)</f>
        <v>0</v>
      </c>
      <c r="AA18" s="61">
        <f>'17.2'!J16</f>
        <v>-581</v>
      </c>
      <c r="AB18" s="68">
        <f>IF('17.2'!I16&lt;0,'17.2'!I16,0)</f>
        <v>-269</v>
      </c>
      <c r="AC18" s="61">
        <f>'17.2'!K16</f>
        <v>6891</v>
      </c>
      <c r="AD18" s="61">
        <f>'17.2'!L16</f>
        <v>7472</v>
      </c>
      <c r="AE18" s="61">
        <f>'17.2'!M16</f>
        <v>6891</v>
      </c>
      <c r="AF18" s="12"/>
    </row>
    <row r="19" spans="1:32" ht="12" customHeight="1" x14ac:dyDescent="0.2">
      <c r="A19" s="86">
        <v>0.5</v>
      </c>
      <c r="B19" s="61">
        <f>'17.1'!B17</f>
        <v>2605</v>
      </c>
      <c r="C19" s="61">
        <f>'17.1'!C17</f>
        <v>7053</v>
      </c>
      <c r="D19" s="61">
        <f>'17.1'!D17</f>
        <v>1802</v>
      </c>
      <c r="F19" s="61">
        <f>'17.1'!E17</f>
        <v>309</v>
      </c>
      <c r="G19" s="61">
        <f>'17.1'!F17</f>
        <v>238</v>
      </c>
      <c r="H19" s="61">
        <f>'17.1'!H17</f>
        <v>43</v>
      </c>
      <c r="I19" s="61">
        <f>'17.1'!G17</f>
        <v>284</v>
      </c>
      <c r="J19" s="61">
        <f>IF('17.1'!I17&lt;0,0,'17.1'!I17)</f>
        <v>0</v>
      </c>
      <c r="K19" s="61">
        <f>'17.1'!J17</f>
        <v>0</v>
      </c>
      <c r="L19" s="68">
        <f>IF('17.1'!I17&lt;0,'17.1'!I17,0)</f>
        <v>-1068</v>
      </c>
      <c r="M19" s="61">
        <f>'17.1'!K17</f>
        <v>11266</v>
      </c>
      <c r="N19" s="61">
        <f>'17.1'!L17</f>
        <v>11266</v>
      </c>
      <c r="O19" s="61">
        <f>'17.1'!M17</f>
        <v>11266</v>
      </c>
      <c r="Q19" s="86">
        <v>0.5</v>
      </c>
      <c r="R19" s="61">
        <f>'17.2'!B17</f>
        <v>2143</v>
      </c>
      <c r="S19" s="61">
        <f>'17.2'!C17</f>
        <v>3033</v>
      </c>
      <c r="T19" s="61">
        <f>'17.2'!D17</f>
        <v>630</v>
      </c>
      <c r="V19" s="61">
        <f>'17.2'!E17</f>
        <v>168</v>
      </c>
      <c r="W19" s="61">
        <f>'17.2'!F17</f>
        <v>0</v>
      </c>
      <c r="X19" s="61">
        <f>'17.2'!H17</f>
        <v>35</v>
      </c>
      <c r="Y19" s="61">
        <f>'17.2'!G17</f>
        <v>1370</v>
      </c>
      <c r="Z19" s="61">
        <f>IF('17.2'!I17&lt;0,0,'17.2'!I17)</f>
        <v>43</v>
      </c>
      <c r="AA19" s="61">
        <f>'17.2'!J17</f>
        <v>-727</v>
      </c>
      <c r="AB19" s="68">
        <f>IF('17.2'!I17&lt;0,'17.2'!I17,0)</f>
        <v>0</v>
      </c>
      <c r="AC19" s="61">
        <f>'17.2'!K17</f>
        <v>6695</v>
      </c>
      <c r="AD19" s="61">
        <f>'17.2'!L17</f>
        <v>7422</v>
      </c>
      <c r="AE19" s="61">
        <f>'17.2'!M17</f>
        <v>6695</v>
      </c>
      <c r="AF19" s="12"/>
    </row>
    <row r="20" spans="1:32" ht="12" customHeight="1" x14ac:dyDescent="0.2">
      <c r="A20" s="86">
        <v>0.54166666666666696</v>
      </c>
      <c r="B20" s="61">
        <f>'17.1'!B18</f>
        <v>2604</v>
      </c>
      <c r="C20" s="61">
        <f>'17.1'!C18</f>
        <v>6979</v>
      </c>
      <c r="D20" s="61">
        <f>'17.1'!D18</f>
        <v>1635</v>
      </c>
      <c r="F20" s="61">
        <f>'17.1'!E18</f>
        <v>307</v>
      </c>
      <c r="G20" s="61">
        <f>'17.1'!F18</f>
        <v>266</v>
      </c>
      <c r="H20" s="61">
        <f>'17.1'!H18</f>
        <v>38</v>
      </c>
      <c r="I20" s="61">
        <f>'17.1'!G18</f>
        <v>192</v>
      </c>
      <c r="J20" s="61">
        <f>IF('17.1'!I18&lt;0,0,'17.1'!I18)</f>
        <v>0</v>
      </c>
      <c r="K20" s="61">
        <f>'17.1'!J18</f>
        <v>0</v>
      </c>
      <c r="L20" s="68">
        <f>IF('17.1'!I18&lt;0,'17.1'!I18,0)</f>
        <v>-774</v>
      </c>
      <c r="M20" s="61">
        <f>'17.1'!K18</f>
        <v>11247</v>
      </c>
      <c r="N20" s="61">
        <f>'17.1'!L18</f>
        <v>11247</v>
      </c>
      <c r="O20" s="61">
        <f>'17.1'!M18</f>
        <v>11247</v>
      </c>
      <c r="Q20" s="86">
        <v>0.54166666666666696</v>
      </c>
      <c r="R20" s="61">
        <f>'17.2'!B18</f>
        <v>2134</v>
      </c>
      <c r="S20" s="61">
        <f>'17.2'!C18</f>
        <v>3032</v>
      </c>
      <c r="T20" s="61">
        <f>'17.2'!D18</f>
        <v>626</v>
      </c>
      <c r="V20" s="61">
        <f>'17.2'!E18</f>
        <v>166</v>
      </c>
      <c r="W20" s="61">
        <f>'17.2'!F18</f>
        <v>0</v>
      </c>
      <c r="X20" s="61">
        <f>'17.2'!H18</f>
        <v>31</v>
      </c>
      <c r="Y20" s="61">
        <f>'17.2'!G18</f>
        <v>1399</v>
      </c>
      <c r="Z20" s="61">
        <f>IF('17.2'!I18&lt;0,0,'17.2'!I18)</f>
        <v>193</v>
      </c>
      <c r="AA20" s="61">
        <f>'17.2'!J18</f>
        <v>-937</v>
      </c>
      <c r="AB20" s="68">
        <f>IF('17.2'!I18&lt;0,'17.2'!I18,0)</f>
        <v>0</v>
      </c>
      <c r="AC20" s="61">
        <f>'17.2'!K18</f>
        <v>6644</v>
      </c>
      <c r="AD20" s="61">
        <f>'17.2'!L18</f>
        <v>7581</v>
      </c>
      <c r="AE20" s="61">
        <f>'17.2'!M18</f>
        <v>6644</v>
      </c>
      <c r="AF20" s="12"/>
    </row>
    <row r="21" spans="1:32" ht="12" customHeight="1" x14ac:dyDescent="0.2">
      <c r="A21" s="86">
        <v>0.58333333333333304</v>
      </c>
      <c r="B21" s="61">
        <f>'17.1'!B19</f>
        <v>2605</v>
      </c>
      <c r="C21" s="61">
        <f>'17.1'!C19</f>
        <v>7001</v>
      </c>
      <c r="D21" s="61">
        <f>'17.1'!D19</f>
        <v>1642</v>
      </c>
      <c r="F21" s="61">
        <f>'17.1'!E19</f>
        <v>361</v>
      </c>
      <c r="G21" s="61">
        <f>'17.1'!F19</f>
        <v>422</v>
      </c>
      <c r="H21" s="61">
        <f>'17.1'!H19</f>
        <v>38</v>
      </c>
      <c r="I21" s="61">
        <f>'17.1'!G19</f>
        <v>78</v>
      </c>
      <c r="J21" s="61">
        <f>IF('17.1'!I19&lt;0,0,'17.1'!I19)</f>
        <v>0</v>
      </c>
      <c r="K21" s="61">
        <f>'17.1'!J19</f>
        <v>0</v>
      </c>
      <c r="L21" s="68">
        <f>IF('17.1'!I19&lt;0,'17.1'!I19,0)</f>
        <v>-903</v>
      </c>
      <c r="M21" s="61">
        <f>'17.1'!K19</f>
        <v>11244</v>
      </c>
      <c r="N21" s="61">
        <f>'17.1'!L19</f>
        <v>11244</v>
      </c>
      <c r="O21" s="61">
        <f>'17.1'!M19</f>
        <v>11244</v>
      </c>
      <c r="Q21" s="86">
        <v>0.58333333333333304</v>
      </c>
      <c r="R21" s="61">
        <f>'17.2'!B19</f>
        <v>2130</v>
      </c>
      <c r="S21" s="61">
        <f>'17.2'!C19</f>
        <v>2885</v>
      </c>
      <c r="T21" s="61">
        <f>'17.2'!D19</f>
        <v>570</v>
      </c>
      <c r="V21" s="61">
        <f>'17.2'!E19</f>
        <v>166</v>
      </c>
      <c r="W21" s="61">
        <f>'17.2'!F19</f>
        <v>0</v>
      </c>
      <c r="X21" s="61">
        <f>'17.2'!H19</f>
        <v>27</v>
      </c>
      <c r="Y21" s="61">
        <f>'17.2'!G19</f>
        <v>1363</v>
      </c>
      <c r="Z21" s="61">
        <f>IF('17.2'!I19&lt;0,0,'17.2'!I19)</f>
        <v>418</v>
      </c>
      <c r="AA21" s="61">
        <f>'17.2'!J19</f>
        <v>-1035</v>
      </c>
      <c r="AB21" s="68">
        <f>IF('17.2'!I19&lt;0,'17.2'!I19,0)</f>
        <v>0</v>
      </c>
      <c r="AC21" s="61">
        <f>'17.2'!K19</f>
        <v>6524</v>
      </c>
      <c r="AD21" s="61">
        <f>'17.2'!L19</f>
        <v>7559</v>
      </c>
      <c r="AE21" s="61">
        <f>'17.2'!M19</f>
        <v>6524</v>
      </c>
      <c r="AF21" s="12"/>
    </row>
    <row r="22" spans="1:32" ht="12" customHeight="1" x14ac:dyDescent="0.2">
      <c r="A22" s="86">
        <v>0.625</v>
      </c>
      <c r="B22" s="61">
        <f>'17.1'!B20</f>
        <v>2607</v>
      </c>
      <c r="C22" s="61">
        <f>'17.1'!C20</f>
        <v>6941</v>
      </c>
      <c r="D22" s="61">
        <f>'17.1'!D20</f>
        <v>1626</v>
      </c>
      <c r="F22" s="61">
        <f>'17.1'!E20</f>
        <v>390</v>
      </c>
      <c r="G22" s="61">
        <f>'17.1'!F20</f>
        <v>395</v>
      </c>
      <c r="H22" s="61">
        <f>'17.1'!H20</f>
        <v>47</v>
      </c>
      <c r="I22" s="61">
        <f>'17.1'!G20</f>
        <v>11</v>
      </c>
      <c r="J22" s="61">
        <f>IF('17.1'!I20&lt;0,0,'17.1'!I20)</f>
        <v>0</v>
      </c>
      <c r="K22" s="61">
        <f>'17.1'!J20</f>
        <v>0</v>
      </c>
      <c r="L22" s="68">
        <f>IF('17.1'!I20&lt;0,'17.1'!I20,0)</f>
        <v>-696</v>
      </c>
      <c r="M22" s="61">
        <f>'17.1'!K20</f>
        <v>11321</v>
      </c>
      <c r="N22" s="61">
        <f>'17.1'!L20</f>
        <v>11321</v>
      </c>
      <c r="O22" s="61">
        <f>'17.1'!M20</f>
        <v>11321</v>
      </c>
      <c r="Q22" s="86">
        <v>0.625</v>
      </c>
      <c r="R22" s="61">
        <f>'17.2'!B20</f>
        <v>2126</v>
      </c>
      <c r="S22" s="61">
        <f>'17.2'!C20</f>
        <v>3011</v>
      </c>
      <c r="T22" s="61">
        <f>'17.2'!D20</f>
        <v>544</v>
      </c>
      <c r="V22" s="61">
        <f>'17.2'!E20</f>
        <v>167</v>
      </c>
      <c r="W22" s="61">
        <f>'17.2'!F20</f>
        <v>0</v>
      </c>
      <c r="X22" s="61">
        <f>'17.2'!H20</f>
        <v>23</v>
      </c>
      <c r="Y22" s="61">
        <f>'17.2'!G20</f>
        <v>1250</v>
      </c>
      <c r="Z22" s="61">
        <f>IF('17.2'!I20&lt;0,0,'17.2'!I20)</f>
        <v>302</v>
      </c>
      <c r="AA22" s="61">
        <f>'17.2'!J20</f>
        <v>-901</v>
      </c>
      <c r="AB22" s="68">
        <f>IF('17.2'!I20&lt;0,'17.2'!I20,0)</f>
        <v>0</v>
      </c>
      <c r="AC22" s="61">
        <f>'17.2'!K20</f>
        <v>6522</v>
      </c>
      <c r="AD22" s="61">
        <f>'17.2'!L20</f>
        <v>7423</v>
      </c>
      <c r="AE22" s="61">
        <f>'17.2'!M20</f>
        <v>6522</v>
      </c>
      <c r="AF22" s="12"/>
    </row>
    <row r="23" spans="1:32" ht="12" customHeight="1" x14ac:dyDescent="0.2">
      <c r="A23" s="86">
        <v>0.66666666666666696</v>
      </c>
      <c r="B23" s="61">
        <f>'17.1'!B21</f>
        <v>2605</v>
      </c>
      <c r="C23" s="61">
        <f>'17.1'!C21</f>
        <v>6787</v>
      </c>
      <c r="D23" s="61">
        <f>'17.1'!D21</f>
        <v>1609</v>
      </c>
      <c r="F23" s="61">
        <f>'17.1'!E21</f>
        <v>439</v>
      </c>
      <c r="G23" s="61">
        <f>'17.1'!F21</f>
        <v>477</v>
      </c>
      <c r="H23" s="61">
        <f>'17.1'!H21</f>
        <v>53</v>
      </c>
      <c r="I23" s="61">
        <f>'17.1'!G21</f>
        <v>1</v>
      </c>
      <c r="J23" s="61">
        <f>IF('17.1'!I21&lt;0,0,'17.1'!I21)</f>
        <v>0</v>
      </c>
      <c r="K23" s="61">
        <f>'17.1'!J21</f>
        <v>0</v>
      </c>
      <c r="L23" s="68">
        <f>IF('17.1'!I21&lt;0,'17.1'!I21,0)</f>
        <v>-561</v>
      </c>
      <c r="M23" s="61">
        <f>'17.1'!K21</f>
        <v>11410</v>
      </c>
      <c r="N23" s="61">
        <f>'17.1'!L21</f>
        <v>11410</v>
      </c>
      <c r="O23" s="61">
        <f>'17.1'!M21</f>
        <v>11410</v>
      </c>
      <c r="Q23" s="86">
        <v>0.66666666666666696</v>
      </c>
      <c r="R23" s="61">
        <f>'17.2'!B21</f>
        <v>2125</v>
      </c>
      <c r="S23" s="61">
        <f>'17.2'!C21</f>
        <v>2939</v>
      </c>
      <c r="T23" s="61">
        <f>'17.2'!D21</f>
        <v>539</v>
      </c>
      <c r="V23" s="61">
        <f>'17.2'!E21</f>
        <v>172</v>
      </c>
      <c r="W23" s="61">
        <f>'17.2'!F21</f>
        <v>0</v>
      </c>
      <c r="X23" s="61">
        <f>'17.2'!H21</f>
        <v>20</v>
      </c>
      <c r="Y23" s="61">
        <f>'17.2'!G21</f>
        <v>1025</v>
      </c>
      <c r="Z23" s="61">
        <f>IF('17.2'!I21&lt;0,0,'17.2'!I21)</f>
        <v>0</v>
      </c>
      <c r="AA23" s="61">
        <f>'17.2'!J21</f>
        <v>-250</v>
      </c>
      <c r="AB23" s="68">
        <f>IF('17.2'!I21&lt;0,'17.2'!I21,0)</f>
        <v>-57</v>
      </c>
      <c r="AC23" s="61">
        <f>'17.2'!K21</f>
        <v>6513</v>
      </c>
      <c r="AD23" s="61">
        <f>'17.2'!L21</f>
        <v>6763</v>
      </c>
      <c r="AE23" s="61">
        <f>'17.2'!M21</f>
        <v>6513</v>
      </c>
      <c r="AF23" s="12"/>
    </row>
    <row r="24" spans="1:32" ht="12" customHeight="1" x14ac:dyDescent="0.2">
      <c r="A24" s="86">
        <v>0.70833333333333304</v>
      </c>
      <c r="B24" s="61">
        <f>'17.1'!B22</f>
        <v>2605</v>
      </c>
      <c r="C24" s="61">
        <f>'17.1'!C22</f>
        <v>6747</v>
      </c>
      <c r="D24" s="61">
        <f>'17.1'!D22</f>
        <v>1601</v>
      </c>
      <c r="F24" s="61">
        <f>'17.1'!E22</f>
        <v>465</v>
      </c>
      <c r="G24" s="61">
        <f>'17.1'!F22</f>
        <v>293</v>
      </c>
      <c r="H24" s="61">
        <f>'17.1'!H22</f>
        <v>56</v>
      </c>
      <c r="I24" s="61">
        <f>'17.1'!G22</f>
        <v>0</v>
      </c>
      <c r="J24" s="61">
        <f>IF('17.1'!I22&lt;0,0,'17.1'!I22)</f>
        <v>0</v>
      </c>
      <c r="K24" s="61">
        <f>'17.1'!J22</f>
        <v>0</v>
      </c>
      <c r="L24" s="68">
        <f>IF('17.1'!I22&lt;0,'17.1'!I22,0)</f>
        <v>-493</v>
      </c>
      <c r="M24" s="61">
        <f>'17.1'!K22</f>
        <v>11274</v>
      </c>
      <c r="N24" s="61">
        <f>'17.1'!L22</f>
        <v>11274</v>
      </c>
      <c r="O24" s="61">
        <f>'17.1'!M22</f>
        <v>11274</v>
      </c>
      <c r="Q24" s="86">
        <v>0.70833333333333304</v>
      </c>
      <c r="R24" s="61">
        <f>'17.2'!B22</f>
        <v>2271</v>
      </c>
      <c r="S24" s="61">
        <f>'17.2'!C22</f>
        <v>3397</v>
      </c>
      <c r="T24" s="61">
        <f>'17.2'!D22</f>
        <v>606</v>
      </c>
      <c r="V24" s="61">
        <f>'17.2'!E22</f>
        <v>230</v>
      </c>
      <c r="W24" s="61">
        <f>'17.2'!F22</f>
        <v>0</v>
      </c>
      <c r="X24" s="61">
        <f>'17.2'!H22</f>
        <v>16</v>
      </c>
      <c r="Y24" s="61">
        <f>'17.2'!G22</f>
        <v>678</v>
      </c>
      <c r="Z24" s="61">
        <f>IF('17.2'!I22&lt;0,0,'17.2'!I22)</f>
        <v>0</v>
      </c>
      <c r="AA24" s="61">
        <f>'17.2'!J22</f>
        <v>0</v>
      </c>
      <c r="AB24" s="68">
        <f>IF('17.2'!I22&lt;0,'17.2'!I22,0)</f>
        <v>-878</v>
      </c>
      <c r="AC24" s="61">
        <f>'17.2'!K22</f>
        <v>6320</v>
      </c>
      <c r="AD24" s="61">
        <f>'17.2'!L22</f>
        <v>6320</v>
      </c>
      <c r="AE24" s="61">
        <f>'17.2'!M22</f>
        <v>6320</v>
      </c>
      <c r="AF24" s="12"/>
    </row>
    <row r="25" spans="1:32" ht="12" customHeight="1" x14ac:dyDescent="0.2">
      <c r="A25" s="86">
        <v>0.75</v>
      </c>
      <c r="B25" s="61">
        <f>'17.1'!B23</f>
        <v>2604</v>
      </c>
      <c r="C25" s="61">
        <f>'17.1'!C23</f>
        <v>6702</v>
      </c>
      <c r="D25" s="61">
        <f>'17.1'!D23</f>
        <v>1571</v>
      </c>
      <c r="F25" s="61">
        <f>'17.1'!E23</f>
        <v>399</v>
      </c>
      <c r="G25" s="61">
        <f>'17.1'!F23</f>
        <v>3</v>
      </c>
      <c r="H25" s="61">
        <f>'17.1'!H23</f>
        <v>61</v>
      </c>
      <c r="I25" s="61">
        <f>'17.1'!G23</f>
        <v>0</v>
      </c>
      <c r="J25" s="61">
        <f>IF('17.1'!I23&lt;0,0,'17.1'!I23)</f>
        <v>0</v>
      </c>
      <c r="K25" s="61">
        <f>'17.1'!J23</f>
        <v>0</v>
      </c>
      <c r="L25" s="68">
        <f>IF('17.1'!I23&lt;0,'17.1'!I23,0)</f>
        <v>-383</v>
      </c>
      <c r="M25" s="61">
        <f>'17.1'!K23</f>
        <v>10957</v>
      </c>
      <c r="N25" s="61">
        <f>'17.1'!L23</f>
        <v>10957</v>
      </c>
      <c r="O25" s="61">
        <f>'17.1'!M23</f>
        <v>10957</v>
      </c>
      <c r="Q25" s="86">
        <v>0.75</v>
      </c>
      <c r="R25" s="61">
        <f>'17.2'!B23</f>
        <v>2299</v>
      </c>
      <c r="S25" s="61">
        <f>'17.2'!C23</f>
        <v>3534</v>
      </c>
      <c r="T25" s="61">
        <f>'17.2'!D23</f>
        <v>623</v>
      </c>
      <c r="V25" s="61">
        <f>'17.2'!E23</f>
        <v>230</v>
      </c>
      <c r="W25" s="61">
        <f>'17.2'!F23</f>
        <v>251</v>
      </c>
      <c r="X25" s="61">
        <f>'17.2'!H23</f>
        <v>13</v>
      </c>
      <c r="Y25" s="61">
        <f>'17.2'!G23</f>
        <v>280</v>
      </c>
      <c r="Z25" s="61">
        <f>IF('17.2'!I23&lt;0,0,'17.2'!I23)</f>
        <v>0</v>
      </c>
      <c r="AA25" s="61">
        <f>'17.2'!J23</f>
        <v>0</v>
      </c>
      <c r="AB25" s="68">
        <f>IF('17.2'!I23&lt;0,'17.2'!I23,0)</f>
        <v>-928</v>
      </c>
      <c r="AC25" s="61">
        <f>'17.2'!K23</f>
        <v>6302</v>
      </c>
      <c r="AD25" s="61">
        <f>'17.2'!L23</f>
        <v>6302</v>
      </c>
      <c r="AE25" s="61">
        <f>'17.2'!M23</f>
        <v>6302</v>
      </c>
      <c r="AF25" s="12"/>
    </row>
    <row r="26" spans="1:32" ht="12" customHeight="1" x14ac:dyDescent="0.2">
      <c r="A26" s="86">
        <v>0.79166666666666696</v>
      </c>
      <c r="B26" s="61">
        <f>'17.1'!B24</f>
        <v>2605</v>
      </c>
      <c r="C26" s="61">
        <f>'17.1'!C24</f>
        <v>6698</v>
      </c>
      <c r="D26" s="61">
        <f>'17.1'!D24</f>
        <v>1585</v>
      </c>
      <c r="F26" s="61">
        <f>'17.1'!E24</f>
        <v>369</v>
      </c>
      <c r="G26" s="61">
        <f>'17.1'!F24</f>
        <v>0</v>
      </c>
      <c r="H26" s="61">
        <f>'17.1'!H24</f>
        <v>62</v>
      </c>
      <c r="I26" s="61">
        <f>'17.1'!G24</f>
        <v>0</v>
      </c>
      <c r="J26" s="61">
        <f>IF('17.1'!I24&lt;0,0,'17.1'!I24)</f>
        <v>0</v>
      </c>
      <c r="K26" s="61">
        <f>'17.1'!J24</f>
        <v>0</v>
      </c>
      <c r="L26" s="68">
        <f>IF('17.1'!I24&lt;0,'17.1'!I24,0)</f>
        <v>-430</v>
      </c>
      <c r="M26" s="61">
        <f>'17.1'!K24</f>
        <v>10889</v>
      </c>
      <c r="N26" s="61">
        <f>'17.1'!L24</f>
        <v>10889</v>
      </c>
      <c r="O26" s="61">
        <f>'17.1'!M24</f>
        <v>10889</v>
      </c>
      <c r="Q26" s="86">
        <v>0.79166666666666696</v>
      </c>
      <c r="R26" s="61">
        <f>'17.2'!B24</f>
        <v>2300</v>
      </c>
      <c r="S26" s="61">
        <f>'17.2'!C24</f>
        <v>3903</v>
      </c>
      <c r="T26" s="61">
        <f>'17.2'!D24</f>
        <v>669</v>
      </c>
      <c r="V26" s="61">
        <f>'17.2'!E24</f>
        <v>236</v>
      </c>
      <c r="W26" s="61">
        <f>'17.2'!F24</f>
        <v>177</v>
      </c>
      <c r="X26" s="61">
        <f>'17.2'!H24</f>
        <v>8</v>
      </c>
      <c r="Y26" s="61">
        <f>'17.2'!G24</f>
        <v>55</v>
      </c>
      <c r="Z26" s="61">
        <f>IF('17.2'!I24&lt;0,0,'17.2'!I24)</f>
        <v>0</v>
      </c>
      <c r="AA26" s="61">
        <f>'17.2'!J24</f>
        <v>0</v>
      </c>
      <c r="AB26" s="68">
        <f>IF('17.2'!I24&lt;0,'17.2'!I24,0)</f>
        <v>-968</v>
      </c>
      <c r="AC26" s="61">
        <f>'17.2'!K24</f>
        <v>6380</v>
      </c>
      <c r="AD26" s="61">
        <f>'17.2'!L24</f>
        <v>6380</v>
      </c>
      <c r="AE26" s="61">
        <f>'17.2'!M24</f>
        <v>6380</v>
      </c>
      <c r="AF26" s="12"/>
    </row>
    <row r="27" spans="1:32" ht="12" customHeight="1" x14ac:dyDescent="0.2">
      <c r="A27" s="86">
        <v>0.83333333333333304</v>
      </c>
      <c r="B27" s="61">
        <f>'17.1'!B25</f>
        <v>2606</v>
      </c>
      <c r="C27" s="61">
        <f>'17.1'!C25</f>
        <v>6640</v>
      </c>
      <c r="D27" s="61">
        <f>'17.1'!D25</f>
        <v>1598</v>
      </c>
      <c r="F27" s="61">
        <f>'17.1'!E25</f>
        <v>300</v>
      </c>
      <c r="G27" s="61">
        <f>'17.1'!F25</f>
        <v>42</v>
      </c>
      <c r="H27" s="61">
        <f>'17.1'!H25</f>
        <v>61</v>
      </c>
      <c r="I27" s="61">
        <f>'17.1'!G25</f>
        <v>0</v>
      </c>
      <c r="J27" s="61">
        <f>IF('17.1'!I25&lt;0,0,'17.1'!I25)</f>
        <v>0</v>
      </c>
      <c r="K27" s="61">
        <f>'17.1'!J25</f>
        <v>0</v>
      </c>
      <c r="L27" s="68">
        <f>IF('17.1'!I25&lt;0,'17.1'!I25,0)</f>
        <v>-613</v>
      </c>
      <c r="M27" s="61">
        <f>'17.1'!K25</f>
        <v>10634</v>
      </c>
      <c r="N27" s="61">
        <f>'17.1'!L25</f>
        <v>10634</v>
      </c>
      <c r="O27" s="61">
        <f>'17.1'!M25</f>
        <v>10634</v>
      </c>
      <c r="Q27" s="86">
        <v>0.83333333333333304</v>
      </c>
      <c r="R27" s="61">
        <f>'17.2'!B25</f>
        <v>2303</v>
      </c>
      <c r="S27" s="61">
        <f>'17.2'!C25</f>
        <v>3962</v>
      </c>
      <c r="T27" s="61">
        <f>'17.2'!D25</f>
        <v>683</v>
      </c>
      <c r="V27" s="61">
        <f>'17.2'!E25</f>
        <v>309</v>
      </c>
      <c r="W27" s="61">
        <f>'17.2'!F25</f>
        <v>677</v>
      </c>
      <c r="X27" s="61">
        <f>'17.2'!H25</f>
        <v>13</v>
      </c>
      <c r="Y27" s="61">
        <f>'17.2'!G25</f>
        <v>6</v>
      </c>
      <c r="Z27" s="61">
        <f>IF('17.2'!I25&lt;0,0,'17.2'!I25)</f>
        <v>0</v>
      </c>
      <c r="AA27" s="61">
        <f>'17.2'!J25</f>
        <v>0</v>
      </c>
      <c r="AB27" s="68">
        <f>IF('17.2'!I25&lt;0,'17.2'!I25,0)</f>
        <v>-1442</v>
      </c>
      <c r="AC27" s="61">
        <f>'17.2'!K25</f>
        <v>6511</v>
      </c>
      <c r="AD27" s="61">
        <f>'17.2'!L25</f>
        <v>6511</v>
      </c>
      <c r="AE27" s="61">
        <f>'17.2'!M25</f>
        <v>6511</v>
      </c>
      <c r="AF27" s="12"/>
    </row>
    <row r="28" spans="1:32" ht="12" customHeight="1" x14ac:dyDescent="0.2">
      <c r="A28" s="86">
        <v>0.875000000000001</v>
      </c>
      <c r="B28" s="61">
        <f>'17.1'!B26</f>
        <v>2605</v>
      </c>
      <c r="C28" s="61">
        <f>'17.1'!C26</f>
        <v>6644</v>
      </c>
      <c r="D28" s="61">
        <f>'17.1'!D26</f>
        <v>1621</v>
      </c>
      <c r="F28" s="61">
        <f>'17.1'!E26</f>
        <v>219</v>
      </c>
      <c r="G28" s="61">
        <f>'17.1'!F26</f>
        <v>23</v>
      </c>
      <c r="H28" s="61">
        <f>'17.1'!H26</f>
        <v>57</v>
      </c>
      <c r="I28" s="61">
        <f>'17.1'!G26</f>
        <v>0</v>
      </c>
      <c r="J28" s="61">
        <f>IF('17.1'!I26&lt;0,0,'17.1'!I26)</f>
        <v>0</v>
      </c>
      <c r="K28" s="61">
        <f>'17.1'!J26</f>
        <v>0</v>
      </c>
      <c r="L28" s="68">
        <f>IF('17.1'!I26&lt;0,'17.1'!I26,0)</f>
        <v>-1076</v>
      </c>
      <c r="M28" s="61">
        <f>'17.1'!K26</f>
        <v>10093</v>
      </c>
      <c r="N28" s="61">
        <f>'17.1'!L26</f>
        <v>10093</v>
      </c>
      <c r="O28" s="61">
        <f>'17.1'!M26</f>
        <v>10093</v>
      </c>
      <c r="Q28" s="86">
        <v>0.875</v>
      </c>
      <c r="R28" s="61">
        <f>'17.2'!B26</f>
        <v>2304</v>
      </c>
      <c r="S28" s="61">
        <f>'17.2'!C26</f>
        <v>3989</v>
      </c>
      <c r="T28" s="61">
        <f>'17.2'!D26</f>
        <v>661</v>
      </c>
      <c r="V28" s="61">
        <f>'17.2'!E26</f>
        <v>311</v>
      </c>
      <c r="W28" s="61">
        <f>'17.2'!F26</f>
        <v>710</v>
      </c>
      <c r="X28" s="61">
        <f>'17.2'!H26</f>
        <v>15</v>
      </c>
      <c r="Y28" s="61">
        <f>'17.2'!G26</f>
        <v>1</v>
      </c>
      <c r="Z28" s="61">
        <f>IF('17.2'!I26&lt;0,0,'17.2'!I26)</f>
        <v>0</v>
      </c>
      <c r="AA28" s="61">
        <f>'17.2'!J26</f>
        <v>0</v>
      </c>
      <c r="AB28" s="68">
        <f>IF('17.2'!I26&lt;0,'17.2'!I26,0)</f>
        <v>-1354</v>
      </c>
      <c r="AC28" s="61">
        <f>'17.2'!K26</f>
        <v>6637</v>
      </c>
      <c r="AD28" s="61">
        <f>'17.2'!L26</f>
        <v>6637</v>
      </c>
      <c r="AE28" s="61">
        <f>'17.2'!M26</f>
        <v>6637</v>
      </c>
      <c r="AF28" s="12"/>
    </row>
    <row r="29" spans="1:32" ht="12" customHeight="1" x14ac:dyDescent="0.2">
      <c r="A29" s="86">
        <v>0.91666666666666796</v>
      </c>
      <c r="B29" s="61">
        <f>'17.1'!B27</f>
        <v>2605</v>
      </c>
      <c r="C29" s="61">
        <f>'17.1'!C27</f>
        <v>6603</v>
      </c>
      <c r="D29" s="61">
        <f>'17.1'!D27</f>
        <v>1543</v>
      </c>
      <c r="F29" s="61">
        <f>'17.1'!E27</f>
        <v>214</v>
      </c>
      <c r="G29" s="61">
        <f>'17.1'!F27</f>
        <v>10</v>
      </c>
      <c r="H29" s="61">
        <f>'17.1'!H27</f>
        <v>58</v>
      </c>
      <c r="I29" s="61">
        <f>'17.1'!G27</f>
        <v>0</v>
      </c>
      <c r="J29" s="61">
        <f>IF('17.1'!I27&lt;0,0,'17.1'!I27)</f>
        <v>0</v>
      </c>
      <c r="K29" s="61">
        <f>'17.1'!J27</f>
        <v>0</v>
      </c>
      <c r="L29" s="68">
        <f>IF('17.1'!I27&lt;0,'17.1'!I27,0)</f>
        <v>-1521</v>
      </c>
      <c r="M29" s="61">
        <f>'17.1'!K27</f>
        <v>9512</v>
      </c>
      <c r="N29" s="61">
        <f>'17.1'!L27</f>
        <v>9512</v>
      </c>
      <c r="O29" s="61">
        <f>'17.1'!M27</f>
        <v>9512</v>
      </c>
      <c r="Q29" s="86">
        <v>0.91666666666666696</v>
      </c>
      <c r="R29" s="61">
        <f>'17.2'!B27</f>
        <v>2305</v>
      </c>
      <c r="S29" s="61">
        <f>'17.2'!C27</f>
        <v>4002</v>
      </c>
      <c r="T29" s="61">
        <f>'17.2'!D27</f>
        <v>651</v>
      </c>
      <c r="V29" s="61">
        <f>'17.2'!E27</f>
        <v>307</v>
      </c>
      <c r="W29" s="61">
        <f>'17.2'!F27</f>
        <v>664</v>
      </c>
      <c r="X29" s="61">
        <f>'17.2'!H27</f>
        <v>22</v>
      </c>
      <c r="Y29" s="61">
        <f>'17.2'!G27</f>
        <v>0</v>
      </c>
      <c r="Z29" s="61">
        <f>IF('17.2'!I27&lt;0,0,'17.2'!I27)</f>
        <v>0</v>
      </c>
      <c r="AA29" s="61">
        <f>'17.2'!J27</f>
        <v>0</v>
      </c>
      <c r="AB29" s="68">
        <f>IF('17.2'!I27&lt;0,'17.2'!I27,0)</f>
        <v>-1489</v>
      </c>
      <c r="AC29" s="61">
        <f>'17.2'!K27</f>
        <v>6462</v>
      </c>
      <c r="AD29" s="61">
        <f>'17.2'!L27</f>
        <v>6462</v>
      </c>
      <c r="AE29" s="61">
        <f>'17.2'!M27</f>
        <v>6462</v>
      </c>
      <c r="AF29" s="12"/>
    </row>
    <row r="30" spans="1:32" ht="12" customHeight="1" x14ac:dyDescent="0.2">
      <c r="A30" s="86">
        <v>0.95833333333333504</v>
      </c>
      <c r="B30" s="61">
        <f>'17.1'!B28</f>
        <v>2605</v>
      </c>
      <c r="C30" s="61">
        <f>'17.1'!C28</f>
        <v>6528</v>
      </c>
      <c r="D30" s="61">
        <f>'17.1'!D28</f>
        <v>1483</v>
      </c>
      <c r="F30" s="61">
        <f>'17.1'!E28</f>
        <v>207</v>
      </c>
      <c r="G30" s="61">
        <f>'17.1'!F28</f>
        <v>169</v>
      </c>
      <c r="H30" s="61">
        <f>'17.1'!H28</f>
        <v>53</v>
      </c>
      <c r="I30" s="61">
        <f>'17.1'!G28</f>
        <v>0</v>
      </c>
      <c r="J30" s="61">
        <f>IF('17.1'!I28&lt;0,0,'17.1'!I28)</f>
        <v>0</v>
      </c>
      <c r="K30" s="61">
        <f>'17.1'!J28</f>
        <v>0</v>
      </c>
      <c r="L30" s="68">
        <f>IF('17.1'!I28&lt;0,'17.1'!I28,0)</f>
        <v>-1974</v>
      </c>
      <c r="M30" s="61">
        <f>'17.1'!K28</f>
        <v>9071</v>
      </c>
      <c r="N30" s="61">
        <f>'17.1'!L28</f>
        <v>9071</v>
      </c>
      <c r="O30" s="61">
        <f>'17.1'!M28</f>
        <v>9071</v>
      </c>
      <c r="Q30" s="86">
        <v>0.95833333333333304</v>
      </c>
      <c r="R30" s="61">
        <f>'17.2'!B28</f>
        <v>2308</v>
      </c>
      <c r="S30" s="61">
        <f>'17.2'!C28</f>
        <v>3967</v>
      </c>
      <c r="T30" s="61">
        <f>'17.2'!D28</f>
        <v>649</v>
      </c>
      <c r="V30" s="61">
        <f>'17.2'!E28</f>
        <v>232</v>
      </c>
      <c r="W30" s="61">
        <f>'17.2'!F28</f>
        <v>126</v>
      </c>
      <c r="X30" s="61">
        <f>'17.2'!H28</f>
        <v>29</v>
      </c>
      <c r="Y30" s="61">
        <f>'17.2'!G28</f>
        <v>0</v>
      </c>
      <c r="Z30" s="61">
        <f>IF('17.2'!I28&lt;0,0,'17.2'!I28)</f>
        <v>0</v>
      </c>
      <c r="AA30" s="61">
        <f>'17.2'!J28</f>
        <v>0</v>
      </c>
      <c r="AB30" s="68">
        <f>IF('17.2'!I28&lt;0,'17.2'!I28,0)</f>
        <v>-1172</v>
      </c>
      <c r="AC30" s="61">
        <f>'17.2'!K28</f>
        <v>6139</v>
      </c>
      <c r="AD30" s="61">
        <f>'17.2'!L28</f>
        <v>6139</v>
      </c>
      <c r="AE30" s="61">
        <f>'17.2'!M28</f>
        <v>6139</v>
      </c>
      <c r="AF30" s="12"/>
    </row>
    <row r="31" spans="1:32" s="87" customFormat="1" ht="12" customHeight="1" x14ac:dyDescent="0.2">
      <c r="A31" s="86"/>
      <c r="N31" s="88" t="s">
        <v>159</v>
      </c>
      <c r="AB31" s="68"/>
      <c r="AC31" s="88" t="s">
        <v>159</v>
      </c>
      <c r="AF31" s="19"/>
    </row>
    <row r="32" spans="1:32" ht="12" customHeight="1" x14ac:dyDescent="0.2">
      <c r="A32" s="85" t="s">
        <v>88</v>
      </c>
      <c r="G32" s="85" t="s">
        <v>87</v>
      </c>
      <c r="AF32" s="12"/>
    </row>
    <row r="33" spans="1:33" ht="12" customHeight="1" x14ac:dyDescent="0.2">
      <c r="Q33" s="68" t="s">
        <v>13</v>
      </c>
      <c r="R33" s="68" t="s">
        <v>42</v>
      </c>
      <c r="S33" s="68" t="s">
        <v>43</v>
      </c>
      <c r="T33" s="68" t="s">
        <v>44</v>
      </c>
      <c r="AF33" s="12"/>
    </row>
    <row r="34" spans="1:33" ht="12" customHeight="1" x14ac:dyDescent="0.2">
      <c r="A34" s="550"/>
      <c r="B34" s="551"/>
      <c r="C34" s="551"/>
      <c r="D34" s="551"/>
      <c r="E34" s="485" t="s">
        <v>5</v>
      </c>
      <c r="F34" s="485" t="s">
        <v>242</v>
      </c>
      <c r="G34" s="550"/>
      <c r="H34" s="551"/>
      <c r="I34" s="551"/>
      <c r="J34" s="551"/>
      <c r="K34" s="485" t="s">
        <v>5</v>
      </c>
      <c r="L34" s="485" t="s">
        <v>242</v>
      </c>
      <c r="P34" s="68" t="s">
        <v>229</v>
      </c>
      <c r="R34" s="68">
        <f>'5'!B7</f>
        <v>2051.2915150000017</v>
      </c>
      <c r="S34" s="68">
        <f>'6'!B6</f>
        <v>0</v>
      </c>
      <c r="T34" s="68">
        <f>'7'!B6</f>
        <v>16.151604999999996</v>
      </c>
      <c r="AE34" s="68" t="s">
        <v>13</v>
      </c>
      <c r="AF34" s="12"/>
    </row>
    <row r="35" spans="1:33" ht="12" customHeight="1" x14ac:dyDescent="0.2">
      <c r="A35" s="549" t="s">
        <v>39</v>
      </c>
      <c r="B35" s="549"/>
      <c r="C35" s="549"/>
      <c r="D35" s="549"/>
      <c r="E35" s="61">
        <f>'17.1'!E34</f>
        <v>2605</v>
      </c>
      <c r="F35" s="89">
        <f t="shared" ref="F35:F44" si="0">E35/$E$44</f>
        <v>0.22830850131463629</v>
      </c>
      <c r="G35" s="549" t="s">
        <v>39</v>
      </c>
      <c r="H35" s="549"/>
      <c r="I35" s="549"/>
      <c r="J35" s="549"/>
      <c r="K35" s="61">
        <f>'17.2'!E34</f>
        <v>2336</v>
      </c>
      <c r="L35" s="89">
        <f t="shared" ref="L35:L44" si="1">K35/$K$44</f>
        <v>0.47364152473641524</v>
      </c>
      <c r="P35" s="68" t="s">
        <v>228</v>
      </c>
      <c r="R35" s="68">
        <f>'5'!B8</f>
        <v>10.779804999999998</v>
      </c>
      <c r="S35" s="68">
        <f>'6'!B7</f>
        <v>0</v>
      </c>
      <c r="T35" s="68">
        <f>'7'!B7</f>
        <v>2589.7657380000019</v>
      </c>
      <c r="AE35" s="68" t="s">
        <v>42</v>
      </c>
      <c r="AF35" s="12"/>
    </row>
    <row r="36" spans="1:33" ht="12" customHeight="1" x14ac:dyDescent="0.2">
      <c r="A36" s="549" t="s">
        <v>40</v>
      </c>
      <c r="B36" s="549"/>
      <c r="C36" s="549"/>
      <c r="D36" s="549"/>
      <c r="E36" s="61">
        <f>'17.1'!E35</f>
        <v>6787</v>
      </c>
      <c r="F36" s="89">
        <f t="shared" si="0"/>
        <v>0.59482909728308497</v>
      </c>
      <c r="G36" s="549" t="s">
        <v>40</v>
      </c>
      <c r="H36" s="549"/>
      <c r="I36" s="549"/>
      <c r="J36" s="549"/>
      <c r="K36" s="61">
        <f>'17.2'!E35</f>
        <v>3188</v>
      </c>
      <c r="L36" s="89">
        <f t="shared" si="1"/>
        <v>0.64639091646390912</v>
      </c>
      <c r="P36" s="68" t="s">
        <v>227</v>
      </c>
      <c r="R36" s="68">
        <f>'5'!B9</f>
        <v>5719.850639999996</v>
      </c>
      <c r="S36" s="68">
        <f>'6'!B8</f>
        <v>0</v>
      </c>
      <c r="T36" s="68">
        <f>'7'!B8</f>
        <v>0</v>
      </c>
      <c r="AE36" s="68" t="s">
        <v>160</v>
      </c>
      <c r="AF36" s="12"/>
    </row>
    <row r="37" spans="1:33" ht="12" customHeight="1" x14ac:dyDescent="0.2">
      <c r="A37" s="549" t="s">
        <v>132</v>
      </c>
      <c r="B37" s="549"/>
      <c r="C37" s="549"/>
      <c r="D37" s="549"/>
      <c r="E37" s="61">
        <f>'17.1'!E36</f>
        <v>1609</v>
      </c>
      <c r="F37" s="89">
        <f t="shared" si="0"/>
        <v>0.14101665205959685</v>
      </c>
      <c r="G37" s="549" t="s">
        <v>132</v>
      </c>
      <c r="H37" s="549"/>
      <c r="I37" s="549"/>
      <c r="J37" s="549"/>
      <c r="K37" s="61">
        <f>'17.2'!E36</f>
        <v>645</v>
      </c>
      <c r="L37" s="89">
        <f t="shared" si="1"/>
        <v>0.13077858880778589</v>
      </c>
      <c r="P37" s="68" t="s">
        <v>226</v>
      </c>
      <c r="R37" s="68">
        <f>'5'!B10</f>
        <v>36228.083022999956</v>
      </c>
      <c r="S37" s="68">
        <f>'6'!B9</f>
        <v>0</v>
      </c>
      <c r="T37" s="68">
        <f>'7'!B9</f>
        <v>0</v>
      </c>
      <c r="AE37" s="68" t="s">
        <v>65</v>
      </c>
      <c r="AF37" s="12"/>
    </row>
    <row r="38" spans="1:33" ht="12" customHeight="1" x14ac:dyDescent="0.2">
      <c r="A38" s="549" t="s">
        <v>78</v>
      </c>
      <c r="B38" s="549"/>
      <c r="C38" s="549"/>
      <c r="D38" s="549"/>
      <c r="E38" s="61">
        <f>'17.1'!E37</f>
        <v>439</v>
      </c>
      <c r="F38" s="89">
        <f t="shared" si="0"/>
        <v>3.8475021910604736E-2</v>
      </c>
      <c r="G38" s="549" t="s">
        <v>78</v>
      </c>
      <c r="H38" s="549"/>
      <c r="I38" s="549"/>
      <c r="J38" s="549"/>
      <c r="K38" s="61">
        <f>'17.2'!E37</f>
        <v>160</v>
      </c>
      <c r="L38" s="89">
        <f t="shared" si="1"/>
        <v>3.2441200324412001E-2</v>
      </c>
      <c r="P38" s="68" t="s">
        <v>225</v>
      </c>
      <c r="R38" s="68">
        <f>'5'!B11</f>
        <v>0</v>
      </c>
      <c r="S38" s="68">
        <f>'6'!B10</f>
        <v>0</v>
      </c>
      <c r="T38" s="68">
        <f>'7'!B10</f>
        <v>0</v>
      </c>
      <c r="AE38" s="68" t="s">
        <v>66</v>
      </c>
      <c r="AF38" s="12"/>
    </row>
    <row r="39" spans="1:33" ht="12" customHeight="1" x14ac:dyDescent="0.2">
      <c r="A39" s="549" t="s">
        <v>79</v>
      </c>
      <c r="B39" s="549"/>
      <c r="C39" s="549"/>
      <c r="D39" s="549"/>
      <c r="E39" s="61">
        <f>'17.1'!E38</f>
        <v>477</v>
      </c>
      <c r="F39" s="89">
        <f t="shared" si="0"/>
        <v>4.1805433829973704E-2</v>
      </c>
      <c r="G39" s="549" t="s">
        <v>79</v>
      </c>
      <c r="H39" s="549"/>
      <c r="I39" s="549"/>
      <c r="J39" s="549"/>
      <c r="K39" s="61">
        <f>'17.2'!E38</f>
        <v>0</v>
      </c>
      <c r="L39" s="89">
        <f t="shared" si="1"/>
        <v>0</v>
      </c>
      <c r="P39" s="68" t="s">
        <v>224</v>
      </c>
      <c r="R39" s="68">
        <f>'5'!B12</f>
        <v>45.296569999999996</v>
      </c>
      <c r="S39" s="68">
        <f>'6'!B11</f>
        <v>0</v>
      </c>
      <c r="T39" s="68">
        <f>'7'!B11</f>
        <v>0.72448400000000013</v>
      </c>
      <c r="AE39" s="68" t="s">
        <v>68</v>
      </c>
      <c r="AF39" s="12"/>
    </row>
    <row r="40" spans="1:33" ht="12" customHeight="1" x14ac:dyDescent="0.2">
      <c r="A40" s="549" t="s">
        <v>133</v>
      </c>
      <c r="B40" s="549"/>
      <c r="C40" s="549"/>
      <c r="D40" s="549"/>
      <c r="E40" s="61">
        <f>'17.1'!E39</f>
        <v>1</v>
      </c>
      <c r="F40" s="89">
        <f t="shared" si="0"/>
        <v>8.7642418930762488E-5</v>
      </c>
      <c r="G40" s="549" t="s">
        <v>133</v>
      </c>
      <c r="H40" s="549"/>
      <c r="I40" s="549"/>
      <c r="J40" s="549"/>
      <c r="K40" s="61">
        <f>'17.2'!E39</f>
        <v>4</v>
      </c>
      <c r="L40" s="89">
        <f t="shared" si="1"/>
        <v>8.110300081103001E-4</v>
      </c>
      <c r="P40" s="68" t="s">
        <v>223</v>
      </c>
      <c r="R40" s="68">
        <f>'5'!B13</f>
        <v>24.827180999999996</v>
      </c>
      <c r="S40" s="68">
        <f>'6'!B12</f>
        <v>0</v>
      </c>
      <c r="T40" s="68">
        <f>'7'!B12</f>
        <v>0.15790199999999999</v>
      </c>
      <c r="AE40" s="68" t="s">
        <v>67</v>
      </c>
      <c r="AF40" s="12"/>
    </row>
    <row r="41" spans="1:33" ht="12" customHeight="1" x14ac:dyDescent="0.2">
      <c r="A41" s="549" t="s">
        <v>134</v>
      </c>
      <c r="B41" s="549"/>
      <c r="C41" s="549"/>
      <c r="D41" s="549"/>
      <c r="E41" s="61">
        <f>'17.1'!E40</f>
        <v>53</v>
      </c>
      <c r="F41" s="89">
        <f t="shared" si="0"/>
        <v>4.6450482033304121E-3</v>
      </c>
      <c r="G41" s="549" t="s">
        <v>134</v>
      </c>
      <c r="H41" s="549"/>
      <c r="I41" s="549"/>
      <c r="J41" s="549"/>
      <c r="K41" s="61">
        <f>'17.2'!E40</f>
        <v>41</v>
      </c>
      <c r="L41" s="89">
        <f t="shared" si="1"/>
        <v>8.3130575831305755E-3</v>
      </c>
      <c r="P41" s="68" t="s">
        <v>222</v>
      </c>
      <c r="R41" s="68">
        <f>'5'!B14</f>
        <v>176.82091099999997</v>
      </c>
      <c r="S41" s="68">
        <f>'6'!B13</f>
        <v>0</v>
      </c>
      <c r="T41" s="68">
        <f>'7'!B13</f>
        <v>0</v>
      </c>
      <c r="AE41" s="68" t="s">
        <v>80</v>
      </c>
      <c r="AF41" s="12"/>
    </row>
    <row r="42" spans="1:33" ht="12" customHeight="1" x14ac:dyDescent="0.2">
      <c r="A42" s="484" t="s">
        <v>80</v>
      </c>
      <c r="B42" s="484"/>
      <c r="C42" s="484"/>
      <c r="D42" s="484"/>
      <c r="E42" s="61">
        <f>'17.1'!E41</f>
        <v>-561</v>
      </c>
      <c r="F42" s="89">
        <f t="shared" si="0"/>
        <v>-4.9167397020157759E-2</v>
      </c>
      <c r="G42" s="484" t="s">
        <v>80</v>
      </c>
      <c r="H42" s="484"/>
      <c r="I42" s="484"/>
      <c r="J42" s="484"/>
      <c r="K42" s="61">
        <f>'17.2'!E41</f>
        <v>-1437</v>
      </c>
      <c r="L42" s="89">
        <f t="shared" si="1"/>
        <v>-0.29136253041362531</v>
      </c>
      <c r="P42" s="68" t="s">
        <v>221</v>
      </c>
      <c r="R42" s="68">
        <f>'5'!B15</f>
        <v>784.0688199999995</v>
      </c>
      <c r="S42" s="68">
        <f>'6'!B14</f>
        <v>1994.4568400000001</v>
      </c>
      <c r="T42" s="68">
        <f>'7'!B14</f>
        <v>257.64991399999997</v>
      </c>
      <c r="AE42" s="68" t="s">
        <v>130</v>
      </c>
      <c r="AF42" s="12"/>
    </row>
    <row r="43" spans="1:33" ht="12" customHeight="1" x14ac:dyDescent="0.2">
      <c r="A43" s="484" t="s">
        <v>130</v>
      </c>
      <c r="B43" s="484"/>
      <c r="C43" s="484"/>
      <c r="D43" s="484"/>
      <c r="E43" s="61">
        <f>'17.1'!E42</f>
        <v>0</v>
      </c>
      <c r="F43" s="89">
        <f t="shared" si="0"/>
        <v>0</v>
      </c>
      <c r="G43" s="484" t="s">
        <v>130</v>
      </c>
      <c r="H43" s="484"/>
      <c r="I43" s="484"/>
      <c r="J43" s="484"/>
      <c r="K43" s="61">
        <f>'17.2'!E42</f>
        <v>-5</v>
      </c>
      <c r="L43" s="89">
        <f t="shared" si="1"/>
        <v>-1.013787510137875E-3</v>
      </c>
      <c r="P43" s="68" t="s">
        <v>33</v>
      </c>
      <c r="R43" s="68">
        <f>'5'!B16</f>
        <v>0</v>
      </c>
      <c r="S43" s="68">
        <f>'6'!B15</f>
        <v>0</v>
      </c>
      <c r="T43" s="68">
        <f>'7'!B15</f>
        <v>0.77049999999999996</v>
      </c>
      <c r="AE43" s="68" t="s">
        <v>161</v>
      </c>
      <c r="AF43" s="12"/>
    </row>
    <row r="44" spans="1:33" ht="12" customHeight="1" x14ac:dyDescent="0.2">
      <c r="A44" s="484" t="s">
        <v>89</v>
      </c>
      <c r="B44" s="484"/>
      <c r="C44" s="484"/>
      <c r="D44" s="484"/>
      <c r="E44" s="61">
        <f>'17.1'!E33</f>
        <v>11410</v>
      </c>
      <c r="F44" s="89">
        <f t="shared" si="0"/>
        <v>1</v>
      </c>
      <c r="G44" s="484" t="s">
        <v>89</v>
      </c>
      <c r="H44" s="484"/>
      <c r="I44" s="484"/>
      <c r="J44" s="484"/>
      <c r="K44" s="61">
        <f>'17.2'!E33</f>
        <v>4932</v>
      </c>
      <c r="L44" s="89">
        <f t="shared" si="1"/>
        <v>1</v>
      </c>
      <c r="P44" s="68" t="s">
        <v>220</v>
      </c>
      <c r="R44" s="68">
        <f>'5'!B17</f>
        <v>31.241092999999996</v>
      </c>
      <c r="S44" s="68">
        <f>'6'!B16</f>
        <v>0</v>
      </c>
      <c r="T44" s="68">
        <f>'7'!B16</f>
        <v>13.082451000000001</v>
      </c>
      <c r="AF44" s="12"/>
    </row>
    <row r="45" spans="1:33" ht="12" customHeight="1" x14ac:dyDescent="0.2">
      <c r="A45" s="87"/>
      <c r="B45" s="87"/>
      <c r="C45" s="87"/>
      <c r="D45" s="87"/>
      <c r="E45" s="87"/>
      <c r="F45" s="88"/>
      <c r="G45" s="87"/>
      <c r="H45" s="87"/>
      <c r="I45" s="87"/>
      <c r="J45" s="87"/>
      <c r="K45" s="87"/>
      <c r="L45" s="88"/>
      <c r="P45" s="87" t="s">
        <v>219</v>
      </c>
      <c r="Q45" s="87"/>
      <c r="R45" s="68">
        <f>'5'!B18</f>
        <v>631.81109200000049</v>
      </c>
      <c r="S45" s="68">
        <f>'6'!B17</f>
        <v>2054.786838</v>
      </c>
      <c r="T45" s="68">
        <f>'7'!B17</f>
        <v>735.59491599999797</v>
      </c>
      <c r="AF45" s="12"/>
    </row>
    <row r="46" spans="1:33" s="87" customFormat="1" ht="12" customHeight="1" x14ac:dyDescent="0.2">
      <c r="P46" s="68" t="s">
        <v>433</v>
      </c>
      <c r="Q46" s="68">
        <f>'5'!B5</f>
        <v>24104.222149999994</v>
      </c>
      <c r="R46" s="68"/>
      <c r="S46" s="68"/>
      <c r="T46" s="68"/>
      <c r="AF46" s="19"/>
    </row>
    <row r="47" spans="1:33" ht="18.75" x14ac:dyDescent="0.3">
      <c r="A47" s="106"/>
      <c r="AG47" s="107" t="str">
        <f>Obsah!A1</f>
        <v>2016</v>
      </c>
    </row>
    <row r="48" spans="1:33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s="87" customFormat="1" ht="12" customHeight="1" x14ac:dyDescent="0.2"/>
  </sheetData>
  <mergeCells count="16">
    <mergeCell ref="G39:J39"/>
    <mergeCell ref="G40:J40"/>
    <mergeCell ref="A34:D34"/>
    <mergeCell ref="G41:J41"/>
    <mergeCell ref="G34:J34"/>
    <mergeCell ref="G35:J35"/>
    <mergeCell ref="A36:D36"/>
    <mergeCell ref="A37:D37"/>
    <mergeCell ref="A38:D38"/>
    <mergeCell ref="A39:D39"/>
    <mergeCell ref="A40:D40"/>
    <mergeCell ref="A41:D41"/>
    <mergeCell ref="A35:D35"/>
    <mergeCell ref="G36:J36"/>
    <mergeCell ref="G37:J37"/>
    <mergeCell ref="G38:J38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"/>
  <sheetViews>
    <sheetView workbookViewId="0"/>
  </sheetViews>
  <sheetFormatPr defaultRowHeight="12.75" x14ac:dyDescent="0.2"/>
  <sheetData>
    <row r="1" spans="1:1" x14ac:dyDescent="0.2">
      <c r="A1" s="99"/>
    </row>
  </sheetData>
  <pageMargins left="0.31496062992125984" right="0.31496062992125984" top="0.3543307086614173" bottom="0.3543307086614173" header="0.31496062992125984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I64"/>
  <sheetViews>
    <sheetView zoomScale="80" zoomScaleNormal="80" zoomScaleSheetLayoutView="115" zoomScalePageLayoutView="70" workbookViewId="0"/>
  </sheetViews>
  <sheetFormatPr defaultRowHeight="12.75" x14ac:dyDescent="0.2"/>
  <cols>
    <col min="1" max="8" width="11" style="387" customWidth="1"/>
    <col min="9" max="9" width="11.42578125" style="387" customWidth="1"/>
    <col min="10" max="16384" width="9.140625" style="387"/>
  </cols>
  <sheetData>
    <row r="1" spans="1:9" x14ac:dyDescent="0.2">
      <c r="I1" s="228" t="str">
        <f>Obsah!$A$1</f>
        <v>2016</v>
      </c>
    </row>
    <row r="2" spans="1:9" s="243" customFormat="1" ht="12" x14ac:dyDescent="0.2"/>
    <row r="3" spans="1:9" s="243" customFormat="1" ht="12" x14ac:dyDescent="0.2"/>
    <row r="4" spans="1:9" s="243" customFormat="1" ht="12" x14ac:dyDescent="0.2"/>
    <row r="5" spans="1:9" s="243" customFormat="1" ht="12" x14ac:dyDescent="0.2"/>
    <row r="6" spans="1:9" s="243" customFormat="1" ht="12" x14ac:dyDescent="0.2"/>
    <row r="7" spans="1:9" ht="18.75" x14ac:dyDescent="0.2">
      <c r="A7" s="402" t="s">
        <v>374</v>
      </c>
    </row>
    <row r="9" spans="1:9" ht="12.75" customHeight="1" x14ac:dyDescent="0.2">
      <c r="A9" s="494" t="s">
        <v>489</v>
      </c>
      <c r="B9" s="494"/>
      <c r="C9" s="494"/>
      <c r="D9" s="494"/>
      <c r="E9" s="494"/>
      <c r="F9" s="494"/>
      <c r="G9" s="494"/>
      <c r="H9" s="494"/>
      <c r="I9" s="494"/>
    </row>
    <row r="10" spans="1:9" x14ac:dyDescent="0.2">
      <c r="A10" s="494"/>
      <c r="B10" s="494"/>
      <c r="C10" s="494"/>
      <c r="D10" s="494"/>
      <c r="E10" s="494"/>
      <c r="F10" s="494"/>
      <c r="G10" s="494"/>
      <c r="H10" s="494"/>
      <c r="I10" s="494"/>
    </row>
    <row r="11" spans="1:9" x14ac:dyDescent="0.2">
      <c r="A11" s="494"/>
      <c r="B11" s="494"/>
      <c r="C11" s="494"/>
      <c r="D11" s="494"/>
      <c r="E11" s="494"/>
      <c r="F11" s="494"/>
      <c r="G11" s="494"/>
      <c r="H11" s="494"/>
      <c r="I11" s="494"/>
    </row>
    <row r="12" spans="1:9" x14ac:dyDescent="0.2">
      <c r="A12" s="494"/>
      <c r="B12" s="494"/>
      <c r="C12" s="494"/>
      <c r="D12" s="494"/>
      <c r="E12" s="494"/>
      <c r="F12" s="494"/>
      <c r="G12" s="494"/>
      <c r="H12" s="494"/>
      <c r="I12" s="494"/>
    </row>
    <row r="13" spans="1:9" x14ac:dyDescent="0.2">
      <c r="A13" s="494"/>
      <c r="B13" s="494"/>
      <c r="C13" s="494"/>
      <c r="D13" s="494"/>
      <c r="E13" s="494"/>
      <c r="F13" s="494"/>
      <c r="G13" s="494"/>
      <c r="H13" s="494"/>
      <c r="I13" s="494"/>
    </row>
    <row r="14" spans="1:9" x14ac:dyDescent="0.2">
      <c r="A14" s="494"/>
      <c r="B14" s="494"/>
      <c r="C14" s="494"/>
      <c r="D14" s="494"/>
      <c r="E14" s="494"/>
      <c r="F14" s="494"/>
      <c r="G14" s="494"/>
      <c r="H14" s="494"/>
      <c r="I14" s="494"/>
    </row>
    <row r="15" spans="1:9" x14ac:dyDescent="0.2">
      <c r="A15" s="494"/>
      <c r="B15" s="494"/>
      <c r="C15" s="494"/>
      <c r="D15" s="494"/>
      <c r="E15" s="494"/>
      <c r="F15" s="494"/>
      <c r="G15" s="494"/>
      <c r="H15" s="494"/>
      <c r="I15" s="494"/>
    </row>
    <row r="16" spans="1:9" x14ac:dyDescent="0.2">
      <c r="A16" s="494"/>
      <c r="B16" s="494"/>
      <c r="C16" s="494"/>
      <c r="D16" s="494"/>
      <c r="E16" s="494"/>
      <c r="F16" s="494"/>
      <c r="G16" s="494"/>
      <c r="H16" s="494"/>
      <c r="I16" s="494"/>
    </row>
    <row r="17" spans="1:9" x14ac:dyDescent="0.2">
      <c r="A17" s="494"/>
      <c r="B17" s="494"/>
      <c r="C17" s="494"/>
      <c r="D17" s="494"/>
      <c r="E17" s="494"/>
      <c r="F17" s="494"/>
      <c r="G17" s="494"/>
      <c r="H17" s="494"/>
      <c r="I17" s="494"/>
    </row>
    <row r="18" spans="1:9" x14ac:dyDescent="0.2">
      <c r="A18" s="494"/>
      <c r="B18" s="494"/>
      <c r="C18" s="494"/>
      <c r="D18" s="494"/>
      <c r="E18" s="494"/>
      <c r="F18" s="494"/>
      <c r="G18" s="494"/>
      <c r="H18" s="494"/>
      <c r="I18" s="494"/>
    </row>
    <row r="19" spans="1:9" x14ac:dyDescent="0.2">
      <c r="A19" s="494"/>
      <c r="B19" s="494"/>
      <c r="C19" s="494"/>
      <c r="D19" s="494"/>
      <c r="E19" s="494"/>
      <c r="F19" s="494"/>
      <c r="G19" s="494"/>
      <c r="H19" s="494"/>
      <c r="I19" s="494"/>
    </row>
    <row r="20" spans="1:9" x14ac:dyDescent="0.2">
      <c r="A20" s="494"/>
      <c r="B20" s="494"/>
      <c r="C20" s="494"/>
      <c r="D20" s="494"/>
      <c r="E20" s="494"/>
      <c r="F20" s="494"/>
      <c r="G20" s="494"/>
      <c r="H20" s="494"/>
      <c r="I20" s="494"/>
    </row>
    <row r="21" spans="1:9" x14ac:dyDescent="0.2">
      <c r="A21" s="494"/>
      <c r="B21" s="494"/>
      <c r="C21" s="494"/>
      <c r="D21" s="494"/>
      <c r="E21" s="494"/>
      <c r="F21" s="494"/>
      <c r="G21" s="494"/>
      <c r="H21" s="494"/>
      <c r="I21" s="494"/>
    </row>
    <row r="22" spans="1:9" x14ac:dyDescent="0.2">
      <c r="A22" s="494"/>
      <c r="B22" s="494"/>
      <c r="C22" s="494"/>
      <c r="D22" s="494"/>
      <c r="E22" s="494"/>
      <c r="F22" s="494"/>
      <c r="G22" s="494"/>
      <c r="H22" s="494"/>
      <c r="I22" s="494"/>
    </row>
    <row r="23" spans="1:9" x14ac:dyDescent="0.2">
      <c r="A23" s="494"/>
      <c r="B23" s="494"/>
      <c r="C23" s="494"/>
      <c r="D23" s="494"/>
      <c r="E23" s="494"/>
      <c r="F23" s="494"/>
      <c r="G23" s="494"/>
      <c r="H23" s="494"/>
      <c r="I23" s="494"/>
    </row>
    <row r="24" spans="1:9" x14ac:dyDescent="0.2">
      <c r="A24" s="494"/>
      <c r="B24" s="494"/>
      <c r="C24" s="494"/>
      <c r="D24" s="494"/>
      <c r="E24" s="494"/>
      <c r="F24" s="494"/>
      <c r="G24" s="494"/>
      <c r="H24" s="494"/>
      <c r="I24" s="494"/>
    </row>
    <row r="25" spans="1:9" x14ac:dyDescent="0.2">
      <c r="A25" s="494"/>
      <c r="B25" s="494"/>
      <c r="C25" s="494"/>
      <c r="D25" s="494"/>
      <c r="E25" s="494"/>
      <c r="F25" s="494"/>
      <c r="G25" s="494"/>
      <c r="H25" s="494"/>
      <c r="I25" s="494"/>
    </row>
    <row r="26" spans="1:9" x14ac:dyDescent="0.2">
      <c r="A26" s="494"/>
      <c r="B26" s="494"/>
      <c r="C26" s="494"/>
      <c r="D26" s="494"/>
      <c r="E26" s="494"/>
      <c r="F26" s="494"/>
      <c r="G26" s="494"/>
      <c r="H26" s="494"/>
      <c r="I26" s="494"/>
    </row>
    <row r="27" spans="1:9" x14ac:dyDescent="0.2">
      <c r="A27" s="494"/>
      <c r="B27" s="494"/>
      <c r="C27" s="494"/>
      <c r="D27" s="494"/>
      <c r="E27" s="494"/>
      <c r="F27" s="494"/>
      <c r="G27" s="494"/>
      <c r="H27" s="494"/>
      <c r="I27" s="494"/>
    </row>
    <row r="28" spans="1:9" x14ac:dyDescent="0.2">
      <c r="A28" s="494"/>
      <c r="B28" s="494"/>
      <c r="C28" s="494"/>
      <c r="D28" s="494"/>
      <c r="E28" s="494"/>
      <c r="F28" s="494"/>
      <c r="G28" s="494"/>
      <c r="H28" s="494"/>
      <c r="I28" s="494"/>
    </row>
    <row r="29" spans="1:9" x14ac:dyDescent="0.2">
      <c r="A29" s="494"/>
      <c r="B29" s="494"/>
      <c r="C29" s="494"/>
      <c r="D29" s="494"/>
      <c r="E29" s="494"/>
      <c r="F29" s="494"/>
      <c r="G29" s="494"/>
      <c r="H29" s="494"/>
      <c r="I29" s="494"/>
    </row>
    <row r="30" spans="1:9" x14ac:dyDescent="0.2">
      <c r="A30" s="494"/>
      <c r="B30" s="494"/>
      <c r="C30" s="494"/>
      <c r="D30" s="494"/>
      <c r="E30" s="494"/>
      <c r="F30" s="494"/>
      <c r="G30" s="494"/>
      <c r="H30" s="494"/>
      <c r="I30" s="494"/>
    </row>
    <row r="31" spans="1:9" x14ac:dyDescent="0.2">
      <c r="A31" s="494"/>
      <c r="B31" s="494"/>
      <c r="C31" s="494"/>
      <c r="D31" s="494"/>
      <c r="E31" s="494"/>
      <c r="F31" s="494"/>
      <c r="G31" s="494"/>
      <c r="H31" s="494"/>
      <c r="I31" s="494"/>
    </row>
    <row r="32" spans="1:9" x14ac:dyDescent="0.2">
      <c r="A32" s="494"/>
      <c r="B32" s="494"/>
      <c r="C32" s="494"/>
      <c r="D32" s="494"/>
      <c r="E32" s="494"/>
      <c r="F32" s="494"/>
      <c r="G32" s="494"/>
      <c r="H32" s="494"/>
      <c r="I32" s="494"/>
    </row>
    <row r="33" spans="1:9" x14ac:dyDescent="0.2">
      <c r="A33" s="494"/>
      <c r="B33" s="494"/>
      <c r="C33" s="494"/>
      <c r="D33" s="494"/>
      <c r="E33" s="494"/>
      <c r="F33" s="494"/>
      <c r="G33" s="494"/>
      <c r="H33" s="494"/>
      <c r="I33" s="494"/>
    </row>
    <row r="34" spans="1:9" x14ac:dyDescent="0.2">
      <c r="A34" s="494"/>
      <c r="B34" s="494"/>
      <c r="C34" s="494"/>
      <c r="D34" s="494"/>
      <c r="E34" s="494"/>
      <c r="F34" s="494"/>
      <c r="G34" s="494"/>
      <c r="H34" s="494"/>
      <c r="I34" s="494"/>
    </row>
    <row r="35" spans="1:9" x14ac:dyDescent="0.2">
      <c r="A35" s="494"/>
      <c r="B35" s="494"/>
      <c r="C35" s="494"/>
      <c r="D35" s="494"/>
      <c r="E35" s="494"/>
      <c r="F35" s="494"/>
      <c r="G35" s="494"/>
      <c r="H35" s="494"/>
      <c r="I35" s="494"/>
    </row>
    <row r="36" spans="1:9" x14ac:dyDescent="0.2">
      <c r="A36" s="494"/>
      <c r="B36" s="494"/>
      <c r="C36" s="494"/>
      <c r="D36" s="494"/>
      <c r="E36" s="494"/>
      <c r="F36" s="494"/>
      <c r="G36" s="494"/>
      <c r="H36" s="494"/>
      <c r="I36" s="494"/>
    </row>
    <row r="37" spans="1:9" x14ac:dyDescent="0.2">
      <c r="A37" s="494"/>
      <c r="B37" s="494"/>
      <c r="C37" s="494"/>
      <c r="D37" s="494"/>
      <c r="E37" s="494"/>
      <c r="F37" s="494"/>
      <c r="G37" s="494"/>
      <c r="H37" s="494"/>
      <c r="I37" s="494"/>
    </row>
    <row r="38" spans="1:9" x14ac:dyDescent="0.2">
      <c r="A38" s="494"/>
      <c r="B38" s="494"/>
      <c r="C38" s="494"/>
      <c r="D38" s="494"/>
      <c r="E38" s="494"/>
      <c r="F38" s="494"/>
      <c r="G38" s="494"/>
      <c r="H38" s="494"/>
      <c r="I38" s="494"/>
    </row>
    <row r="39" spans="1:9" x14ac:dyDescent="0.2">
      <c r="A39" s="494"/>
      <c r="B39" s="494"/>
      <c r="C39" s="494"/>
      <c r="D39" s="494"/>
      <c r="E39" s="494"/>
      <c r="F39" s="494"/>
      <c r="G39" s="494"/>
      <c r="H39" s="494"/>
      <c r="I39" s="494"/>
    </row>
    <row r="40" spans="1:9" x14ac:dyDescent="0.2">
      <c r="A40" s="494"/>
      <c r="B40" s="494"/>
      <c r="C40" s="494"/>
      <c r="D40" s="494"/>
      <c r="E40" s="494"/>
      <c r="F40" s="494"/>
      <c r="G40" s="494"/>
      <c r="H40" s="494"/>
      <c r="I40" s="494"/>
    </row>
    <row r="41" spans="1:9" x14ac:dyDescent="0.2">
      <c r="A41" s="494"/>
      <c r="B41" s="494"/>
      <c r="C41" s="494"/>
      <c r="D41" s="494"/>
      <c r="E41" s="494"/>
      <c r="F41" s="494"/>
      <c r="G41" s="494"/>
      <c r="H41" s="494"/>
      <c r="I41" s="494"/>
    </row>
    <row r="42" spans="1:9" x14ac:dyDescent="0.2">
      <c r="A42" s="494"/>
      <c r="B42" s="494"/>
      <c r="C42" s="494"/>
      <c r="D42" s="494"/>
      <c r="E42" s="494"/>
      <c r="F42" s="494"/>
      <c r="G42" s="494"/>
      <c r="H42" s="494"/>
      <c r="I42" s="494"/>
    </row>
    <row r="43" spans="1:9" x14ac:dyDescent="0.2">
      <c r="A43" s="494"/>
      <c r="B43" s="494"/>
      <c r="C43" s="494"/>
      <c r="D43" s="494"/>
      <c r="E43" s="494"/>
      <c r="F43" s="494"/>
      <c r="G43" s="494"/>
      <c r="H43" s="494"/>
      <c r="I43" s="494"/>
    </row>
    <row r="44" spans="1:9" x14ac:dyDescent="0.2">
      <c r="A44" s="494"/>
      <c r="B44" s="494"/>
      <c r="C44" s="494"/>
      <c r="D44" s="494"/>
      <c r="E44" s="494"/>
      <c r="F44" s="494"/>
      <c r="G44" s="494"/>
      <c r="H44" s="494"/>
      <c r="I44" s="494"/>
    </row>
    <row r="45" spans="1:9" x14ac:dyDescent="0.2">
      <c r="A45" s="494"/>
      <c r="B45" s="494"/>
      <c r="C45" s="494"/>
      <c r="D45" s="494"/>
      <c r="E45" s="494"/>
      <c r="F45" s="494"/>
      <c r="G45" s="494"/>
      <c r="H45" s="494"/>
      <c r="I45" s="494"/>
    </row>
    <row r="46" spans="1:9" x14ac:dyDescent="0.2">
      <c r="A46" s="494"/>
      <c r="B46" s="494"/>
      <c r="C46" s="494"/>
      <c r="D46" s="494"/>
      <c r="E46" s="494"/>
      <c r="F46" s="494"/>
      <c r="G46" s="494"/>
      <c r="H46" s="494"/>
      <c r="I46" s="494"/>
    </row>
    <row r="47" spans="1:9" x14ac:dyDescent="0.2">
      <c r="A47" s="494"/>
      <c r="B47" s="494"/>
      <c r="C47" s="494"/>
      <c r="D47" s="494"/>
      <c r="E47" s="494"/>
      <c r="F47" s="494"/>
      <c r="G47" s="494"/>
      <c r="H47" s="494"/>
      <c r="I47" s="494"/>
    </row>
    <row r="48" spans="1:9" x14ac:dyDescent="0.2">
      <c r="A48" s="494"/>
      <c r="B48" s="494"/>
      <c r="C48" s="494"/>
      <c r="D48" s="494"/>
      <c r="E48" s="494"/>
      <c r="F48" s="494"/>
      <c r="G48" s="494"/>
      <c r="H48" s="494"/>
      <c r="I48" s="494"/>
    </row>
    <row r="49" spans="1:9" x14ac:dyDescent="0.2">
      <c r="A49" s="494"/>
      <c r="B49" s="494"/>
      <c r="C49" s="494"/>
      <c r="D49" s="494"/>
      <c r="E49" s="494"/>
      <c r="F49" s="494"/>
      <c r="G49" s="494"/>
      <c r="H49" s="494"/>
      <c r="I49" s="494"/>
    </row>
    <row r="50" spans="1:9" x14ac:dyDescent="0.2">
      <c r="A50" s="494"/>
      <c r="B50" s="494"/>
      <c r="C50" s="494"/>
      <c r="D50" s="494"/>
      <c r="E50" s="494"/>
      <c r="F50" s="494"/>
      <c r="G50" s="494"/>
      <c r="H50" s="494"/>
      <c r="I50" s="494"/>
    </row>
    <row r="51" spans="1:9" x14ac:dyDescent="0.2">
      <c r="A51" s="494"/>
      <c r="B51" s="494"/>
      <c r="C51" s="494"/>
      <c r="D51" s="494"/>
      <c r="E51" s="494"/>
      <c r="F51" s="494"/>
      <c r="G51" s="494"/>
      <c r="H51" s="494"/>
      <c r="I51" s="494"/>
    </row>
    <row r="52" spans="1:9" x14ac:dyDescent="0.2">
      <c r="A52" s="494"/>
      <c r="B52" s="494"/>
      <c r="C52" s="494"/>
      <c r="D52" s="494"/>
      <c r="E52" s="494"/>
      <c r="F52" s="494"/>
      <c r="G52" s="494"/>
      <c r="H52" s="494"/>
      <c r="I52" s="494"/>
    </row>
    <row r="53" spans="1:9" x14ac:dyDescent="0.2">
      <c r="A53" s="494"/>
      <c r="B53" s="494"/>
      <c r="C53" s="494"/>
      <c r="D53" s="494"/>
      <c r="E53" s="494"/>
      <c r="F53" s="494"/>
      <c r="G53" s="494"/>
      <c r="H53" s="494"/>
      <c r="I53" s="494"/>
    </row>
    <row r="54" spans="1:9" x14ac:dyDescent="0.2">
      <c r="A54" s="494"/>
      <c r="B54" s="494"/>
      <c r="C54" s="494"/>
      <c r="D54" s="494"/>
      <c r="E54" s="494"/>
      <c r="F54" s="494"/>
      <c r="G54" s="494"/>
      <c r="H54" s="494"/>
      <c r="I54" s="494"/>
    </row>
    <row r="55" spans="1:9" x14ac:dyDescent="0.2">
      <c r="A55" s="494"/>
      <c r="B55" s="494"/>
      <c r="C55" s="494"/>
      <c r="D55" s="494"/>
      <c r="E55" s="494"/>
      <c r="F55" s="494"/>
      <c r="G55" s="494"/>
      <c r="H55" s="494"/>
      <c r="I55" s="494"/>
    </row>
    <row r="56" spans="1:9" x14ac:dyDescent="0.2">
      <c r="A56" s="494"/>
      <c r="B56" s="494"/>
      <c r="C56" s="494"/>
      <c r="D56" s="494"/>
      <c r="E56" s="494"/>
      <c r="F56" s="494"/>
      <c r="G56" s="494"/>
      <c r="H56" s="494"/>
      <c r="I56" s="494"/>
    </row>
    <row r="57" spans="1:9" x14ac:dyDescent="0.2">
      <c r="A57" s="494"/>
      <c r="B57" s="494"/>
      <c r="C57" s="494"/>
      <c r="D57" s="494"/>
      <c r="E57" s="494"/>
      <c r="F57" s="494"/>
      <c r="G57" s="494"/>
      <c r="H57" s="494"/>
      <c r="I57" s="494"/>
    </row>
    <row r="58" spans="1:9" x14ac:dyDescent="0.2">
      <c r="A58" s="494"/>
      <c r="B58" s="494"/>
      <c r="C58" s="494"/>
      <c r="D58" s="494"/>
      <c r="E58" s="494"/>
      <c r="F58" s="494"/>
      <c r="G58" s="494"/>
      <c r="H58" s="494"/>
      <c r="I58" s="494"/>
    </row>
    <row r="59" spans="1:9" x14ac:dyDescent="0.2">
      <c r="A59" s="494"/>
      <c r="B59" s="494"/>
      <c r="C59" s="494"/>
      <c r="D59" s="494"/>
      <c r="E59" s="494"/>
      <c r="F59" s="494"/>
      <c r="G59" s="494"/>
      <c r="H59" s="494"/>
      <c r="I59" s="494"/>
    </row>
    <row r="60" spans="1:9" x14ac:dyDescent="0.2">
      <c r="A60" s="494"/>
      <c r="B60" s="494"/>
      <c r="C60" s="494"/>
      <c r="D60" s="494"/>
      <c r="E60" s="494"/>
      <c r="F60" s="494"/>
      <c r="G60" s="494"/>
      <c r="H60" s="494"/>
      <c r="I60" s="494"/>
    </row>
    <row r="61" spans="1:9" x14ac:dyDescent="0.2">
      <c r="A61" s="494"/>
      <c r="B61" s="494"/>
      <c r="C61" s="494"/>
      <c r="D61" s="494"/>
      <c r="E61" s="494"/>
      <c r="F61" s="494"/>
      <c r="G61" s="494"/>
      <c r="H61" s="494"/>
      <c r="I61" s="494"/>
    </row>
    <row r="62" spans="1:9" x14ac:dyDescent="0.2">
      <c r="A62" s="494"/>
      <c r="B62" s="494"/>
      <c r="C62" s="494"/>
      <c r="D62" s="494"/>
      <c r="E62" s="494"/>
      <c r="F62" s="494"/>
      <c r="G62" s="494"/>
      <c r="H62" s="494"/>
      <c r="I62" s="494"/>
    </row>
    <row r="63" spans="1:9" x14ac:dyDescent="0.2">
      <c r="A63" s="494"/>
      <c r="B63" s="494"/>
      <c r="C63" s="494"/>
      <c r="D63" s="494"/>
      <c r="E63" s="494"/>
      <c r="F63" s="494"/>
      <c r="G63" s="494"/>
      <c r="H63" s="494"/>
      <c r="I63" s="494"/>
    </row>
    <row r="64" spans="1:9" x14ac:dyDescent="0.2">
      <c r="A64" s="471"/>
      <c r="B64" s="471"/>
      <c r="C64" s="471"/>
      <c r="D64" s="471"/>
      <c r="E64" s="471"/>
      <c r="F64" s="471"/>
      <c r="G64" s="471"/>
      <c r="H64" s="471"/>
      <c r="I64" s="471"/>
    </row>
  </sheetData>
  <mergeCells count="1">
    <mergeCell ref="A9:I63"/>
  </mergeCells>
  <pageMargins left="0.31496062992125984" right="0.31496062992125984" top="0.35433070866141736" bottom="0.35433070866141736" header="0.31496062992125984" footer="0.19685039370078741"/>
  <pageSetup paperSize="9" fitToHeight="0" orientation="portrait" r:id="rId1"/>
  <headerFooter differentFirst="1" scaleWithDoc="0">
    <oddFooter>&amp;C&amp;"-,Obyčejné"&amp;9Stránka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N38"/>
  <sheetViews>
    <sheetView zoomScale="115" zoomScaleNormal="115" zoomScaleSheetLayoutView="100" workbookViewId="0"/>
  </sheetViews>
  <sheetFormatPr defaultRowHeight="12" x14ac:dyDescent="0.2"/>
  <cols>
    <col min="1" max="1" width="27" style="1" customWidth="1"/>
    <col min="2" max="13" width="8.85546875" style="1" customWidth="1"/>
    <col min="14" max="14" width="10.85546875" style="1" customWidth="1"/>
    <col min="15" max="15" width="8.42578125" style="1" customWidth="1"/>
    <col min="16" max="16" width="11.42578125" style="1" bestFit="1" customWidth="1"/>
    <col min="17" max="16384" width="9.140625" style="1"/>
  </cols>
  <sheetData>
    <row r="1" spans="1:14" s="416" customFormat="1" ht="18.75" x14ac:dyDescent="0.3">
      <c r="A1" s="106" t="s">
        <v>352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107" t="str">
        <f>Obsah!$A$1</f>
        <v>2016</v>
      </c>
    </row>
    <row r="2" spans="1:14" s="414" customFormat="1" ht="7.5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x14ac:dyDescent="0.2">
      <c r="A3" s="96"/>
      <c r="B3" s="118" t="s">
        <v>96</v>
      </c>
      <c r="C3" s="118" t="s">
        <v>97</v>
      </c>
      <c r="D3" s="118" t="s">
        <v>98</v>
      </c>
      <c r="E3" s="118" t="s">
        <v>99</v>
      </c>
      <c r="F3" s="118" t="s">
        <v>100</v>
      </c>
      <c r="G3" s="118" t="s">
        <v>101</v>
      </c>
      <c r="H3" s="118" t="s">
        <v>102</v>
      </c>
      <c r="I3" s="118" t="s">
        <v>103</v>
      </c>
      <c r="J3" s="118" t="s">
        <v>104</v>
      </c>
      <c r="K3" s="118" t="s">
        <v>105</v>
      </c>
      <c r="L3" s="118" t="s">
        <v>106</v>
      </c>
      <c r="M3" s="118" t="s">
        <v>107</v>
      </c>
      <c r="N3" s="118" t="s">
        <v>77</v>
      </c>
    </row>
    <row r="4" spans="1:14" s="97" customFormat="1" ht="14.25" customHeight="1" thickBot="1" x14ac:dyDescent="0.25">
      <c r="A4" s="119" t="s">
        <v>38</v>
      </c>
      <c r="B4" s="120">
        <f t="shared" ref="B4:N4" si="0">SUM(B5:B12)</f>
        <v>7815.5783809999975</v>
      </c>
      <c r="C4" s="120">
        <f t="shared" si="0"/>
        <v>7267.543410000003</v>
      </c>
      <c r="D4" s="120">
        <f t="shared" si="0"/>
        <v>8032.1265849999972</v>
      </c>
      <c r="E4" s="120">
        <f t="shared" si="0"/>
        <v>7073.6278870000006</v>
      </c>
      <c r="F4" s="120">
        <f t="shared" si="0"/>
        <v>6920.9644680000038</v>
      </c>
      <c r="G4" s="120">
        <f t="shared" si="0"/>
        <v>6255.2430449999993</v>
      </c>
      <c r="H4" s="120">
        <f t="shared" si="0"/>
        <v>6202.5278970000008</v>
      </c>
      <c r="I4" s="120">
        <f t="shared" si="0"/>
        <v>6014.9560309999952</v>
      </c>
      <c r="J4" s="120">
        <f t="shared" si="0"/>
        <v>5850.4146529999998</v>
      </c>
      <c r="K4" s="120">
        <f t="shared" si="0"/>
        <v>6866.2589050000006</v>
      </c>
      <c r="L4" s="120">
        <f t="shared" si="0"/>
        <v>7337.1727220000012</v>
      </c>
      <c r="M4" s="120">
        <f t="shared" si="0"/>
        <v>7665.4673330000014</v>
      </c>
      <c r="N4" s="120">
        <f t="shared" si="0"/>
        <v>83301.881317000007</v>
      </c>
    </row>
    <row r="5" spans="1:14" x14ac:dyDescent="0.2">
      <c r="A5" s="23" t="s">
        <v>0</v>
      </c>
      <c r="B5" s="4">
        <v>2313.8798400000001</v>
      </c>
      <c r="C5" s="4">
        <v>2280.2564500000003</v>
      </c>
      <c r="D5" s="4">
        <v>2732.82134</v>
      </c>
      <c r="E5" s="4">
        <v>2551.9118100000001</v>
      </c>
      <c r="F5" s="4">
        <v>2532.0022300000001</v>
      </c>
      <c r="G5" s="4">
        <v>1910.9808700000001</v>
      </c>
      <c r="H5" s="4">
        <v>1843.4948700000002</v>
      </c>
      <c r="I5" s="4">
        <v>1584.4255900000001</v>
      </c>
      <c r="J5" s="4">
        <v>928.65197999999998</v>
      </c>
      <c r="K5" s="4">
        <v>1492.6890600000002</v>
      </c>
      <c r="L5" s="4">
        <v>1850.4504999999999</v>
      </c>
      <c r="M5" s="4">
        <v>2082.6576100000002</v>
      </c>
      <c r="N5" s="4">
        <f>SUM(B5:M5)</f>
        <v>24104.222150000001</v>
      </c>
    </row>
    <row r="6" spans="1:14" ht="12.75" customHeight="1" x14ac:dyDescent="0.2">
      <c r="A6" s="24" t="s">
        <v>34</v>
      </c>
      <c r="B6" s="433">
        <v>4451.4991779999982</v>
      </c>
      <c r="C6" s="5">
        <v>3939.0027120000013</v>
      </c>
      <c r="D6" s="5">
        <v>4218.1605909999989</v>
      </c>
      <c r="E6" s="5">
        <v>3491.9112929999997</v>
      </c>
      <c r="F6" s="5">
        <v>3341.0483930000009</v>
      </c>
      <c r="G6" s="5">
        <v>3305.219277000002</v>
      </c>
      <c r="H6" s="5">
        <v>3303.3315170000005</v>
      </c>
      <c r="I6" s="5">
        <v>3223.1597169999995</v>
      </c>
      <c r="J6" s="5">
        <v>3641.2821479999998</v>
      </c>
      <c r="K6" s="5">
        <v>4119.1937690000004</v>
      </c>
      <c r="L6" s="5">
        <v>4321.9789130000026</v>
      </c>
      <c r="M6" s="5">
        <v>4348.2829720000009</v>
      </c>
      <c r="N6" s="433">
        <f>SUM(B6:M6)</f>
        <v>45704.070480000009</v>
      </c>
    </row>
    <row r="7" spans="1:14" x14ac:dyDescent="0.2">
      <c r="A7" s="24" t="s">
        <v>35</v>
      </c>
      <c r="B7" s="5">
        <v>373.43432999999993</v>
      </c>
      <c r="C7" s="5">
        <v>262.54715000000004</v>
      </c>
      <c r="D7" s="5">
        <v>224.72643000000002</v>
      </c>
      <c r="E7" s="5">
        <v>181.43439999999998</v>
      </c>
      <c r="F7" s="5">
        <v>189.94718000000003</v>
      </c>
      <c r="G7" s="5">
        <v>211.74763000000002</v>
      </c>
      <c r="H7" s="5">
        <v>177.12125</v>
      </c>
      <c r="I7" s="5">
        <v>364.47535999999997</v>
      </c>
      <c r="J7" s="5">
        <v>523.21306000000004</v>
      </c>
      <c r="K7" s="5">
        <v>546.07052799999997</v>
      </c>
      <c r="L7" s="5">
        <v>451.62715000000003</v>
      </c>
      <c r="M7" s="5">
        <v>542.89920999999993</v>
      </c>
      <c r="N7" s="117">
        <f t="shared" ref="N7:N12" si="1">SUM(B7:M7)</f>
        <v>4049.2436780000003</v>
      </c>
    </row>
    <row r="8" spans="1:14" ht="12.75" customHeight="1" x14ac:dyDescent="0.2">
      <c r="A8" s="24" t="s">
        <v>36</v>
      </c>
      <c r="B8" s="5">
        <v>324.79133499999978</v>
      </c>
      <c r="C8" s="5">
        <v>307.66306599999996</v>
      </c>
      <c r="D8" s="5">
        <v>325.25534299999975</v>
      </c>
      <c r="E8" s="5">
        <v>301.77140099999957</v>
      </c>
      <c r="F8" s="5">
        <v>290.49047100000024</v>
      </c>
      <c r="G8" s="5">
        <v>267.2595299999997</v>
      </c>
      <c r="H8" s="5">
        <v>272.86505700000015</v>
      </c>
      <c r="I8" s="5">
        <v>277.27099599999963</v>
      </c>
      <c r="J8" s="5">
        <v>276.73573800000003</v>
      </c>
      <c r="K8" s="5">
        <v>317.18328399999962</v>
      </c>
      <c r="L8" s="5">
        <v>324.35788099999945</v>
      </c>
      <c r="M8" s="5">
        <v>328.25341300000008</v>
      </c>
      <c r="N8" s="117">
        <f t="shared" si="1"/>
        <v>3613.8975149999978</v>
      </c>
    </row>
    <row r="9" spans="1:14" ht="12.75" customHeight="1" x14ac:dyDescent="0.2">
      <c r="A9" s="24" t="s">
        <v>3</v>
      </c>
      <c r="B9" s="5">
        <v>129.81371000000001</v>
      </c>
      <c r="C9" s="5">
        <v>212.06307000000004</v>
      </c>
      <c r="D9" s="5">
        <v>252.58502399999969</v>
      </c>
      <c r="E9" s="5">
        <v>186.8406099999998</v>
      </c>
      <c r="F9" s="5">
        <v>130.58345700000007</v>
      </c>
      <c r="G9" s="5">
        <v>188.85046800000006</v>
      </c>
      <c r="H9" s="5">
        <v>191.53843300000011</v>
      </c>
      <c r="I9" s="5">
        <v>145.09928299999999</v>
      </c>
      <c r="J9" s="5">
        <v>103.18343700000003</v>
      </c>
      <c r="K9" s="5">
        <v>162.68212100000002</v>
      </c>
      <c r="L9" s="5">
        <v>154.62705699999987</v>
      </c>
      <c r="M9" s="433">
        <v>142.62157600000003</v>
      </c>
      <c r="N9" s="433">
        <f t="shared" si="1"/>
        <v>2000.4882459999999</v>
      </c>
    </row>
    <row r="10" spans="1:14" ht="12.75" customHeight="1" x14ac:dyDescent="0.2">
      <c r="A10" s="24" t="s">
        <v>37</v>
      </c>
      <c r="B10" s="5">
        <v>119.36107000000001</v>
      </c>
      <c r="C10" s="5">
        <v>106.94638</v>
      </c>
      <c r="D10" s="5">
        <v>80.258489999999995</v>
      </c>
      <c r="E10" s="5">
        <v>88.265190000000004</v>
      </c>
      <c r="F10" s="5">
        <v>102.87188999999999</v>
      </c>
      <c r="G10" s="5">
        <v>65.351160000000007</v>
      </c>
      <c r="H10" s="5">
        <v>97.515919999999994</v>
      </c>
      <c r="I10" s="5">
        <v>111.01172</v>
      </c>
      <c r="J10" s="5">
        <v>109.55786000000002</v>
      </c>
      <c r="K10" s="5">
        <v>93.343469999999996</v>
      </c>
      <c r="L10" s="5">
        <v>113.22398000000001</v>
      </c>
      <c r="M10" s="433">
        <v>113.84039999999999</v>
      </c>
      <c r="N10" s="433">
        <f t="shared" si="1"/>
        <v>1201.5475300000003</v>
      </c>
    </row>
    <row r="11" spans="1:14" ht="12.75" customHeight="1" x14ac:dyDescent="0.2">
      <c r="A11" s="24" t="s">
        <v>1</v>
      </c>
      <c r="B11" s="5">
        <v>50.656143</v>
      </c>
      <c r="C11" s="5">
        <v>67.511667999999986</v>
      </c>
      <c r="D11" s="5">
        <v>42.619549000000013</v>
      </c>
      <c r="E11" s="5">
        <v>37.848323000000001</v>
      </c>
      <c r="F11" s="5">
        <v>44.00976</v>
      </c>
      <c r="G11" s="5">
        <v>20.565895000000001</v>
      </c>
      <c r="H11" s="5">
        <v>30.826979999999995</v>
      </c>
      <c r="I11" s="5">
        <v>25.670122999999993</v>
      </c>
      <c r="J11" s="5">
        <v>25.149383000000011</v>
      </c>
      <c r="K11" s="5">
        <v>41.015841000000002</v>
      </c>
      <c r="L11" s="5">
        <v>50.026008000000012</v>
      </c>
      <c r="M11" s="5">
        <v>61.057507999999999</v>
      </c>
      <c r="N11" s="117">
        <f t="shared" si="1"/>
        <v>496.95718099999999</v>
      </c>
    </row>
    <row r="12" spans="1:14" ht="12.75" customHeight="1" x14ac:dyDescent="0.2">
      <c r="A12" s="77" t="s">
        <v>2</v>
      </c>
      <c r="B12" s="78">
        <v>52.142774999999467</v>
      </c>
      <c r="C12" s="78">
        <v>91.5529140000003</v>
      </c>
      <c r="D12" s="78">
        <v>155.69981799999931</v>
      </c>
      <c r="E12" s="78">
        <v>233.64486000000011</v>
      </c>
      <c r="F12" s="78">
        <v>290.01108700000219</v>
      </c>
      <c r="G12" s="78">
        <v>285.26821499999824</v>
      </c>
      <c r="H12" s="78">
        <v>285.8338700000005</v>
      </c>
      <c r="I12" s="78">
        <v>283.84324199999617</v>
      </c>
      <c r="J12" s="78">
        <v>242.64104699999962</v>
      </c>
      <c r="K12" s="78">
        <v>94.080832000000143</v>
      </c>
      <c r="L12" s="78">
        <v>70.881232999999909</v>
      </c>
      <c r="M12" s="78">
        <v>45.854644000000171</v>
      </c>
      <c r="N12" s="78">
        <f t="shared" si="1"/>
        <v>2131.454536999996</v>
      </c>
    </row>
    <row r="13" spans="1:14" s="97" customFormat="1" ht="28.5" customHeight="1" thickBot="1" x14ac:dyDescent="0.3">
      <c r="A13" s="122" t="s">
        <v>414</v>
      </c>
      <c r="B13" s="121">
        <f t="shared" ref="B13:N13" si="2">SUM(B14:B21)</f>
        <v>542.60645099999965</v>
      </c>
      <c r="C13" s="121">
        <f t="shared" si="2"/>
        <v>503.06774999999982</v>
      </c>
      <c r="D13" s="121">
        <f t="shared" si="2"/>
        <v>539.98332400000004</v>
      </c>
      <c r="E13" s="121">
        <f t="shared" si="2"/>
        <v>476.09975700000001</v>
      </c>
      <c r="F13" s="121">
        <f t="shared" si="2"/>
        <v>488.33019100000013</v>
      </c>
      <c r="G13" s="121">
        <f t="shared" si="2"/>
        <v>460.61883700000021</v>
      </c>
      <c r="H13" s="121">
        <f t="shared" si="2"/>
        <v>468.41812299999987</v>
      </c>
      <c r="I13" s="121">
        <f t="shared" si="2"/>
        <v>441.37180899999993</v>
      </c>
      <c r="J13" s="121">
        <f t="shared" si="2"/>
        <v>446.95601099999993</v>
      </c>
      <c r="K13" s="121">
        <f t="shared" si="2"/>
        <v>496.39614499999999</v>
      </c>
      <c r="L13" s="121">
        <f t="shared" si="2"/>
        <v>501.17321900000019</v>
      </c>
      <c r="M13" s="121">
        <f t="shared" si="2"/>
        <v>521.55924499999992</v>
      </c>
      <c r="N13" s="121">
        <f t="shared" si="2"/>
        <v>5886.5808620000007</v>
      </c>
    </row>
    <row r="14" spans="1:14" ht="12.75" customHeight="1" x14ac:dyDescent="0.2">
      <c r="A14" s="23" t="s">
        <v>0</v>
      </c>
      <c r="B14" s="4">
        <v>124.89533</v>
      </c>
      <c r="C14" s="4">
        <v>122.24773999999999</v>
      </c>
      <c r="D14" s="4">
        <v>147.05391</v>
      </c>
      <c r="E14" s="4">
        <v>136.64232000000001</v>
      </c>
      <c r="F14" s="4">
        <v>139.6901</v>
      </c>
      <c r="G14" s="4">
        <v>111.32511000000001</v>
      </c>
      <c r="H14" s="4">
        <v>111.36282</v>
      </c>
      <c r="I14" s="4">
        <v>102.08455000000001</v>
      </c>
      <c r="J14" s="4">
        <v>62.486880000000006</v>
      </c>
      <c r="K14" s="4">
        <v>90.331680000000006</v>
      </c>
      <c r="L14" s="4">
        <v>103.22076999999999</v>
      </c>
      <c r="M14" s="4">
        <v>122.44047</v>
      </c>
      <c r="N14" s="4">
        <f>SUM(B14:M14)</f>
        <v>1373.7816799999998</v>
      </c>
    </row>
    <row r="15" spans="1:14" ht="12.75" customHeight="1" x14ac:dyDescent="0.2">
      <c r="A15" s="24" t="s">
        <v>34</v>
      </c>
      <c r="B15" s="433">
        <v>391.6600819999997</v>
      </c>
      <c r="C15" s="5">
        <v>355.0565739999999</v>
      </c>
      <c r="D15" s="5">
        <v>365.477284</v>
      </c>
      <c r="E15" s="5">
        <v>313.94871899999998</v>
      </c>
      <c r="F15" s="5">
        <v>322.5140330000001</v>
      </c>
      <c r="G15" s="5">
        <v>323.42063100000018</v>
      </c>
      <c r="H15" s="5">
        <v>329.57718899999986</v>
      </c>
      <c r="I15" s="5">
        <v>309.77226400000001</v>
      </c>
      <c r="J15" s="5">
        <v>355.53702199999992</v>
      </c>
      <c r="K15" s="5">
        <v>377.18002800000005</v>
      </c>
      <c r="L15" s="5">
        <v>369.98976200000016</v>
      </c>
      <c r="M15" s="5">
        <v>369.95430600000003</v>
      </c>
      <c r="N15" s="434">
        <f>SUM(B15:M15)</f>
        <v>4184.0878940000002</v>
      </c>
    </row>
    <row r="16" spans="1:14" ht="12.75" customHeight="1" x14ac:dyDescent="0.2">
      <c r="A16" s="24" t="s">
        <v>35</v>
      </c>
      <c r="B16" s="5">
        <v>3.2240110000000004</v>
      </c>
      <c r="C16" s="5">
        <v>2.7236570000000002</v>
      </c>
      <c r="D16" s="5">
        <v>2.3219390000000004</v>
      </c>
      <c r="E16" s="5">
        <v>2.0160299999999998</v>
      </c>
      <c r="F16" s="5">
        <v>2.2290820000000005</v>
      </c>
      <c r="G16" s="5">
        <v>2.581178</v>
      </c>
      <c r="H16" s="5">
        <v>2.1843300000000001</v>
      </c>
      <c r="I16" s="5">
        <v>4.343242</v>
      </c>
      <c r="J16" s="5">
        <v>5.1145930000000011</v>
      </c>
      <c r="K16" s="5">
        <v>5.6884769999999998</v>
      </c>
      <c r="L16" s="5">
        <v>4.9289629999999995</v>
      </c>
      <c r="M16" s="5">
        <v>5.3466389999999997</v>
      </c>
      <c r="N16" s="117">
        <f t="shared" ref="N16:N21" si="3">SUM(B16:M16)</f>
        <v>42.702140999999997</v>
      </c>
    </row>
    <row r="17" spans="1:14" ht="12.75" customHeight="1" x14ac:dyDescent="0.2">
      <c r="A17" s="24" t="s">
        <v>36</v>
      </c>
      <c r="B17" s="5">
        <v>18.107117999999982</v>
      </c>
      <c r="C17" s="5">
        <v>17.466654999999943</v>
      </c>
      <c r="D17" s="5">
        <v>19.427118999999955</v>
      </c>
      <c r="E17" s="5">
        <v>17.820732999999947</v>
      </c>
      <c r="F17" s="5">
        <v>18.278761000000006</v>
      </c>
      <c r="G17" s="5">
        <v>18.045025999999972</v>
      </c>
      <c r="H17" s="5">
        <v>19.243808999999978</v>
      </c>
      <c r="I17" s="5">
        <v>19.276862999999942</v>
      </c>
      <c r="J17" s="5">
        <v>18.594413999999979</v>
      </c>
      <c r="K17" s="5">
        <v>18.75689400000002</v>
      </c>
      <c r="L17" s="5">
        <v>18.154235999999976</v>
      </c>
      <c r="M17" s="5">
        <v>18.961632999999978</v>
      </c>
      <c r="N17" s="117">
        <f t="shared" si="3"/>
        <v>222.13326099999964</v>
      </c>
    </row>
    <row r="18" spans="1:14" ht="12.75" customHeight="1" x14ac:dyDescent="0.2">
      <c r="A18" s="24" t="s">
        <v>3</v>
      </c>
      <c r="B18" s="5">
        <v>1.4166169999999996</v>
      </c>
      <c r="C18" s="5">
        <v>1.9505149999999982</v>
      </c>
      <c r="D18" s="5">
        <v>2.167350999999996</v>
      </c>
      <c r="E18" s="5">
        <v>1.6861029999999961</v>
      </c>
      <c r="F18" s="5">
        <v>1.224821999999999</v>
      </c>
      <c r="G18" s="5">
        <v>1.4286879999999988</v>
      </c>
      <c r="H18" s="5">
        <v>1.4890879999999986</v>
      </c>
      <c r="I18" s="5">
        <v>1.235023999999999</v>
      </c>
      <c r="J18" s="5">
        <v>0.98374299999999915</v>
      </c>
      <c r="K18" s="5">
        <v>1.3973009999999983</v>
      </c>
      <c r="L18" s="5">
        <v>1.3818579999999989</v>
      </c>
      <c r="M18" s="5">
        <v>1.4604629999999974</v>
      </c>
      <c r="N18" s="117">
        <f t="shared" si="3"/>
        <v>17.821572999999979</v>
      </c>
    </row>
    <row r="19" spans="1:14" ht="12.75" customHeight="1" x14ac:dyDescent="0.2">
      <c r="A19" s="24" t="s">
        <v>37</v>
      </c>
      <c r="B19" s="5">
        <v>1.5030300000000003</v>
      </c>
      <c r="C19" s="5">
        <v>1.36921</v>
      </c>
      <c r="D19" s="5">
        <v>1.14175</v>
      </c>
      <c r="E19" s="5">
        <v>1.18736</v>
      </c>
      <c r="F19" s="5">
        <v>1.3116300000000001</v>
      </c>
      <c r="G19" s="5">
        <v>0.81410999999999989</v>
      </c>
      <c r="H19" s="5">
        <v>1.2701900000000002</v>
      </c>
      <c r="I19" s="5">
        <v>1.5029699999999997</v>
      </c>
      <c r="J19" s="5">
        <v>1.4301799999999998</v>
      </c>
      <c r="K19" s="5">
        <v>1.22533</v>
      </c>
      <c r="L19" s="5">
        <v>1.6031300000000002</v>
      </c>
      <c r="M19" s="5">
        <v>1.48441</v>
      </c>
      <c r="N19" s="117">
        <f t="shared" si="3"/>
        <v>15.843299999999999</v>
      </c>
    </row>
    <row r="20" spans="1:14" ht="12.75" customHeight="1" x14ac:dyDescent="0.2">
      <c r="A20" s="24" t="s">
        <v>1</v>
      </c>
      <c r="B20" s="5">
        <v>0.90725199999999984</v>
      </c>
      <c r="C20" s="5">
        <v>1.1195430000000002</v>
      </c>
      <c r="D20" s="5">
        <v>0.71706700000000023</v>
      </c>
      <c r="E20" s="5">
        <v>0.61901099999999976</v>
      </c>
      <c r="F20" s="5">
        <v>0.63370999999999988</v>
      </c>
      <c r="G20" s="5">
        <v>0.41149399999999997</v>
      </c>
      <c r="H20" s="5">
        <v>0.58491500000000007</v>
      </c>
      <c r="I20" s="5">
        <v>0.45657400000000004</v>
      </c>
      <c r="J20" s="5">
        <v>0.53466900000000006</v>
      </c>
      <c r="K20" s="5">
        <v>0.69964099999999996</v>
      </c>
      <c r="L20" s="5">
        <v>0.88017299999999998</v>
      </c>
      <c r="M20" s="5">
        <v>1.1195189999999999</v>
      </c>
      <c r="N20" s="117">
        <f t="shared" si="3"/>
        <v>8.6835679999999993</v>
      </c>
    </row>
    <row r="21" spans="1:14" ht="12.75" customHeight="1" x14ac:dyDescent="0.2">
      <c r="A21" s="77" t="s">
        <v>2</v>
      </c>
      <c r="B21" s="78">
        <v>0.89301099999999489</v>
      </c>
      <c r="C21" s="78">
        <v>1.1338559999999933</v>
      </c>
      <c r="D21" s="78">
        <v>1.6769039999999897</v>
      </c>
      <c r="E21" s="78">
        <v>2.1794810000000058</v>
      </c>
      <c r="F21" s="78">
        <v>2.4480530000000051</v>
      </c>
      <c r="G21" s="78">
        <v>2.592600000000008</v>
      </c>
      <c r="H21" s="78">
        <v>2.705782000000009</v>
      </c>
      <c r="I21" s="78">
        <v>2.700322000000007</v>
      </c>
      <c r="J21" s="78">
        <v>2.2745100000000069</v>
      </c>
      <c r="K21" s="78">
        <v>1.1167939999999945</v>
      </c>
      <c r="L21" s="78">
        <v>1.014326999999998</v>
      </c>
      <c r="M21" s="78">
        <v>0.79180499999999709</v>
      </c>
      <c r="N21" s="78">
        <f t="shared" si="3"/>
        <v>21.527445000000011</v>
      </c>
    </row>
    <row r="22" spans="1:14" s="97" customFormat="1" ht="28.5" customHeight="1" thickBot="1" x14ac:dyDescent="0.3">
      <c r="A22" s="122" t="s">
        <v>415</v>
      </c>
      <c r="B22" s="121">
        <f t="shared" ref="B22:N22" si="4">SUM(B23:B26)</f>
        <v>144.59691900000004</v>
      </c>
      <c r="C22" s="121">
        <f t="shared" si="4"/>
        <v>118.84823599999997</v>
      </c>
      <c r="D22" s="121">
        <f t="shared" si="4"/>
        <v>123.57528499999999</v>
      </c>
      <c r="E22" s="121">
        <f t="shared" si="4"/>
        <v>93.679650999999993</v>
      </c>
      <c r="F22" s="121">
        <f t="shared" si="4"/>
        <v>81.165528999999992</v>
      </c>
      <c r="G22" s="121">
        <f t="shared" si="4"/>
        <v>65.969743999999992</v>
      </c>
      <c r="H22" s="121">
        <f t="shared" si="4"/>
        <v>58.898546999999994</v>
      </c>
      <c r="I22" s="121">
        <f t="shared" si="4"/>
        <v>62.877336000000007</v>
      </c>
      <c r="J22" s="121">
        <f t="shared" si="4"/>
        <v>65.218316999999999</v>
      </c>
      <c r="K22" s="121">
        <f t="shared" si="4"/>
        <v>100.33583600000003</v>
      </c>
      <c r="L22" s="121">
        <f t="shared" si="4"/>
        <v>116.65122500000004</v>
      </c>
      <c r="M22" s="121">
        <f t="shared" si="4"/>
        <v>138.86324300000001</v>
      </c>
      <c r="N22" s="121">
        <f t="shared" si="4"/>
        <v>1170.6798680000002</v>
      </c>
    </row>
    <row r="23" spans="1:14" ht="12.75" customHeight="1" x14ac:dyDescent="0.2">
      <c r="A23" s="23" t="s">
        <v>0</v>
      </c>
      <c r="B23" s="4">
        <v>0.50545000000000007</v>
      </c>
      <c r="C23" s="4">
        <v>0.38118999999999997</v>
      </c>
      <c r="D23" s="4">
        <v>0.38388</v>
      </c>
      <c r="E23" s="4">
        <v>0.25780999999999998</v>
      </c>
      <c r="F23" s="4">
        <v>0.18768000000000001</v>
      </c>
      <c r="G23" s="4">
        <v>7.9819999999999988E-2</v>
      </c>
      <c r="H23" s="4">
        <v>6.8690000000000001E-2</v>
      </c>
      <c r="I23" s="4">
        <v>0.10849</v>
      </c>
      <c r="J23" s="4">
        <v>0.22605</v>
      </c>
      <c r="K23" s="4">
        <v>0.31569999999999998</v>
      </c>
      <c r="L23" s="4">
        <v>0.39234000000000002</v>
      </c>
      <c r="M23" s="4">
        <v>0.45236999999999999</v>
      </c>
      <c r="N23" s="4">
        <f>SUM(B23:M23)</f>
        <v>3.35947</v>
      </c>
    </row>
    <row r="24" spans="1:14" ht="12.75" customHeight="1" x14ac:dyDescent="0.2">
      <c r="A24" s="24" t="s">
        <v>34</v>
      </c>
      <c r="B24" s="5">
        <v>139.89933800000006</v>
      </c>
      <c r="C24" s="5">
        <v>114.69211499999997</v>
      </c>
      <c r="D24" s="5">
        <v>118.77901799999999</v>
      </c>
      <c r="E24" s="5">
        <v>90.328369999999993</v>
      </c>
      <c r="F24" s="5">
        <v>78.124594999999985</v>
      </c>
      <c r="G24" s="5">
        <v>63.352360999999995</v>
      </c>
      <c r="H24" s="5">
        <v>56.285796999999995</v>
      </c>
      <c r="I24" s="5">
        <v>60.399861999999999</v>
      </c>
      <c r="J24" s="5">
        <v>62.475045999999999</v>
      </c>
      <c r="K24" s="5">
        <v>96.601895000000027</v>
      </c>
      <c r="L24" s="5">
        <v>112.51575200000003</v>
      </c>
      <c r="M24" s="433">
        <v>134.44644600000001</v>
      </c>
      <c r="N24" s="117">
        <f>SUM(B24:M24)</f>
        <v>1127.9005950000001</v>
      </c>
    </row>
    <row r="25" spans="1:14" ht="12.75" customHeight="1" x14ac:dyDescent="0.2">
      <c r="A25" s="24" t="s">
        <v>35</v>
      </c>
      <c r="B25" s="5">
        <v>0.99273999999999996</v>
      </c>
      <c r="C25" s="5">
        <v>0.93591200000000008</v>
      </c>
      <c r="D25" s="5">
        <v>0.91478300000000001</v>
      </c>
      <c r="E25" s="5">
        <v>1.529E-2</v>
      </c>
      <c r="F25" s="5">
        <v>0.22997300000000001</v>
      </c>
      <c r="G25" s="5">
        <v>0.21477499999999997</v>
      </c>
      <c r="H25" s="5">
        <v>6.6799999999999993E-3</v>
      </c>
      <c r="I25" s="5">
        <v>8.3412E-2</v>
      </c>
      <c r="J25" s="5">
        <v>0.11944100000000001</v>
      </c>
      <c r="K25" s="5">
        <v>0.47951900000000003</v>
      </c>
      <c r="L25" s="5">
        <v>0.834534</v>
      </c>
      <c r="M25" s="5">
        <v>0.86147300000000004</v>
      </c>
      <c r="N25" s="117">
        <f>SUM(B25:M25)</f>
        <v>5.6885319999999995</v>
      </c>
    </row>
    <row r="26" spans="1:14" ht="12.75" customHeight="1" x14ac:dyDescent="0.2">
      <c r="A26" s="77" t="s">
        <v>36</v>
      </c>
      <c r="B26" s="78">
        <v>3.1993909999999994</v>
      </c>
      <c r="C26" s="78">
        <v>2.8390189999999995</v>
      </c>
      <c r="D26" s="78">
        <v>3.4976040000000017</v>
      </c>
      <c r="E26" s="78">
        <v>3.0781810000000003</v>
      </c>
      <c r="F26" s="78">
        <v>2.6232810000000004</v>
      </c>
      <c r="G26" s="78">
        <v>2.3227880000000023</v>
      </c>
      <c r="H26" s="78">
        <v>2.5373799999999989</v>
      </c>
      <c r="I26" s="78">
        <v>2.2855720000000019</v>
      </c>
      <c r="J26" s="78">
        <v>2.3977799999999996</v>
      </c>
      <c r="K26" s="78">
        <v>2.9387220000000003</v>
      </c>
      <c r="L26" s="78">
        <v>2.9085989999999997</v>
      </c>
      <c r="M26" s="78">
        <v>3.1029539999999995</v>
      </c>
      <c r="N26" s="78">
        <f>SUM(B26:M26)</f>
        <v>33.731271000000007</v>
      </c>
    </row>
    <row r="27" spans="1:14" s="97" customFormat="1" ht="16.5" customHeight="1" thickBot="1" x14ac:dyDescent="0.25">
      <c r="A27" s="122" t="s">
        <v>7</v>
      </c>
      <c r="B27" s="121">
        <f t="shared" ref="B27:N27" si="5">SUM(B28:B35)</f>
        <v>7272.971929999997</v>
      </c>
      <c r="C27" s="121">
        <f t="shared" si="5"/>
        <v>6764.4756600000019</v>
      </c>
      <c r="D27" s="121">
        <f t="shared" si="5"/>
        <v>7492.1432609999993</v>
      </c>
      <c r="E27" s="121">
        <f t="shared" si="5"/>
        <v>6597.5281300000006</v>
      </c>
      <c r="F27" s="121">
        <f t="shared" si="5"/>
        <v>6432.6342770000056</v>
      </c>
      <c r="G27" s="121">
        <f t="shared" si="5"/>
        <v>5794.6242080000002</v>
      </c>
      <c r="H27" s="121">
        <f t="shared" si="5"/>
        <v>5734.1097740000023</v>
      </c>
      <c r="I27" s="121">
        <f t="shared" si="5"/>
        <v>5573.5842219999959</v>
      </c>
      <c r="J27" s="121">
        <f t="shared" si="5"/>
        <v>5403.4586419999996</v>
      </c>
      <c r="K27" s="121">
        <f t="shared" si="5"/>
        <v>6369.8627599999991</v>
      </c>
      <c r="L27" s="121">
        <f t="shared" si="5"/>
        <v>6835.9995030000027</v>
      </c>
      <c r="M27" s="121">
        <f t="shared" si="5"/>
        <v>7143.908088000002</v>
      </c>
      <c r="N27" s="121">
        <f t="shared" si="5"/>
        <v>77415.300455000004</v>
      </c>
    </row>
    <row r="28" spans="1:14" ht="12.75" customHeight="1" x14ac:dyDescent="0.2">
      <c r="A28" s="23" t="s">
        <v>0</v>
      </c>
      <c r="B28" s="4">
        <f t="shared" ref="B28:M28" si="6">B5-B14</f>
        <v>2188.9845100000002</v>
      </c>
      <c r="C28" s="4">
        <f t="shared" si="6"/>
        <v>2158.0087100000005</v>
      </c>
      <c r="D28" s="4">
        <f t="shared" si="6"/>
        <v>2585.7674299999999</v>
      </c>
      <c r="E28" s="4">
        <f t="shared" si="6"/>
        <v>2415.2694900000001</v>
      </c>
      <c r="F28" s="4">
        <f t="shared" si="6"/>
        <v>2392.3121300000003</v>
      </c>
      <c r="G28" s="4">
        <f t="shared" si="6"/>
        <v>1799.6557600000001</v>
      </c>
      <c r="H28" s="4">
        <f t="shared" si="6"/>
        <v>1732.1320500000002</v>
      </c>
      <c r="I28" s="4">
        <f t="shared" si="6"/>
        <v>1482.34104</v>
      </c>
      <c r="J28" s="4">
        <f t="shared" si="6"/>
        <v>866.16509999999994</v>
      </c>
      <c r="K28" s="4">
        <f t="shared" si="6"/>
        <v>1402.3573800000001</v>
      </c>
      <c r="L28" s="4">
        <f t="shared" si="6"/>
        <v>1747.22973</v>
      </c>
      <c r="M28" s="4">
        <f t="shared" si="6"/>
        <v>1960.2171400000002</v>
      </c>
      <c r="N28" s="4">
        <f>SUM(B28:M28)</f>
        <v>22730.440470000001</v>
      </c>
    </row>
    <row r="29" spans="1:14" ht="12.75" customHeight="1" x14ac:dyDescent="0.2">
      <c r="A29" s="24" t="s">
        <v>34</v>
      </c>
      <c r="B29" s="5">
        <f t="shared" ref="B29:M29" si="7">B6-B15</f>
        <v>4059.8390959999983</v>
      </c>
      <c r="C29" s="5">
        <f t="shared" si="7"/>
        <v>3583.9461380000016</v>
      </c>
      <c r="D29" s="5">
        <f t="shared" si="7"/>
        <v>3852.6833069999989</v>
      </c>
      <c r="E29" s="5">
        <f t="shared" si="7"/>
        <v>3177.9625739999997</v>
      </c>
      <c r="F29" s="5">
        <f t="shared" si="7"/>
        <v>3018.534360000001</v>
      </c>
      <c r="G29" s="5">
        <f t="shared" si="7"/>
        <v>2981.798646000002</v>
      </c>
      <c r="H29" s="5">
        <f t="shared" si="7"/>
        <v>2973.7543280000009</v>
      </c>
      <c r="I29" s="5">
        <f t="shared" si="7"/>
        <v>2913.3874529999994</v>
      </c>
      <c r="J29" s="5">
        <f t="shared" si="7"/>
        <v>3285.7451259999998</v>
      </c>
      <c r="K29" s="5">
        <f t="shared" si="7"/>
        <v>3742.0137410000002</v>
      </c>
      <c r="L29" s="5">
        <f t="shared" si="7"/>
        <v>3951.9891510000025</v>
      </c>
      <c r="M29" s="5">
        <f t="shared" si="7"/>
        <v>3978.3286660000008</v>
      </c>
      <c r="N29" s="117">
        <f>SUM(B29:M29)</f>
        <v>41519.982586000006</v>
      </c>
    </row>
    <row r="30" spans="1:14" ht="12.75" customHeight="1" x14ac:dyDescent="0.2">
      <c r="A30" s="24" t="s">
        <v>35</v>
      </c>
      <c r="B30" s="5">
        <f t="shared" ref="B30:M30" si="8">B7-B16</f>
        <v>370.21031899999991</v>
      </c>
      <c r="C30" s="5">
        <f t="shared" si="8"/>
        <v>259.82349300000004</v>
      </c>
      <c r="D30" s="5">
        <f t="shared" si="8"/>
        <v>222.40449100000001</v>
      </c>
      <c r="E30" s="5">
        <f t="shared" si="8"/>
        <v>179.41836999999998</v>
      </c>
      <c r="F30" s="5">
        <f t="shared" si="8"/>
        <v>187.71809800000003</v>
      </c>
      <c r="G30" s="5">
        <f t="shared" si="8"/>
        <v>209.16645200000002</v>
      </c>
      <c r="H30" s="5">
        <f t="shared" si="8"/>
        <v>174.93692000000001</v>
      </c>
      <c r="I30" s="5">
        <f t="shared" si="8"/>
        <v>360.13211799999999</v>
      </c>
      <c r="J30" s="5">
        <f t="shared" si="8"/>
        <v>518.09846700000003</v>
      </c>
      <c r="K30" s="5">
        <f t="shared" si="8"/>
        <v>540.38205099999993</v>
      </c>
      <c r="L30" s="5">
        <f t="shared" si="8"/>
        <v>446.69818700000002</v>
      </c>
      <c r="M30" s="5">
        <f t="shared" si="8"/>
        <v>537.55257099999994</v>
      </c>
      <c r="N30" s="117">
        <f t="shared" ref="N30:N35" si="9">SUM(B30:M30)</f>
        <v>4006.5415370000001</v>
      </c>
    </row>
    <row r="31" spans="1:14" ht="12.75" customHeight="1" x14ac:dyDescent="0.2">
      <c r="A31" s="24" t="s">
        <v>36</v>
      </c>
      <c r="B31" s="5">
        <f t="shared" ref="B31:M31" si="10">B8-B17</f>
        <v>306.68421699999982</v>
      </c>
      <c r="C31" s="5">
        <f t="shared" si="10"/>
        <v>290.19641100000001</v>
      </c>
      <c r="D31" s="5">
        <f t="shared" si="10"/>
        <v>305.82822399999981</v>
      </c>
      <c r="E31" s="5">
        <f t="shared" si="10"/>
        <v>283.95066799999961</v>
      </c>
      <c r="F31" s="5">
        <f t="shared" si="10"/>
        <v>272.21171000000021</v>
      </c>
      <c r="G31" s="5">
        <f t="shared" si="10"/>
        <v>249.21450399999972</v>
      </c>
      <c r="H31" s="5">
        <f t="shared" si="10"/>
        <v>253.62124800000018</v>
      </c>
      <c r="I31" s="5">
        <f t="shared" si="10"/>
        <v>257.99413299999969</v>
      </c>
      <c r="J31" s="5">
        <f t="shared" si="10"/>
        <v>258.14132400000005</v>
      </c>
      <c r="K31" s="5">
        <f t="shared" si="10"/>
        <v>298.42638999999957</v>
      </c>
      <c r="L31" s="5">
        <f t="shared" si="10"/>
        <v>306.20364499999948</v>
      </c>
      <c r="M31" s="5">
        <f t="shared" si="10"/>
        <v>309.29178000000013</v>
      </c>
      <c r="N31" s="117">
        <f t="shared" si="9"/>
        <v>3391.7642539999983</v>
      </c>
    </row>
    <row r="32" spans="1:14" ht="12.75" customHeight="1" x14ac:dyDescent="0.2">
      <c r="A32" s="24" t="s">
        <v>3</v>
      </c>
      <c r="B32" s="5">
        <f t="shared" ref="B32:M32" si="11">B9-B18</f>
        <v>128.39709300000001</v>
      </c>
      <c r="C32" s="5">
        <f t="shared" si="11"/>
        <v>210.11255500000004</v>
      </c>
      <c r="D32" s="5">
        <f t="shared" si="11"/>
        <v>250.4176729999997</v>
      </c>
      <c r="E32" s="5">
        <f t="shared" si="11"/>
        <v>185.1545069999998</v>
      </c>
      <c r="F32" s="5">
        <f t="shared" si="11"/>
        <v>129.35863500000008</v>
      </c>
      <c r="G32" s="5">
        <f t="shared" si="11"/>
        <v>187.42178000000007</v>
      </c>
      <c r="H32" s="5">
        <f t="shared" si="11"/>
        <v>190.0493450000001</v>
      </c>
      <c r="I32" s="5">
        <f t="shared" si="11"/>
        <v>143.86425899999998</v>
      </c>
      <c r="J32" s="5">
        <f t="shared" si="11"/>
        <v>102.19969400000002</v>
      </c>
      <c r="K32" s="5">
        <f t="shared" si="11"/>
        <v>161.28482000000002</v>
      </c>
      <c r="L32" s="5">
        <f t="shared" si="11"/>
        <v>153.24519899999987</v>
      </c>
      <c r="M32" s="433">
        <f t="shared" si="11"/>
        <v>141.16111300000003</v>
      </c>
      <c r="N32" s="434">
        <f t="shared" si="9"/>
        <v>1982.6666729999999</v>
      </c>
    </row>
    <row r="33" spans="1:14" ht="12.75" customHeight="1" x14ac:dyDescent="0.2">
      <c r="A33" s="24" t="s">
        <v>37</v>
      </c>
      <c r="B33" s="5">
        <f t="shared" ref="B33:M33" si="12">B10-B19</f>
        <v>117.85804000000002</v>
      </c>
      <c r="C33" s="5">
        <f t="shared" si="12"/>
        <v>105.57717000000001</v>
      </c>
      <c r="D33" s="5">
        <f t="shared" si="12"/>
        <v>79.116739999999993</v>
      </c>
      <c r="E33" s="5">
        <f t="shared" si="12"/>
        <v>87.077830000000006</v>
      </c>
      <c r="F33" s="5">
        <f t="shared" si="12"/>
        <v>101.56026</v>
      </c>
      <c r="G33" s="5">
        <f t="shared" si="12"/>
        <v>64.537050000000008</v>
      </c>
      <c r="H33" s="5">
        <f t="shared" si="12"/>
        <v>96.245729999999995</v>
      </c>
      <c r="I33" s="5">
        <f t="shared" si="12"/>
        <v>109.50874999999999</v>
      </c>
      <c r="J33" s="5">
        <f t="shared" si="12"/>
        <v>108.12768000000003</v>
      </c>
      <c r="K33" s="5">
        <f t="shared" si="12"/>
        <v>92.118139999999997</v>
      </c>
      <c r="L33" s="5">
        <f t="shared" si="12"/>
        <v>111.62085000000002</v>
      </c>
      <c r="M33" s="433">
        <f t="shared" si="12"/>
        <v>112.35598999999999</v>
      </c>
      <c r="N33" s="434">
        <f t="shared" si="9"/>
        <v>1185.7042300000003</v>
      </c>
    </row>
    <row r="34" spans="1:14" ht="12.75" customHeight="1" x14ac:dyDescent="0.2">
      <c r="A34" s="24" t="s">
        <v>1</v>
      </c>
      <c r="B34" s="5">
        <f t="shared" ref="B34:M34" si="13">B11-B20</f>
        <v>49.748891</v>
      </c>
      <c r="C34" s="5">
        <f t="shared" si="13"/>
        <v>66.392124999999993</v>
      </c>
      <c r="D34" s="5">
        <f t="shared" si="13"/>
        <v>41.902482000000013</v>
      </c>
      <c r="E34" s="5">
        <f t="shared" si="13"/>
        <v>37.229312</v>
      </c>
      <c r="F34" s="5">
        <f t="shared" si="13"/>
        <v>43.376049999999999</v>
      </c>
      <c r="G34" s="5">
        <f t="shared" si="13"/>
        <v>20.154401</v>
      </c>
      <c r="H34" s="5">
        <f t="shared" si="13"/>
        <v>30.242064999999997</v>
      </c>
      <c r="I34" s="5">
        <f t="shared" si="13"/>
        <v>25.213548999999993</v>
      </c>
      <c r="J34" s="5">
        <f t="shared" si="13"/>
        <v>24.61471400000001</v>
      </c>
      <c r="K34" s="5">
        <f t="shared" si="13"/>
        <v>40.316200000000002</v>
      </c>
      <c r="L34" s="5">
        <f t="shared" si="13"/>
        <v>49.145835000000012</v>
      </c>
      <c r="M34" s="5">
        <f t="shared" si="13"/>
        <v>59.937989000000002</v>
      </c>
      <c r="N34" s="117">
        <f t="shared" si="9"/>
        <v>488.27361299999995</v>
      </c>
    </row>
    <row r="35" spans="1:14" ht="12.75" thickBot="1" x14ac:dyDescent="0.25">
      <c r="A35" s="25" t="s">
        <v>2</v>
      </c>
      <c r="B35" s="26">
        <f t="shared" ref="B35:M35" si="14">B12-B21</f>
        <v>51.249763999999473</v>
      </c>
      <c r="C35" s="26">
        <f t="shared" si="14"/>
        <v>90.419058000000305</v>
      </c>
      <c r="D35" s="26">
        <f t="shared" si="14"/>
        <v>154.02291399999933</v>
      </c>
      <c r="E35" s="26">
        <f t="shared" si="14"/>
        <v>231.4653790000001</v>
      </c>
      <c r="F35" s="26">
        <f t="shared" si="14"/>
        <v>287.56303400000218</v>
      </c>
      <c r="G35" s="26">
        <f t="shared" si="14"/>
        <v>282.67561499999823</v>
      </c>
      <c r="H35" s="26">
        <f t="shared" si="14"/>
        <v>283.1280880000005</v>
      </c>
      <c r="I35" s="26">
        <f t="shared" si="14"/>
        <v>281.14291999999614</v>
      </c>
      <c r="J35" s="26">
        <f t="shared" si="14"/>
        <v>240.3665369999996</v>
      </c>
      <c r="K35" s="26">
        <f t="shared" si="14"/>
        <v>92.964038000000144</v>
      </c>
      <c r="L35" s="26">
        <f t="shared" si="14"/>
        <v>69.866905999999915</v>
      </c>
      <c r="M35" s="26">
        <f t="shared" si="14"/>
        <v>45.062839000000174</v>
      </c>
      <c r="N35" s="26">
        <f t="shared" si="9"/>
        <v>2109.9270919999963</v>
      </c>
    </row>
    <row r="36" spans="1:14" s="413" customFormat="1" ht="11.25" x14ac:dyDescent="0.2">
      <c r="A36" s="411"/>
      <c r="B36" s="412"/>
      <c r="C36" s="412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18" t="s">
        <v>163</v>
      </c>
    </row>
    <row r="37" spans="1:14" s="414" customFormat="1" x14ac:dyDescent="0.2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</row>
    <row r="38" spans="1:14" s="414" customFormat="1" x14ac:dyDescent="0.2"/>
  </sheetData>
  <phoneticPr fontId="6" type="noConversion"/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Q50"/>
  <sheetViews>
    <sheetView zoomScale="115" zoomScaleNormal="115" zoomScaleSheetLayoutView="100" workbookViewId="0"/>
  </sheetViews>
  <sheetFormatPr defaultRowHeight="12.75" x14ac:dyDescent="0.2"/>
  <cols>
    <col min="1" max="1" width="27.5703125" style="419" customWidth="1"/>
    <col min="2" max="13" width="8.85546875" style="419" customWidth="1"/>
    <col min="14" max="14" width="10.28515625" style="419" customWidth="1"/>
    <col min="15" max="15" width="8.42578125" style="419" customWidth="1"/>
    <col min="16" max="16" width="11.42578125" style="419" bestFit="1" customWidth="1"/>
    <col min="17" max="16384" width="9.140625" style="419"/>
  </cols>
  <sheetData>
    <row r="1" spans="1:15" s="414" customFormat="1" ht="18.75" x14ac:dyDescent="0.3">
      <c r="A1" s="106" t="s">
        <v>351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107" t="str">
        <f>Obsah!$A$1</f>
        <v>2016</v>
      </c>
    </row>
    <row r="2" spans="1:15" s="59" customFormat="1" ht="7.5" customHeight="1" x14ac:dyDescent="0.2"/>
    <row r="3" spans="1:15" s="59" customFormat="1" ht="12" x14ac:dyDescent="0.2">
      <c r="A3" s="123"/>
      <c r="B3" s="118" t="s">
        <v>96</v>
      </c>
      <c r="C3" s="118" t="s">
        <v>97</v>
      </c>
      <c r="D3" s="118" t="s">
        <v>98</v>
      </c>
      <c r="E3" s="118" t="s">
        <v>99</v>
      </c>
      <c r="F3" s="118" t="s">
        <v>100</v>
      </c>
      <c r="G3" s="118" t="s">
        <v>101</v>
      </c>
      <c r="H3" s="118" t="s">
        <v>102</v>
      </c>
      <c r="I3" s="118" t="s">
        <v>103</v>
      </c>
      <c r="J3" s="118" t="s">
        <v>104</v>
      </c>
      <c r="K3" s="118" t="s">
        <v>105</v>
      </c>
      <c r="L3" s="118" t="s">
        <v>106</v>
      </c>
      <c r="M3" s="118" t="s">
        <v>107</v>
      </c>
      <c r="N3" s="118" t="s">
        <v>77</v>
      </c>
    </row>
    <row r="4" spans="1:15" s="417" customFormat="1" ht="15" thickBot="1" x14ac:dyDescent="0.25">
      <c r="A4" s="124" t="s">
        <v>326</v>
      </c>
      <c r="B4" s="125">
        <f t="shared" ref="B4:M4" si="0">B5+B6+B7+B8</f>
        <v>-850.80474000000004</v>
      </c>
      <c r="C4" s="125">
        <f t="shared" si="0"/>
        <v>-1019.4527860000001</v>
      </c>
      <c r="D4" s="125">
        <f t="shared" si="0"/>
        <v>-1569.5908140000001</v>
      </c>
      <c r="E4" s="125">
        <f t="shared" si="0"/>
        <v>-1249.4193489999998</v>
      </c>
      <c r="F4" s="125">
        <f t="shared" si="0"/>
        <v>-1182.5263540000001</v>
      </c>
      <c r="G4" s="125">
        <f t="shared" si="0"/>
        <v>-893.57193699999993</v>
      </c>
      <c r="H4" s="125">
        <f t="shared" si="0"/>
        <v>-958.49723000000029</v>
      </c>
      <c r="I4" s="125">
        <f t="shared" si="0"/>
        <v>-586.96965599999976</v>
      </c>
      <c r="J4" s="125">
        <f t="shared" si="0"/>
        <v>-312.18637999999999</v>
      </c>
      <c r="K4" s="125">
        <f t="shared" si="0"/>
        <v>-683.20782899999983</v>
      </c>
      <c r="L4" s="125">
        <f t="shared" si="0"/>
        <v>-784.43326499999978</v>
      </c>
      <c r="M4" s="125">
        <f t="shared" si="0"/>
        <v>-883.77577099999951</v>
      </c>
      <c r="N4" s="125">
        <f t="shared" ref="N4:N11" si="1">SUM(B4:M4)</f>
        <v>-10974.436110999995</v>
      </c>
    </row>
    <row r="5" spans="1:15" s="59" customFormat="1" ht="12" x14ac:dyDescent="0.2">
      <c r="A5" s="425" t="s">
        <v>73</v>
      </c>
      <c r="B5" s="426">
        <f>'16.1'!B17</f>
        <v>1890.193</v>
      </c>
      <c r="C5" s="426">
        <f>'16.1'!C17</f>
        <v>1061.3230000000001</v>
      </c>
      <c r="D5" s="426">
        <f>'16.1'!D17</f>
        <v>1039.7460000000001</v>
      </c>
      <c r="E5" s="426">
        <f>'16.1'!E17</f>
        <v>1127.4960000000001</v>
      </c>
      <c r="F5" s="426">
        <f>'16.1'!F17</f>
        <v>860.32100000000003</v>
      </c>
      <c r="G5" s="426">
        <f>'16.1'!G17</f>
        <v>596.58000000000004</v>
      </c>
      <c r="H5" s="426">
        <f>'16.1'!H17</f>
        <v>832.59499999999991</v>
      </c>
      <c r="I5" s="426">
        <f>'16.1'!I17</f>
        <v>822.4910000000001</v>
      </c>
      <c r="J5" s="426">
        <f>'16.1'!J17</f>
        <v>1290.5410000000002</v>
      </c>
      <c r="K5" s="426">
        <f>'16.1'!K17</f>
        <v>1235.4590000000001</v>
      </c>
      <c r="L5" s="426">
        <f>'16.1'!L17</f>
        <v>1104.498</v>
      </c>
      <c r="M5" s="426">
        <f>'16.1'!M17</f>
        <v>1578.3580000000002</v>
      </c>
      <c r="N5" s="426">
        <f t="shared" si="1"/>
        <v>13439.601000000001</v>
      </c>
    </row>
    <row r="6" spans="1:15" s="59" customFormat="1" ht="12" x14ac:dyDescent="0.2">
      <c r="A6" s="158" t="s">
        <v>74</v>
      </c>
      <c r="B6" s="65">
        <f>'16.1'!B22</f>
        <v>48.108474999999991</v>
      </c>
      <c r="C6" s="65">
        <f>'16.1'!C22</f>
        <v>38.355231000000003</v>
      </c>
      <c r="D6" s="65">
        <f>'16.1'!D22</f>
        <v>31.036968000000002</v>
      </c>
      <c r="E6" s="65">
        <f>'16.1'!E22</f>
        <v>30.480455000000003</v>
      </c>
      <c r="F6" s="65">
        <f>'16.1'!F22</f>
        <v>31.746677999999996</v>
      </c>
      <c r="G6" s="65">
        <f>'16.1'!G22</f>
        <v>32.950420000000001</v>
      </c>
      <c r="H6" s="65">
        <f>'16.1'!H22</f>
        <v>23.601129</v>
      </c>
      <c r="I6" s="65">
        <f>'16.1'!I22</f>
        <v>8.3075710000000011</v>
      </c>
      <c r="J6" s="65">
        <f>'16.1'!J22</f>
        <v>7.6963330000000001</v>
      </c>
      <c r="K6" s="65">
        <f>'16.1'!K22</f>
        <v>5.0990530000000005</v>
      </c>
      <c r="L6" s="65">
        <f>'16.1'!L22</f>
        <v>44.807805999999999</v>
      </c>
      <c r="M6" s="65">
        <f>'16.1'!M22</f>
        <v>74.781799000000007</v>
      </c>
      <c r="N6" s="165">
        <f t="shared" si="1"/>
        <v>376.97191799999996</v>
      </c>
    </row>
    <row r="7" spans="1:15" s="59" customFormat="1" ht="12" x14ac:dyDescent="0.2">
      <c r="A7" s="158" t="s">
        <v>75</v>
      </c>
      <c r="B7" s="65">
        <f>'16.1'!B6</f>
        <v>-2744.866</v>
      </c>
      <c r="C7" s="65">
        <f>'16.1'!C6</f>
        <v>-2066.4360000000001</v>
      </c>
      <c r="D7" s="65">
        <f>'16.1'!D6</f>
        <v>-2582.3820000000001</v>
      </c>
      <c r="E7" s="65">
        <f>'16.1'!E6</f>
        <v>-2387.3719999999998</v>
      </c>
      <c r="F7" s="65">
        <f>'16.1'!F6</f>
        <v>-2047.8210000000001</v>
      </c>
      <c r="G7" s="65">
        <f>'16.1'!G6</f>
        <v>-1467.404</v>
      </c>
      <c r="H7" s="65">
        <f>'16.1'!H6</f>
        <v>-1791.3760000000002</v>
      </c>
      <c r="I7" s="65">
        <f>'16.1'!I6</f>
        <v>-1383.3119999999999</v>
      </c>
      <c r="J7" s="65">
        <f>'16.1'!J6</f>
        <v>-1546.2220000000002</v>
      </c>
      <c r="K7" s="65">
        <f>'16.1'!K6</f>
        <v>-1914.9969999999998</v>
      </c>
      <c r="L7" s="65">
        <f>'16.1'!L6</f>
        <v>-1932.8899999999999</v>
      </c>
      <c r="M7" s="65">
        <f>'16.1'!M6</f>
        <v>-2536.6239999999998</v>
      </c>
      <c r="N7" s="165">
        <f t="shared" si="1"/>
        <v>-24401.701999999997</v>
      </c>
    </row>
    <row r="8" spans="1:15" s="59" customFormat="1" ht="12" x14ac:dyDescent="0.2">
      <c r="A8" s="427" t="s">
        <v>76</v>
      </c>
      <c r="B8" s="428">
        <f>'16.1'!B11</f>
        <v>-44.240214999999999</v>
      </c>
      <c r="C8" s="428">
        <f>'16.1'!C11</f>
        <v>-52.695016999999993</v>
      </c>
      <c r="D8" s="428">
        <f>'16.1'!D11</f>
        <v>-57.991782000000001</v>
      </c>
      <c r="E8" s="428">
        <f>'16.1'!E11</f>
        <v>-20.023803999999998</v>
      </c>
      <c r="F8" s="428">
        <f>'16.1'!F11</f>
        <v>-26.773032000000001</v>
      </c>
      <c r="G8" s="428">
        <f>'16.1'!G11</f>
        <v>-55.698357000000001</v>
      </c>
      <c r="H8" s="428">
        <f>'16.1'!H11</f>
        <v>-23.317359</v>
      </c>
      <c r="I8" s="428">
        <f>'16.1'!I11</f>
        <v>-34.456226999999998</v>
      </c>
      <c r="J8" s="428">
        <f>'16.1'!J11</f>
        <v>-64.201713000000012</v>
      </c>
      <c r="K8" s="428">
        <f>'16.1'!K11</f>
        <v>-8.7688819999999996</v>
      </c>
      <c r="L8" s="428">
        <f>'16.1'!L11</f>
        <v>-0.84907099999999991</v>
      </c>
      <c r="M8" s="428">
        <f>'16.1'!M11</f>
        <v>-0.29157</v>
      </c>
      <c r="N8" s="428">
        <f t="shared" si="1"/>
        <v>-389.307029</v>
      </c>
      <c r="O8" s="418"/>
    </row>
    <row r="9" spans="1:15" s="417" customFormat="1" thickBot="1" x14ac:dyDescent="0.25">
      <c r="A9" s="122" t="s">
        <v>322</v>
      </c>
      <c r="B9" s="125">
        <f t="shared" ref="B9:M9" si="2">B11+B10</f>
        <v>451.66082599999999</v>
      </c>
      <c r="C9" s="125">
        <f t="shared" si="2"/>
        <v>359.33048899999994</v>
      </c>
      <c r="D9" s="125">
        <f t="shared" si="2"/>
        <v>367.89440399999995</v>
      </c>
      <c r="E9" s="125">
        <f t="shared" si="2"/>
        <v>338.39282500000002</v>
      </c>
      <c r="F9" s="125">
        <f t="shared" si="2"/>
        <v>309.45082000000002</v>
      </c>
      <c r="G9" s="125">
        <f t="shared" si="2"/>
        <v>264.15598699999998</v>
      </c>
      <c r="H9" s="125">
        <f t="shared" si="2"/>
        <v>272.79763199999996</v>
      </c>
      <c r="I9" s="125">
        <f t="shared" si="2"/>
        <v>282.99204300000002</v>
      </c>
      <c r="J9" s="125">
        <f t="shared" si="2"/>
        <v>308.03778499999999</v>
      </c>
      <c r="K9" s="125">
        <f t="shared" si="2"/>
        <v>345.63741200000004</v>
      </c>
      <c r="L9" s="125">
        <f t="shared" si="2"/>
        <v>359.57402000000002</v>
      </c>
      <c r="M9" s="125">
        <f t="shared" si="2"/>
        <v>420.20548400000007</v>
      </c>
      <c r="N9" s="125">
        <f t="shared" si="1"/>
        <v>4080.129727</v>
      </c>
      <c r="O9" s="418"/>
    </row>
    <row r="10" spans="1:15" s="59" customFormat="1" ht="12" x14ac:dyDescent="0.2">
      <c r="A10" s="425" t="s">
        <v>94</v>
      </c>
      <c r="B10" s="426">
        <f>-'18'!B14</f>
        <v>132.47300000000001</v>
      </c>
      <c r="C10" s="426">
        <f>-'18'!C14</f>
        <v>78.091999999999999</v>
      </c>
      <c r="D10" s="426">
        <f>-'18'!D14</f>
        <v>82.947999999999993</v>
      </c>
      <c r="E10" s="426">
        <f>-'18'!E14</f>
        <v>84.05</v>
      </c>
      <c r="F10" s="426">
        <f>-'18'!F14</f>
        <v>77.323999999999998</v>
      </c>
      <c r="G10" s="426">
        <f>-'18'!G14</f>
        <v>48.77</v>
      </c>
      <c r="H10" s="426">
        <f>-'18'!H14</f>
        <v>57.923999999999999</v>
      </c>
      <c r="I10" s="426">
        <f>-'18'!I14</f>
        <v>62.045000000000002</v>
      </c>
      <c r="J10" s="426">
        <f>-'18'!J14</f>
        <v>86.35</v>
      </c>
      <c r="K10" s="426">
        <f>-'18'!K14</f>
        <v>81.165000000000006</v>
      </c>
      <c r="L10" s="426">
        <f>-'18'!L14</f>
        <v>69.540000000000006</v>
      </c>
      <c r="M10" s="426">
        <f>-'18'!M14</f>
        <v>101.86799999999999</v>
      </c>
      <c r="N10" s="426">
        <f t="shared" si="1"/>
        <v>962.54899999999998</v>
      </c>
    </row>
    <row r="11" spans="1:15" s="59" customFormat="1" ht="12" x14ac:dyDescent="0.2">
      <c r="A11" s="429" t="s">
        <v>95</v>
      </c>
      <c r="B11" s="430">
        <f>-'18'!B36</f>
        <v>319.18782599999997</v>
      </c>
      <c r="C11" s="430">
        <f>-'18'!C36</f>
        <v>281.23848899999996</v>
      </c>
      <c r="D11" s="430">
        <f>-'18'!D36</f>
        <v>284.94640399999997</v>
      </c>
      <c r="E11" s="430">
        <f>-'18'!E36</f>
        <v>254.342825</v>
      </c>
      <c r="F11" s="430">
        <f>-'18'!F36</f>
        <v>232.12682000000001</v>
      </c>
      <c r="G11" s="430">
        <f>-'18'!G36</f>
        <v>215.385987</v>
      </c>
      <c r="H11" s="430">
        <f>-'18'!H36</f>
        <v>214.87363199999999</v>
      </c>
      <c r="I11" s="430">
        <f>-'18'!I36</f>
        <v>220.94704300000001</v>
      </c>
      <c r="J11" s="430">
        <f>-'18'!J36</f>
        <v>221.68778499999999</v>
      </c>
      <c r="K11" s="430">
        <f>-'18'!K36</f>
        <v>264.47241200000002</v>
      </c>
      <c r="L11" s="430">
        <f>-'18'!L36</f>
        <v>290.03402</v>
      </c>
      <c r="M11" s="430">
        <f>-'18'!M36</f>
        <v>318.33748400000007</v>
      </c>
      <c r="N11" s="431">
        <f t="shared" si="1"/>
        <v>3117.580727</v>
      </c>
    </row>
    <row r="12" spans="1:15" s="59" customFormat="1" ht="0.75" customHeight="1" x14ac:dyDescent="0.2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91"/>
      <c r="N12" s="436"/>
    </row>
    <row r="13" spans="1:15" s="417" customFormat="1" thickBot="1" x14ac:dyDescent="0.25">
      <c r="A13" s="126" t="s">
        <v>323</v>
      </c>
      <c r="B13" s="127">
        <f>B24-B21</f>
        <v>5676.7736720000112</v>
      </c>
      <c r="C13" s="127">
        <f t="shared" ref="C13:M13" si="3">C24-C21</f>
        <v>5118.8068959999937</v>
      </c>
      <c r="D13" s="127">
        <f t="shared" si="3"/>
        <v>5309.550307000005</v>
      </c>
      <c r="E13" s="127">
        <f t="shared" si="3"/>
        <v>4780.0868059999975</v>
      </c>
      <c r="F13" s="127">
        <f t="shared" si="3"/>
        <v>4731.727732999997</v>
      </c>
      <c r="G13" s="127">
        <f t="shared" si="3"/>
        <v>4468.4393209999962</v>
      </c>
      <c r="H13" s="127">
        <f t="shared" si="3"/>
        <v>4334.4497599999986</v>
      </c>
      <c r="I13" s="127">
        <f t="shared" si="3"/>
        <v>4529.824714999997</v>
      </c>
      <c r="J13" s="127">
        <f t="shared" si="3"/>
        <v>4624.3433559999985</v>
      </c>
      <c r="K13" s="127">
        <f t="shared" si="3"/>
        <v>5139.6207929999955</v>
      </c>
      <c r="L13" s="127">
        <f t="shared" si="3"/>
        <v>5436.7807769999999</v>
      </c>
      <c r="M13" s="127">
        <f t="shared" si="3"/>
        <v>5560.3101759999981</v>
      </c>
      <c r="N13" s="127">
        <f>SUM(B13:M13)</f>
        <v>59710.714311999982</v>
      </c>
    </row>
    <row r="14" spans="1:15" s="59" customFormat="1" ht="12" x14ac:dyDescent="0.2">
      <c r="A14" s="425" t="s">
        <v>230</v>
      </c>
      <c r="B14" s="432">
        <v>583.78514100000007</v>
      </c>
      <c r="C14" s="432">
        <v>550.34779400000002</v>
      </c>
      <c r="D14" s="432">
        <v>563.18835899999999</v>
      </c>
      <c r="E14" s="432">
        <v>585.72003800000005</v>
      </c>
      <c r="F14" s="432">
        <v>609.37375199999997</v>
      </c>
      <c r="G14" s="432">
        <v>762.60719199999994</v>
      </c>
      <c r="H14" s="432">
        <v>617.13871200000006</v>
      </c>
      <c r="I14" s="432">
        <v>646.55295600000011</v>
      </c>
      <c r="J14" s="432">
        <v>674.36970299999996</v>
      </c>
      <c r="K14" s="432">
        <v>707.44571700000006</v>
      </c>
      <c r="L14" s="432">
        <v>687.394587</v>
      </c>
      <c r="M14" s="432">
        <v>628.47030100000006</v>
      </c>
      <c r="N14" s="432">
        <f t="shared" ref="N14:N23" si="4">SUM(B14:M14)</f>
        <v>7616.3942520000019</v>
      </c>
    </row>
    <row r="15" spans="1:15" s="59" customFormat="1" ht="12" x14ac:dyDescent="0.2">
      <c r="A15" s="158" t="s">
        <v>231</v>
      </c>
      <c r="B15" s="433">
        <v>2080.6779540000002</v>
      </c>
      <c r="C15" s="433">
        <v>1984.5064020000002</v>
      </c>
      <c r="D15" s="433">
        <v>2076.1407960000001</v>
      </c>
      <c r="E15" s="433">
        <v>1959.9364700000001</v>
      </c>
      <c r="F15" s="433">
        <v>1998.612308</v>
      </c>
      <c r="G15" s="433">
        <v>1821.1557770000002</v>
      </c>
      <c r="H15" s="433">
        <v>1819.5964110000002</v>
      </c>
      <c r="I15" s="433">
        <v>1919.0636770000001</v>
      </c>
      <c r="J15" s="433">
        <v>1958.443741</v>
      </c>
      <c r="K15" s="433">
        <v>2023.4776560000009</v>
      </c>
      <c r="L15" s="433">
        <v>2071.0673449999999</v>
      </c>
      <c r="M15" s="433">
        <v>1894.7372289999998</v>
      </c>
      <c r="N15" s="434">
        <f t="shared" si="4"/>
        <v>23607.415766000002</v>
      </c>
    </row>
    <row r="16" spans="1:15" s="59" customFormat="1" ht="12" x14ac:dyDescent="0.2">
      <c r="A16" s="158" t="s">
        <v>232</v>
      </c>
      <c r="B16" s="433">
        <v>838.26625999999987</v>
      </c>
      <c r="C16" s="433">
        <v>729.74321287590806</v>
      </c>
      <c r="D16" s="433">
        <v>745.12448005624208</v>
      </c>
      <c r="E16" s="433">
        <v>631.60549618384402</v>
      </c>
      <c r="F16" s="433">
        <v>599.74776500000007</v>
      </c>
      <c r="G16" s="433">
        <v>541.25811800000008</v>
      </c>
      <c r="H16" s="433">
        <v>540.9146561341779</v>
      </c>
      <c r="I16" s="433">
        <v>563.19416620537504</v>
      </c>
      <c r="J16" s="433">
        <v>566.22717905493198</v>
      </c>
      <c r="K16" s="433">
        <v>691.65779935923604</v>
      </c>
      <c r="L16" s="433">
        <v>758.04152956088603</v>
      </c>
      <c r="M16" s="433">
        <v>821.55080020157595</v>
      </c>
      <c r="N16" s="434">
        <f t="shared" si="4"/>
        <v>8027.331462632178</v>
      </c>
    </row>
    <row r="17" spans="1:17" s="59" customFormat="1" ht="12" x14ac:dyDescent="0.2">
      <c r="A17" s="158" t="s">
        <v>399</v>
      </c>
      <c r="B17" s="433">
        <v>1663.8573859999999</v>
      </c>
      <c r="C17" s="433">
        <v>1392.617451124092</v>
      </c>
      <c r="D17" s="433">
        <v>1436.8984169437581</v>
      </c>
      <c r="E17" s="433">
        <v>1174.061639816156</v>
      </c>
      <c r="F17" s="433">
        <v>1040.5041800000001</v>
      </c>
      <c r="G17" s="433">
        <v>909.90011600000003</v>
      </c>
      <c r="H17" s="433">
        <v>939.63956386582402</v>
      </c>
      <c r="I17" s="433">
        <v>931.61257779462403</v>
      </c>
      <c r="J17" s="433">
        <v>941.85587994506693</v>
      </c>
      <c r="K17" s="433">
        <v>1252.2655336407631</v>
      </c>
      <c r="L17" s="433">
        <v>1427.2790054391141</v>
      </c>
      <c r="M17" s="433">
        <v>1708.623426798425</v>
      </c>
      <c r="N17" s="434">
        <f t="shared" si="4"/>
        <v>14819.115177367823</v>
      </c>
    </row>
    <row r="18" spans="1:17" s="59" customFormat="1" ht="12" x14ac:dyDescent="0.2">
      <c r="A18" s="158" t="s">
        <v>234</v>
      </c>
      <c r="B18" s="433">
        <v>31.189959999999999</v>
      </c>
      <c r="C18" s="433">
        <v>23.393636999999998</v>
      </c>
      <c r="D18" s="433">
        <v>23.359183000000002</v>
      </c>
      <c r="E18" s="433">
        <v>18.632954000000002</v>
      </c>
      <c r="F18" s="433">
        <v>18.106418999999999</v>
      </c>
      <c r="G18" s="433">
        <v>17.353639000000001</v>
      </c>
      <c r="H18" s="433">
        <v>20.27045</v>
      </c>
      <c r="I18" s="433">
        <v>27.288219000000002</v>
      </c>
      <c r="J18" s="433">
        <v>33.610585</v>
      </c>
      <c r="K18" s="433">
        <v>23.130925000000001</v>
      </c>
      <c r="L18" s="433">
        <v>21.820640000000001</v>
      </c>
      <c r="M18" s="433">
        <v>31.812353000000002</v>
      </c>
      <c r="N18" s="434">
        <f t="shared" si="4"/>
        <v>289.96896400000003</v>
      </c>
    </row>
    <row r="19" spans="1:17" s="59" customFormat="1" ht="12" x14ac:dyDescent="0.2">
      <c r="A19" s="158" t="s">
        <v>238</v>
      </c>
      <c r="B19" s="433">
        <v>478.99697100001129</v>
      </c>
      <c r="C19" s="433">
        <v>438.19839899999357</v>
      </c>
      <c r="D19" s="433">
        <v>464.83907200000516</v>
      </c>
      <c r="E19" s="433">
        <v>410.13020799999794</v>
      </c>
      <c r="F19" s="433">
        <v>465.3833089999975</v>
      </c>
      <c r="G19" s="433">
        <v>416.16447899999537</v>
      </c>
      <c r="H19" s="433">
        <v>396.88996699999609</v>
      </c>
      <c r="I19" s="433">
        <v>442.11311899999771</v>
      </c>
      <c r="J19" s="433">
        <v>449.83626799999917</v>
      </c>
      <c r="K19" s="433">
        <v>441.64316199999502</v>
      </c>
      <c r="L19" s="433">
        <v>471.17766999999975</v>
      </c>
      <c r="M19" s="433">
        <v>475.1160659999972</v>
      </c>
      <c r="N19" s="434">
        <f t="shared" si="4"/>
        <v>5350.4886899999856</v>
      </c>
    </row>
    <row r="20" spans="1:17" s="59" customFormat="1" ht="12" x14ac:dyDescent="0.2">
      <c r="A20" s="158" t="s">
        <v>408</v>
      </c>
      <c r="B20" s="433">
        <f>'3.1'!B13</f>
        <v>542.60645099999965</v>
      </c>
      <c r="C20" s="433">
        <f>'3.1'!C13</f>
        <v>503.06774999999982</v>
      </c>
      <c r="D20" s="433">
        <f>'3.1'!D13</f>
        <v>539.98332400000004</v>
      </c>
      <c r="E20" s="433">
        <f>'3.1'!E13</f>
        <v>476.09975700000001</v>
      </c>
      <c r="F20" s="433">
        <f>'3.1'!F13</f>
        <v>488.33019100000013</v>
      </c>
      <c r="G20" s="433">
        <f>'3.1'!G13</f>
        <v>460.61883700000021</v>
      </c>
      <c r="H20" s="433">
        <f>'3.1'!H13</f>
        <v>468.41812299999987</v>
      </c>
      <c r="I20" s="433">
        <f>'3.1'!I13</f>
        <v>441.37180899999993</v>
      </c>
      <c r="J20" s="433">
        <f>'3.1'!J13</f>
        <v>446.95601099999993</v>
      </c>
      <c r="K20" s="433">
        <f>'3.1'!K13</f>
        <v>496.39614499999999</v>
      </c>
      <c r="L20" s="433">
        <f>'3.1'!L13</f>
        <v>501.17321900000019</v>
      </c>
      <c r="M20" s="433">
        <f>'3.1'!M13</f>
        <v>521.55924499999992</v>
      </c>
      <c r="N20" s="434">
        <f t="shared" si="4"/>
        <v>5886.5808619999989</v>
      </c>
    </row>
    <row r="21" spans="1:17" s="59" customFormat="1" ht="12" x14ac:dyDescent="0.2">
      <c r="A21" s="158" t="s">
        <v>409</v>
      </c>
      <c r="B21" s="433">
        <f>'3.1'!B22</f>
        <v>144.59691900000004</v>
      </c>
      <c r="C21" s="433">
        <f>'3.1'!C22</f>
        <v>118.84823599999997</v>
      </c>
      <c r="D21" s="433">
        <f>'3.1'!D22</f>
        <v>123.57528499999999</v>
      </c>
      <c r="E21" s="433">
        <f>'3.1'!E22</f>
        <v>93.679650999999993</v>
      </c>
      <c r="F21" s="433">
        <f>'3.1'!F22</f>
        <v>81.165528999999992</v>
      </c>
      <c r="G21" s="433">
        <f>'3.1'!G22</f>
        <v>65.969743999999992</v>
      </c>
      <c r="H21" s="433">
        <f>'3.1'!H22</f>
        <v>58.898546999999994</v>
      </c>
      <c r="I21" s="433">
        <f>'3.1'!I22</f>
        <v>62.877336000000007</v>
      </c>
      <c r="J21" s="433">
        <f>'3.1'!J22</f>
        <v>65.218316999999999</v>
      </c>
      <c r="K21" s="433">
        <f>'3.1'!K22</f>
        <v>100.33583600000003</v>
      </c>
      <c r="L21" s="433">
        <f>'3.1'!L22</f>
        <v>116.65122500000004</v>
      </c>
      <c r="M21" s="433">
        <f>'3.1'!M22</f>
        <v>138.86324300000001</v>
      </c>
      <c r="N21" s="434">
        <f t="shared" si="4"/>
        <v>1170.6798680000002</v>
      </c>
    </row>
    <row r="22" spans="1:17" s="59" customFormat="1" ht="12" x14ac:dyDescent="0.2">
      <c r="A22" s="158" t="s">
        <v>235</v>
      </c>
      <c r="B22" s="433">
        <f>-('18'!B12+'18'!B30)</f>
        <v>156.63673600000001</v>
      </c>
      <c r="C22" s="433">
        <f>-('18'!C12+'18'!C30)</f>
        <v>137.94560000000001</v>
      </c>
      <c r="D22" s="433">
        <f>-('18'!D12+'18'!D30)</f>
        <v>105.749956</v>
      </c>
      <c r="E22" s="433">
        <f>-('18'!E12+'18'!E30)</f>
        <v>115.93062500000001</v>
      </c>
      <c r="F22" s="433">
        <f>-('18'!F12+'18'!F30)</f>
        <v>132.990218</v>
      </c>
      <c r="G22" s="433">
        <f>-('18'!G12+'18'!G30)</f>
        <v>84.737870000000001</v>
      </c>
      <c r="H22" s="433">
        <f>-('18'!H12+'18'!H30)</f>
        <v>130.06847100000002</v>
      </c>
      <c r="I22" s="433">
        <f>-('18'!I12+'18'!I30)</f>
        <v>142.88575800000001</v>
      </c>
      <c r="J22" s="433">
        <f>-('18'!J12+'18'!J30)</f>
        <v>142.756351</v>
      </c>
      <c r="K22" s="433">
        <f>-('18'!K12+'18'!K30)</f>
        <v>123.14541800000001</v>
      </c>
      <c r="L22" s="433">
        <f>-('18'!L12+'18'!L30)</f>
        <v>147.479681</v>
      </c>
      <c r="M22" s="433">
        <f>-('18'!M12+'18'!M30)</f>
        <v>149.84782799999999</v>
      </c>
      <c r="N22" s="434">
        <f t="shared" si="4"/>
        <v>1570.1745120000003</v>
      </c>
    </row>
    <row r="23" spans="1:17" s="59" customFormat="1" ht="12" x14ac:dyDescent="0.2">
      <c r="A23" s="158" t="s">
        <v>236</v>
      </c>
      <c r="B23" s="433">
        <f>B24+B22+B9+B20</f>
        <v>6972.2746040000111</v>
      </c>
      <c r="C23" s="433">
        <f t="shared" ref="C23:M23" si="5">C24+C22+C9+C20</f>
        <v>6237.9989709999936</v>
      </c>
      <c r="D23" s="433">
        <f t="shared" si="5"/>
        <v>6446.753276000004</v>
      </c>
      <c r="E23" s="433">
        <f t="shared" si="5"/>
        <v>5804.1896639999977</v>
      </c>
      <c r="F23" s="433">
        <f t="shared" si="5"/>
        <v>5743.6644909999968</v>
      </c>
      <c r="G23" s="433">
        <f t="shared" si="5"/>
        <v>5343.9217589999962</v>
      </c>
      <c r="H23" s="433">
        <f t="shared" si="5"/>
        <v>5264.6325329999972</v>
      </c>
      <c r="I23" s="433">
        <f t="shared" si="5"/>
        <v>5459.9516609999973</v>
      </c>
      <c r="J23" s="433">
        <f t="shared" si="5"/>
        <v>5587.311819999999</v>
      </c>
      <c r="K23" s="433">
        <f t="shared" si="5"/>
        <v>6205.1356039999955</v>
      </c>
      <c r="L23" s="433">
        <f t="shared" si="5"/>
        <v>6561.6589219999996</v>
      </c>
      <c r="M23" s="433">
        <f t="shared" si="5"/>
        <v>6790.7859759999974</v>
      </c>
      <c r="N23" s="434">
        <f t="shared" si="4"/>
        <v>72418.279280999996</v>
      </c>
    </row>
    <row r="24" spans="1:17" s="59" customFormat="1" thickBot="1" x14ac:dyDescent="0.25">
      <c r="A24" s="170" t="s">
        <v>237</v>
      </c>
      <c r="B24" s="435">
        <f>B14+B15+B16+B17+B18+B19+B21</f>
        <v>5821.3705910000108</v>
      </c>
      <c r="C24" s="435">
        <f t="shared" ref="C24:M24" si="6">C14+C15+C16+C17+C18+C19+C21</f>
        <v>5237.6551319999935</v>
      </c>
      <c r="D24" s="435">
        <f t="shared" si="6"/>
        <v>5433.1255920000049</v>
      </c>
      <c r="E24" s="435">
        <f t="shared" si="6"/>
        <v>4873.7664569999979</v>
      </c>
      <c r="F24" s="435">
        <f t="shared" si="6"/>
        <v>4812.8932619999969</v>
      </c>
      <c r="G24" s="435">
        <f t="shared" si="6"/>
        <v>4534.4090649999962</v>
      </c>
      <c r="H24" s="435">
        <f t="shared" si="6"/>
        <v>4393.3483069999984</v>
      </c>
      <c r="I24" s="435">
        <f t="shared" si="6"/>
        <v>4592.7020509999966</v>
      </c>
      <c r="J24" s="435">
        <f t="shared" si="6"/>
        <v>4689.5616729999983</v>
      </c>
      <c r="K24" s="435">
        <f t="shared" si="6"/>
        <v>5239.9566289999957</v>
      </c>
      <c r="L24" s="435">
        <f t="shared" si="6"/>
        <v>5553.4320019999996</v>
      </c>
      <c r="M24" s="435">
        <f t="shared" si="6"/>
        <v>5699.1734189999979</v>
      </c>
      <c r="N24" s="435">
        <f>SUM(B24:M24)</f>
        <v>60881.394179999981</v>
      </c>
    </row>
    <row r="25" spans="1:17" s="412" customFormat="1" x14ac:dyDescent="0.2">
      <c r="A25" s="420" t="s">
        <v>421</v>
      </c>
      <c r="N25" s="18" t="s">
        <v>240</v>
      </c>
    </row>
    <row r="26" spans="1:17" s="59" customFormat="1" x14ac:dyDescent="0.2">
      <c r="A26" s="419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19"/>
    </row>
    <row r="27" spans="1:17" s="59" customFormat="1" x14ac:dyDescent="0.2">
      <c r="A27" s="422" t="s">
        <v>350</v>
      </c>
      <c r="B27" s="423">
        <f>-'3.1'!B13</f>
        <v>-542.60645099999965</v>
      </c>
      <c r="C27" s="423">
        <f>-'3.1'!C13</f>
        <v>-503.06774999999982</v>
      </c>
      <c r="D27" s="423">
        <f>-'3.1'!D13</f>
        <v>-539.98332400000004</v>
      </c>
      <c r="E27" s="423">
        <f>-'3.1'!E13</f>
        <v>-476.09975700000001</v>
      </c>
      <c r="F27" s="423">
        <f>-'3.1'!F13</f>
        <v>-488.33019100000013</v>
      </c>
      <c r="G27" s="423">
        <f>-'3.1'!G13</f>
        <v>-460.61883700000021</v>
      </c>
      <c r="H27" s="423">
        <f>-'3.1'!H13</f>
        <v>-468.41812299999987</v>
      </c>
      <c r="I27" s="423">
        <f>-'3.1'!I13</f>
        <v>-441.37180899999993</v>
      </c>
      <c r="J27" s="423">
        <f>-'3.1'!J13</f>
        <v>-446.95601099999993</v>
      </c>
      <c r="K27" s="423">
        <f>-'3.1'!K13</f>
        <v>-496.39614499999999</v>
      </c>
      <c r="L27" s="423">
        <f>-'3.1'!L13</f>
        <v>-501.17321900000019</v>
      </c>
      <c r="M27" s="423">
        <f>-'3.1'!M13</f>
        <v>-521.55924499999992</v>
      </c>
      <c r="N27" s="423">
        <f>-'3.1'!N13</f>
        <v>-5886.5808620000007</v>
      </c>
    </row>
    <row r="28" spans="1:17" s="59" customFormat="1" x14ac:dyDescent="0.2">
      <c r="A28" s="422" t="s">
        <v>73</v>
      </c>
      <c r="B28" s="423">
        <f t="shared" ref="B28:N28" si="7">-B5</f>
        <v>-1890.193</v>
      </c>
      <c r="C28" s="423">
        <f t="shared" si="7"/>
        <v>-1061.3230000000001</v>
      </c>
      <c r="D28" s="423">
        <f t="shared" si="7"/>
        <v>-1039.7460000000001</v>
      </c>
      <c r="E28" s="423">
        <f t="shared" si="7"/>
        <v>-1127.4960000000001</v>
      </c>
      <c r="F28" s="423">
        <f t="shared" si="7"/>
        <v>-860.32100000000003</v>
      </c>
      <c r="G28" s="423">
        <f t="shared" si="7"/>
        <v>-596.58000000000004</v>
      </c>
      <c r="H28" s="423">
        <f t="shared" si="7"/>
        <v>-832.59499999999991</v>
      </c>
      <c r="I28" s="423">
        <f t="shared" si="7"/>
        <v>-822.4910000000001</v>
      </c>
      <c r="J28" s="423">
        <f t="shared" si="7"/>
        <v>-1290.5410000000002</v>
      </c>
      <c r="K28" s="423">
        <f t="shared" si="7"/>
        <v>-1235.4590000000001</v>
      </c>
      <c r="L28" s="423">
        <f t="shared" si="7"/>
        <v>-1104.498</v>
      </c>
      <c r="M28" s="423">
        <f t="shared" si="7"/>
        <v>-1578.3580000000002</v>
      </c>
      <c r="N28" s="423">
        <f t="shared" si="7"/>
        <v>-13439.601000000001</v>
      </c>
      <c r="O28" s="418"/>
    </row>
    <row r="29" spans="1:17" s="59" customFormat="1" x14ac:dyDescent="0.2">
      <c r="A29" s="422" t="s">
        <v>74</v>
      </c>
      <c r="B29" s="423">
        <f t="shared" ref="B29:N29" si="8">-B6</f>
        <v>-48.108474999999991</v>
      </c>
      <c r="C29" s="423">
        <f t="shared" si="8"/>
        <v>-38.355231000000003</v>
      </c>
      <c r="D29" s="423">
        <f t="shared" si="8"/>
        <v>-31.036968000000002</v>
      </c>
      <c r="E29" s="423">
        <f t="shared" si="8"/>
        <v>-30.480455000000003</v>
      </c>
      <c r="F29" s="423">
        <f t="shared" si="8"/>
        <v>-31.746677999999996</v>
      </c>
      <c r="G29" s="423">
        <f t="shared" si="8"/>
        <v>-32.950420000000001</v>
      </c>
      <c r="H29" s="423">
        <f t="shared" si="8"/>
        <v>-23.601129</v>
      </c>
      <c r="I29" s="423">
        <f t="shared" si="8"/>
        <v>-8.3075710000000011</v>
      </c>
      <c r="J29" s="423">
        <f t="shared" si="8"/>
        <v>-7.6963330000000001</v>
      </c>
      <c r="K29" s="423">
        <f t="shared" si="8"/>
        <v>-5.0990530000000005</v>
      </c>
      <c r="L29" s="423">
        <f t="shared" si="8"/>
        <v>-44.807805999999999</v>
      </c>
      <c r="M29" s="423">
        <f t="shared" si="8"/>
        <v>-74.781799000000007</v>
      </c>
      <c r="N29" s="423">
        <f t="shared" si="8"/>
        <v>-376.97191799999996</v>
      </c>
      <c r="O29" s="418"/>
    </row>
    <row r="30" spans="1:17" s="59" customFormat="1" x14ac:dyDescent="0.2">
      <c r="A30" s="422" t="s">
        <v>75</v>
      </c>
      <c r="B30" s="423">
        <f t="shared" ref="B30:N30" si="9">-B7</f>
        <v>2744.866</v>
      </c>
      <c r="C30" s="423">
        <f t="shared" si="9"/>
        <v>2066.4360000000001</v>
      </c>
      <c r="D30" s="423">
        <f t="shared" si="9"/>
        <v>2582.3820000000001</v>
      </c>
      <c r="E30" s="423">
        <f t="shared" si="9"/>
        <v>2387.3719999999998</v>
      </c>
      <c r="F30" s="423">
        <f t="shared" si="9"/>
        <v>2047.8210000000001</v>
      </c>
      <c r="G30" s="423">
        <f t="shared" si="9"/>
        <v>1467.404</v>
      </c>
      <c r="H30" s="423">
        <f t="shared" si="9"/>
        <v>1791.3760000000002</v>
      </c>
      <c r="I30" s="423">
        <f t="shared" si="9"/>
        <v>1383.3119999999999</v>
      </c>
      <c r="J30" s="423">
        <f t="shared" si="9"/>
        <v>1546.2220000000002</v>
      </c>
      <c r="K30" s="423">
        <f t="shared" si="9"/>
        <v>1914.9969999999998</v>
      </c>
      <c r="L30" s="423">
        <f t="shared" si="9"/>
        <v>1932.8899999999999</v>
      </c>
      <c r="M30" s="423">
        <f t="shared" si="9"/>
        <v>2536.6239999999998</v>
      </c>
      <c r="N30" s="423">
        <f t="shared" si="9"/>
        <v>24401.701999999997</v>
      </c>
      <c r="Q30" s="60"/>
    </row>
    <row r="31" spans="1:17" s="59" customFormat="1" x14ac:dyDescent="0.2">
      <c r="A31" s="422" t="s">
        <v>76</v>
      </c>
      <c r="B31" s="423">
        <f t="shared" ref="B31:N31" si="10">-B8</f>
        <v>44.240214999999999</v>
      </c>
      <c r="C31" s="423">
        <f t="shared" si="10"/>
        <v>52.695016999999993</v>
      </c>
      <c r="D31" s="423">
        <f t="shared" si="10"/>
        <v>57.991782000000001</v>
      </c>
      <c r="E31" s="423">
        <f t="shared" si="10"/>
        <v>20.023803999999998</v>
      </c>
      <c r="F31" s="423">
        <f t="shared" si="10"/>
        <v>26.773032000000001</v>
      </c>
      <c r="G31" s="423">
        <f t="shared" si="10"/>
        <v>55.698357000000001</v>
      </c>
      <c r="H31" s="423">
        <f t="shared" si="10"/>
        <v>23.317359</v>
      </c>
      <c r="I31" s="423">
        <f t="shared" si="10"/>
        <v>34.456226999999998</v>
      </c>
      <c r="J31" s="423">
        <f t="shared" si="10"/>
        <v>64.201713000000012</v>
      </c>
      <c r="K31" s="423">
        <f t="shared" si="10"/>
        <v>8.7688819999999996</v>
      </c>
      <c r="L31" s="423">
        <f t="shared" si="10"/>
        <v>0.84907099999999991</v>
      </c>
      <c r="M31" s="423">
        <f t="shared" si="10"/>
        <v>0.29157</v>
      </c>
      <c r="N31" s="423">
        <f t="shared" si="10"/>
        <v>389.307029</v>
      </c>
    </row>
    <row r="32" spans="1:17" s="59" customFormat="1" x14ac:dyDescent="0.2">
      <c r="A32" s="422" t="s">
        <v>322</v>
      </c>
      <c r="B32" s="423">
        <f t="shared" ref="B32:N32" si="11">-B9</f>
        <v>-451.66082599999999</v>
      </c>
      <c r="C32" s="423">
        <f t="shared" si="11"/>
        <v>-359.33048899999994</v>
      </c>
      <c r="D32" s="423">
        <f t="shared" si="11"/>
        <v>-367.89440399999995</v>
      </c>
      <c r="E32" s="423">
        <f t="shared" si="11"/>
        <v>-338.39282500000002</v>
      </c>
      <c r="F32" s="423">
        <f t="shared" si="11"/>
        <v>-309.45082000000002</v>
      </c>
      <c r="G32" s="423">
        <f t="shared" si="11"/>
        <v>-264.15598699999998</v>
      </c>
      <c r="H32" s="423">
        <f t="shared" si="11"/>
        <v>-272.79763199999996</v>
      </c>
      <c r="I32" s="423">
        <f t="shared" si="11"/>
        <v>-282.99204300000002</v>
      </c>
      <c r="J32" s="423">
        <f t="shared" si="11"/>
        <v>-308.03778499999999</v>
      </c>
      <c r="K32" s="423">
        <f t="shared" si="11"/>
        <v>-345.63741200000004</v>
      </c>
      <c r="L32" s="423">
        <f t="shared" si="11"/>
        <v>-359.57402000000002</v>
      </c>
      <c r="M32" s="423">
        <f t="shared" si="11"/>
        <v>-420.20548400000007</v>
      </c>
      <c r="N32" s="423">
        <f t="shared" si="11"/>
        <v>-4080.129727</v>
      </c>
    </row>
    <row r="33" spans="1:14" s="59" customFormat="1" x14ac:dyDescent="0.2">
      <c r="A33" s="422" t="s">
        <v>94</v>
      </c>
      <c r="B33" s="423">
        <f t="shared" ref="B33:N33" si="12">-B10</f>
        <v>-132.47300000000001</v>
      </c>
      <c r="C33" s="423">
        <f t="shared" si="12"/>
        <v>-78.091999999999999</v>
      </c>
      <c r="D33" s="423">
        <f t="shared" si="12"/>
        <v>-82.947999999999993</v>
      </c>
      <c r="E33" s="423">
        <f t="shared" si="12"/>
        <v>-84.05</v>
      </c>
      <c r="F33" s="423">
        <f t="shared" si="12"/>
        <v>-77.323999999999998</v>
      </c>
      <c r="G33" s="423">
        <f t="shared" si="12"/>
        <v>-48.77</v>
      </c>
      <c r="H33" s="423">
        <f t="shared" si="12"/>
        <v>-57.923999999999999</v>
      </c>
      <c r="I33" s="423">
        <f t="shared" si="12"/>
        <v>-62.045000000000002</v>
      </c>
      <c r="J33" s="423">
        <f t="shared" si="12"/>
        <v>-86.35</v>
      </c>
      <c r="K33" s="423">
        <f t="shared" si="12"/>
        <v>-81.165000000000006</v>
      </c>
      <c r="L33" s="423">
        <f t="shared" si="12"/>
        <v>-69.540000000000006</v>
      </c>
      <c r="M33" s="423">
        <f t="shared" si="12"/>
        <v>-101.86799999999999</v>
      </c>
      <c r="N33" s="423">
        <f t="shared" si="12"/>
        <v>-962.54899999999998</v>
      </c>
    </row>
    <row r="34" spans="1:14" s="59" customFormat="1" x14ac:dyDescent="0.2">
      <c r="A34" s="422" t="s">
        <v>95</v>
      </c>
      <c r="B34" s="423">
        <f t="shared" ref="B34:N34" si="13">-B11</f>
        <v>-319.18782599999997</v>
      </c>
      <c r="C34" s="423">
        <f t="shared" si="13"/>
        <v>-281.23848899999996</v>
      </c>
      <c r="D34" s="423">
        <f t="shared" si="13"/>
        <v>-284.94640399999997</v>
      </c>
      <c r="E34" s="423">
        <f t="shared" si="13"/>
        <v>-254.342825</v>
      </c>
      <c r="F34" s="423">
        <f t="shared" si="13"/>
        <v>-232.12682000000001</v>
      </c>
      <c r="G34" s="423">
        <f t="shared" si="13"/>
        <v>-215.385987</v>
      </c>
      <c r="H34" s="423">
        <f t="shared" si="13"/>
        <v>-214.87363199999999</v>
      </c>
      <c r="I34" s="423">
        <f t="shared" si="13"/>
        <v>-220.94704300000001</v>
      </c>
      <c r="J34" s="423">
        <f t="shared" si="13"/>
        <v>-221.68778499999999</v>
      </c>
      <c r="K34" s="423">
        <f t="shared" si="13"/>
        <v>-264.47241200000002</v>
      </c>
      <c r="L34" s="423">
        <f t="shared" si="13"/>
        <v>-290.03402</v>
      </c>
      <c r="M34" s="423">
        <f t="shared" si="13"/>
        <v>-318.33748400000007</v>
      </c>
      <c r="N34" s="423">
        <f t="shared" si="13"/>
        <v>-3117.580727</v>
      </c>
    </row>
    <row r="35" spans="1:14" s="59" customFormat="1" x14ac:dyDescent="0.2">
      <c r="A35" s="422"/>
      <c r="B35" s="423">
        <f t="shared" ref="B35:N35" si="14">-B12</f>
        <v>0</v>
      </c>
      <c r="C35" s="423">
        <f t="shared" si="14"/>
        <v>0</v>
      </c>
      <c r="D35" s="423">
        <f t="shared" si="14"/>
        <v>0</v>
      </c>
      <c r="E35" s="423">
        <f t="shared" si="14"/>
        <v>0</v>
      </c>
      <c r="F35" s="423">
        <f t="shared" si="14"/>
        <v>0</v>
      </c>
      <c r="G35" s="423">
        <f t="shared" si="14"/>
        <v>0</v>
      </c>
      <c r="H35" s="423">
        <f t="shared" si="14"/>
        <v>0</v>
      </c>
      <c r="I35" s="423">
        <f t="shared" si="14"/>
        <v>0</v>
      </c>
      <c r="J35" s="423">
        <f t="shared" si="14"/>
        <v>0</v>
      </c>
      <c r="K35" s="423">
        <f t="shared" si="14"/>
        <v>0</v>
      </c>
      <c r="L35" s="423">
        <f t="shared" si="14"/>
        <v>0</v>
      </c>
      <c r="M35" s="423">
        <f t="shared" si="14"/>
        <v>0</v>
      </c>
      <c r="N35" s="423">
        <f t="shared" si="14"/>
        <v>0</v>
      </c>
    </row>
    <row r="36" spans="1:14" s="59" customFormat="1" x14ac:dyDescent="0.2">
      <c r="A36" s="422" t="s">
        <v>251</v>
      </c>
      <c r="B36" s="423">
        <f t="shared" ref="B36:N36" si="15">-B13</f>
        <v>-5676.7736720000112</v>
      </c>
      <c r="C36" s="423">
        <f t="shared" si="15"/>
        <v>-5118.8068959999937</v>
      </c>
      <c r="D36" s="423">
        <f t="shared" si="15"/>
        <v>-5309.550307000005</v>
      </c>
      <c r="E36" s="423">
        <f t="shared" si="15"/>
        <v>-4780.0868059999975</v>
      </c>
      <c r="F36" s="423">
        <f t="shared" si="15"/>
        <v>-4731.727732999997</v>
      </c>
      <c r="G36" s="423">
        <f t="shared" si="15"/>
        <v>-4468.4393209999962</v>
      </c>
      <c r="H36" s="423">
        <f t="shared" si="15"/>
        <v>-4334.4497599999986</v>
      </c>
      <c r="I36" s="423">
        <f t="shared" si="15"/>
        <v>-4529.824714999997</v>
      </c>
      <c r="J36" s="423">
        <f t="shared" si="15"/>
        <v>-4624.3433559999985</v>
      </c>
      <c r="K36" s="423">
        <f t="shared" si="15"/>
        <v>-5139.6207929999955</v>
      </c>
      <c r="L36" s="423">
        <f t="shared" si="15"/>
        <v>-5436.7807769999999</v>
      </c>
      <c r="M36" s="423">
        <f t="shared" si="15"/>
        <v>-5560.3101759999981</v>
      </c>
      <c r="N36" s="423">
        <f t="shared" si="15"/>
        <v>-59710.714311999982</v>
      </c>
    </row>
    <row r="37" spans="1:14" s="59" customFormat="1" x14ac:dyDescent="0.2">
      <c r="A37" s="422" t="s">
        <v>230</v>
      </c>
      <c r="B37" s="423">
        <f t="shared" ref="B37:N37" si="16">-B14</f>
        <v>-583.78514100000007</v>
      </c>
      <c r="C37" s="423">
        <f t="shared" si="16"/>
        <v>-550.34779400000002</v>
      </c>
      <c r="D37" s="423">
        <f t="shared" si="16"/>
        <v>-563.18835899999999</v>
      </c>
      <c r="E37" s="423">
        <f t="shared" si="16"/>
        <v>-585.72003800000005</v>
      </c>
      <c r="F37" s="423">
        <f t="shared" si="16"/>
        <v>-609.37375199999997</v>
      </c>
      <c r="G37" s="423">
        <f t="shared" si="16"/>
        <v>-762.60719199999994</v>
      </c>
      <c r="H37" s="423">
        <f t="shared" si="16"/>
        <v>-617.13871200000006</v>
      </c>
      <c r="I37" s="423">
        <f t="shared" si="16"/>
        <v>-646.55295600000011</v>
      </c>
      <c r="J37" s="423">
        <f t="shared" si="16"/>
        <v>-674.36970299999996</v>
      </c>
      <c r="K37" s="423">
        <f t="shared" si="16"/>
        <v>-707.44571700000006</v>
      </c>
      <c r="L37" s="423">
        <f t="shared" si="16"/>
        <v>-687.394587</v>
      </c>
      <c r="M37" s="423">
        <f t="shared" si="16"/>
        <v>-628.47030100000006</v>
      </c>
      <c r="N37" s="423">
        <f t="shared" si="16"/>
        <v>-7616.3942520000019</v>
      </c>
    </row>
    <row r="38" spans="1:14" s="59" customFormat="1" x14ac:dyDescent="0.2">
      <c r="A38" s="422" t="s">
        <v>231</v>
      </c>
      <c r="B38" s="423">
        <f t="shared" ref="B38:N38" si="17">-B15</f>
        <v>-2080.6779540000002</v>
      </c>
      <c r="C38" s="423">
        <f t="shared" si="17"/>
        <v>-1984.5064020000002</v>
      </c>
      <c r="D38" s="423">
        <f t="shared" si="17"/>
        <v>-2076.1407960000001</v>
      </c>
      <c r="E38" s="423">
        <f t="shared" si="17"/>
        <v>-1959.9364700000001</v>
      </c>
      <c r="F38" s="423">
        <f t="shared" si="17"/>
        <v>-1998.612308</v>
      </c>
      <c r="G38" s="423">
        <f t="shared" si="17"/>
        <v>-1821.1557770000002</v>
      </c>
      <c r="H38" s="423">
        <f t="shared" si="17"/>
        <v>-1819.5964110000002</v>
      </c>
      <c r="I38" s="423">
        <f t="shared" si="17"/>
        <v>-1919.0636770000001</v>
      </c>
      <c r="J38" s="423">
        <f t="shared" si="17"/>
        <v>-1958.443741</v>
      </c>
      <c r="K38" s="423">
        <f t="shared" si="17"/>
        <v>-2023.4776560000009</v>
      </c>
      <c r="L38" s="423">
        <f t="shared" si="17"/>
        <v>-2071.0673449999999</v>
      </c>
      <c r="M38" s="423">
        <f t="shared" si="17"/>
        <v>-1894.7372289999998</v>
      </c>
      <c r="N38" s="423">
        <f t="shared" si="17"/>
        <v>-23607.415766000002</v>
      </c>
    </row>
    <row r="39" spans="1:14" s="59" customFormat="1" x14ac:dyDescent="0.2">
      <c r="A39" s="422" t="s">
        <v>232</v>
      </c>
      <c r="B39" s="423">
        <f t="shared" ref="B39:N39" si="18">-B16</f>
        <v>-838.26625999999987</v>
      </c>
      <c r="C39" s="423">
        <f t="shared" si="18"/>
        <v>-729.74321287590806</v>
      </c>
      <c r="D39" s="423">
        <f t="shared" si="18"/>
        <v>-745.12448005624208</v>
      </c>
      <c r="E39" s="423">
        <f t="shared" si="18"/>
        <v>-631.60549618384402</v>
      </c>
      <c r="F39" s="423">
        <f t="shared" si="18"/>
        <v>-599.74776500000007</v>
      </c>
      <c r="G39" s="423">
        <f t="shared" si="18"/>
        <v>-541.25811800000008</v>
      </c>
      <c r="H39" s="423">
        <f t="shared" si="18"/>
        <v>-540.9146561341779</v>
      </c>
      <c r="I39" s="423">
        <f t="shared" si="18"/>
        <v>-563.19416620537504</v>
      </c>
      <c r="J39" s="423">
        <f t="shared" si="18"/>
        <v>-566.22717905493198</v>
      </c>
      <c r="K39" s="423">
        <f t="shared" si="18"/>
        <v>-691.65779935923604</v>
      </c>
      <c r="L39" s="423">
        <f t="shared" si="18"/>
        <v>-758.04152956088603</v>
      </c>
      <c r="M39" s="423">
        <f t="shared" si="18"/>
        <v>-821.55080020157595</v>
      </c>
      <c r="N39" s="423">
        <f t="shared" si="18"/>
        <v>-8027.331462632178</v>
      </c>
    </row>
    <row r="40" spans="1:14" s="59" customFormat="1" x14ac:dyDescent="0.2">
      <c r="A40" s="422" t="s">
        <v>233</v>
      </c>
      <c r="B40" s="423">
        <f t="shared" ref="B40:N40" si="19">-B17</f>
        <v>-1663.8573859999999</v>
      </c>
      <c r="C40" s="423">
        <f t="shared" si="19"/>
        <v>-1392.617451124092</v>
      </c>
      <c r="D40" s="423">
        <f t="shared" si="19"/>
        <v>-1436.8984169437581</v>
      </c>
      <c r="E40" s="423">
        <f t="shared" si="19"/>
        <v>-1174.061639816156</v>
      </c>
      <c r="F40" s="423">
        <f t="shared" si="19"/>
        <v>-1040.5041800000001</v>
      </c>
      <c r="G40" s="423">
        <f t="shared" si="19"/>
        <v>-909.90011600000003</v>
      </c>
      <c r="H40" s="423">
        <f t="shared" si="19"/>
        <v>-939.63956386582402</v>
      </c>
      <c r="I40" s="423">
        <f t="shared" si="19"/>
        <v>-931.61257779462403</v>
      </c>
      <c r="J40" s="423">
        <f t="shared" si="19"/>
        <v>-941.85587994506693</v>
      </c>
      <c r="K40" s="423">
        <f t="shared" si="19"/>
        <v>-1252.2655336407631</v>
      </c>
      <c r="L40" s="423">
        <f t="shared" si="19"/>
        <v>-1427.2790054391141</v>
      </c>
      <c r="M40" s="423">
        <f t="shared" si="19"/>
        <v>-1708.623426798425</v>
      </c>
      <c r="N40" s="423">
        <f t="shared" si="19"/>
        <v>-14819.115177367823</v>
      </c>
    </row>
    <row r="41" spans="1:14" s="59" customFormat="1" x14ac:dyDescent="0.2">
      <c r="A41" s="422" t="s">
        <v>234</v>
      </c>
      <c r="B41" s="423">
        <f t="shared" ref="B41:N41" si="20">-B18</f>
        <v>-31.189959999999999</v>
      </c>
      <c r="C41" s="423">
        <f t="shared" si="20"/>
        <v>-23.393636999999998</v>
      </c>
      <c r="D41" s="423">
        <f t="shared" si="20"/>
        <v>-23.359183000000002</v>
      </c>
      <c r="E41" s="423">
        <f t="shared" si="20"/>
        <v>-18.632954000000002</v>
      </c>
      <c r="F41" s="423">
        <f t="shared" si="20"/>
        <v>-18.106418999999999</v>
      </c>
      <c r="G41" s="423">
        <f t="shared" si="20"/>
        <v>-17.353639000000001</v>
      </c>
      <c r="H41" s="423">
        <f t="shared" si="20"/>
        <v>-20.27045</v>
      </c>
      <c r="I41" s="423">
        <f t="shared" si="20"/>
        <v>-27.288219000000002</v>
      </c>
      <c r="J41" s="423">
        <f t="shared" si="20"/>
        <v>-33.610585</v>
      </c>
      <c r="K41" s="423">
        <f t="shared" si="20"/>
        <v>-23.130925000000001</v>
      </c>
      <c r="L41" s="423">
        <f t="shared" si="20"/>
        <v>-21.820640000000001</v>
      </c>
      <c r="M41" s="423">
        <f t="shared" si="20"/>
        <v>-31.812353000000002</v>
      </c>
      <c r="N41" s="423">
        <f t="shared" si="20"/>
        <v>-289.96896400000003</v>
      </c>
    </row>
    <row r="42" spans="1:14" s="59" customFormat="1" x14ac:dyDescent="0.2">
      <c r="A42" s="422" t="s">
        <v>238</v>
      </c>
      <c r="B42" s="423">
        <f t="shared" ref="B42:N42" si="21">-B19</f>
        <v>-478.99697100001129</v>
      </c>
      <c r="C42" s="423">
        <f t="shared" si="21"/>
        <v>-438.19839899999357</v>
      </c>
      <c r="D42" s="423">
        <f t="shared" si="21"/>
        <v>-464.83907200000516</v>
      </c>
      <c r="E42" s="423">
        <f t="shared" si="21"/>
        <v>-410.13020799999794</v>
      </c>
      <c r="F42" s="423">
        <f t="shared" si="21"/>
        <v>-465.3833089999975</v>
      </c>
      <c r="G42" s="423">
        <f t="shared" si="21"/>
        <v>-416.16447899999537</v>
      </c>
      <c r="H42" s="423">
        <f t="shared" si="21"/>
        <v>-396.88996699999609</v>
      </c>
      <c r="I42" s="423">
        <f t="shared" si="21"/>
        <v>-442.11311899999771</v>
      </c>
      <c r="J42" s="423">
        <f t="shared" si="21"/>
        <v>-449.83626799999917</v>
      </c>
      <c r="K42" s="423">
        <f t="shared" si="21"/>
        <v>-441.64316199999502</v>
      </c>
      <c r="L42" s="423">
        <f t="shared" si="21"/>
        <v>-471.17766999999975</v>
      </c>
      <c r="M42" s="423">
        <f t="shared" si="21"/>
        <v>-475.1160659999972</v>
      </c>
      <c r="N42" s="423">
        <f t="shared" si="21"/>
        <v>-5350.4886899999856</v>
      </c>
    </row>
    <row r="43" spans="1:14" s="59" customFormat="1" x14ac:dyDescent="0.2">
      <c r="A43" s="422" t="s">
        <v>235</v>
      </c>
      <c r="B43" s="423">
        <f t="shared" ref="B43:N43" si="22">-B22</f>
        <v>-156.63673600000001</v>
      </c>
      <c r="C43" s="423">
        <f t="shared" si="22"/>
        <v>-137.94560000000001</v>
      </c>
      <c r="D43" s="423">
        <f t="shared" si="22"/>
        <v>-105.749956</v>
      </c>
      <c r="E43" s="423">
        <f t="shared" si="22"/>
        <v>-115.93062500000001</v>
      </c>
      <c r="F43" s="423">
        <f t="shared" si="22"/>
        <v>-132.990218</v>
      </c>
      <c r="G43" s="423">
        <f t="shared" si="22"/>
        <v>-84.737870000000001</v>
      </c>
      <c r="H43" s="423">
        <f t="shared" si="22"/>
        <v>-130.06847100000002</v>
      </c>
      <c r="I43" s="423">
        <f t="shared" si="22"/>
        <v>-142.88575800000001</v>
      </c>
      <c r="J43" s="423">
        <f t="shared" si="22"/>
        <v>-142.756351</v>
      </c>
      <c r="K43" s="423">
        <f t="shared" si="22"/>
        <v>-123.14541800000001</v>
      </c>
      <c r="L43" s="423">
        <f t="shared" si="22"/>
        <v>-147.479681</v>
      </c>
      <c r="M43" s="423">
        <f t="shared" si="22"/>
        <v>-149.84782799999999</v>
      </c>
      <c r="N43" s="423">
        <f t="shared" si="22"/>
        <v>-1570.1745120000003</v>
      </c>
    </row>
    <row r="44" spans="1:14" s="59" customFormat="1" x14ac:dyDescent="0.2">
      <c r="A44" s="422" t="s">
        <v>236</v>
      </c>
      <c r="B44" s="423">
        <f t="shared" ref="B44:N44" si="23">-B23</f>
        <v>-6972.2746040000111</v>
      </c>
      <c r="C44" s="423">
        <f t="shared" si="23"/>
        <v>-6237.9989709999936</v>
      </c>
      <c r="D44" s="423">
        <f t="shared" si="23"/>
        <v>-6446.753276000004</v>
      </c>
      <c r="E44" s="423">
        <f t="shared" si="23"/>
        <v>-5804.1896639999977</v>
      </c>
      <c r="F44" s="423">
        <f t="shared" si="23"/>
        <v>-5743.6644909999968</v>
      </c>
      <c r="G44" s="423">
        <f t="shared" si="23"/>
        <v>-5343.9217589999962</v>
      </c>
      <c r="H44" s="423">
        <f t="shared" si="23"/>
        <v>-5264.6325329999972</v>
      </c>
      <c r="I44" s="423">
        <f t="shared" si="23"/>
        <v>-5459.9516609999973</v>
      </c>
      <c r="J44" s="423">
        <f t="shared" si="23"/>
        <v>-5587.311819999999</v>
      </c>
      <c r="K44" s="423">
        <f t="shared" si="23"/>
        <v>-6205.1356039999955</v>
      </c>
      <c r="L44" s="423">
        <f t="shared" si="23"/>
        <v>-6561.6589219999996</v>
      </c>
      <c r="M44" s="423">
        <f t="shared" si="23"/>
        <v>-6790.7859759999974</v>
      </c>
      <c r="N44" s="423">
        <f t="shared" si="23"/>
        <v>-72418.279280999996</v>
      </c>
    </row>
    <row r="45" spans="1:14" s="59" customFormat="1" x14ac:dyDescent="0.2">
      <c r="A45" s="422" t="s">
        <v>237</v>
      </c>
      <c r="B45" s="423">
        <f t="shared" ref="B45:N45" si="24">-B24</f>
        <v>-5821.3705910000108</v>
      </c>
      <c r="C45" s="423">
        <f t="shared" si="24"/>
        <v>-5237.6551319999935</v>
      </c>
      <c r="D45" s="423">
        <f t="shared" si="24"/>
        <v>-5433.1255920000049</v>
      </c>
      <c r="E45" s="423">
        <f t="shared" si="24"/>
        <v>-4873.7664569999979</v>
      </c>
      <c r="F45" s="423">
        <f t="shared" si="24"/>
        <v>-4812.8932619999969</v>
      </c>
      <c r="G45" s="423">
        <f t="shared" si="24"/>
        <v>-4534.4090649999962</v>
      </c>
      <c r="H45" s="423">
        <f t="shared" si="24"/>
        <v>-4393.3483069999984</v>
      </c>
      <c r="I45" s="423">
        <f t="shared" si="24"/>
        <v>-4592.7020509999966</v>
      </c>
      <c r="J45" s="423">
        <f t="shared" si="24"/>
        <v>-4689.5616729999983</v>
      </c>
      <c r="K45" s="423">
        <f t="shared" si="24"/>
        <v>-5239.9566289999957</v>
      </c>
      <c r="L45" s="423">
        <f t="shared" si="24"/>
        <v>-5553.4320019999996</v>
      </c>
      <c r="M45" s="423">
        <f t="shared" si="24"/>
        <v>-5699.1734189999979</v>
      </c>
      <c r="N45" s="423">
        <f t="shared" si="24"/>
        <v>-60881.394179999981</v>
      </c>
    </row>
    <row r="46" spans="1:14" s="59" customFormat="1" x14ac:dyDescent="0.2">
      <c r="A46" s="419"/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</row>
    <row r="48" spans="1:14" x14ac:dyDescent="0.2">
      <c r="B48" s="424"/>
      <c r="C48" s="424"/>
      <c r="D48" s="424"/>
      <c r="E48" s="424"/>
      <c r="F48" s="424"/>
      <c r="G48" s="424"/>
      <c r="H48" s="424"/>
      <c r="I48" s="424"/>
      <c r="J48" s="424"/>
      <c r="K48" s="424"/>
      <c r="L48" s="424"/>
      <c r="M48" s="424"/>
      <c r="N48" s="424"/>
    </row>
    <row r="49" spans="2:14" x14ac:dyDescent="0.2">
      <c r="B49" s="424"/>
      <c r="C49" s="424"/>
      <c r="D49" s="424"/>
      <c r="E49" s="424"/>
      <c r="F49" s="424"/>
      <c r="G49" s="424"/>
      <c r="H49" s="424"/>
      <c r="I49" s="424"/>
      <c r="J49" s="424"/>
      <c r="K49" s="424"/>
      <c r="L49" s="424"/>
      <c r="M49" s="424"/>
      <c r="N49" s="424"/>
    </row>
    <row r="50" spans="2:14" x14ac:dyDescent="0.2">
      <c r="B50" s="424"/>
    </row>
  </sheetData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K46"/>
  <sheetViews>
    <sheetView zoomScale="115" zoomScaleNormal="115" workbookViewId="0"/>
  </sheetViews>
  <sheetFormatPr defaultRowHeight="12" x14ac:dyDescent="0.2"/>
  <cols>
    <col min="1" max="1" width="38.42578125" style="9" customWidth="1"/>
    <col min="2" max="11" width="10.5703125" style="9" customWidth="1"/>
    <col min="12" max="16384" width="9.140625" style="9"/>
  </cols>
  <sheetData>
    <row r="1" spans="1:11" ht="18.75" x14ac:dyDescent="0.3">
      <c r="A1" s="108" t="s">
        <v>424</v>
      </c>
      <c r="K1" s="107" t="str">
        <f>Obsah!$A$1</f>
        <v>2016</v>
      </c>
    </row>
    <row r="2" spans="1:11" ht="7.5" customHeight="1" x14ac:dyDescent="0.2"/>
    <row r="3" spans="1:11" x14ac:dyDescent="0.2">
      <c r="A3" s="195"/>
      <c r="B3" s="195">
        <v>2007</v>
      </c>
      <c r="C3" s="195">
        <v>2008</v>
      </c>
      <c r="D3" s="195">
        <v>2009</v>
      </c>
      <c r="E3" s="195">
        <v>2010</v>
      </c>
      <c r="F3" s="195">
        <v>2011</v>
      </c>
      <c r="G3" s="195">
        <v>2012</v>
      </c>
      <c r="H3" s="195">
        <v>2013</v>
      </c>
      <c r="I3" s="195">
        <v>2014</v>
      </c>
      <c r="J3" s="195">
        <v>2015</v>
      </c>
      <c r="K3" s="195">
        <v>2016</v>
      </c>
    </row>
    <row r="4" spans="1:11" ht="12.75" thickBot="1" x14ac:dyDescent="0.25">
      <c r="A4" s="148" t="s">
        <v>308</v>
      </c>
      <c r="B4" s="197">
        <v>88198</v>
      </c>
      <c r="C4" s="197">
        <v>83518</v>
      </c>
      <c r="D4" s="197">
        <v>82250</v>
      </c>
      <c r="E4" s="197">
        <v>85910</v>
      </c>
      <c r="F4" s="197">
        <v>87561</v>
      </c>
      <c r="G4" s="197">
        <v>87574</v>
      </c>
      <c r="H4" s="197">
        <v>87065</v>
      </c>
      <c r="I4" s="197">
        <v>86003.431444999995</v>
      </c>
      <c r="J4" s="197">
        <v>83888.329251999981</v>
      </c>
      <c r="K4" s="197">
        <f>'3.1'!$N$4</f>
        <v>83301.881317000007</v>
      </c>
    </row>
    <row r="5" spans="1:11" x14ac:dyDescent="0.2">
      <c r="A5" s="207" t="s">
        <v>7</v>
      </c>
      <c r="B5" s="206">
        <v>81413</v>
      </c>
      <c r="C5" s="206">
        <v>77085</v>
      </c>
      <c r="D5" s="206">
        <v>75990</v>
      </c>
      <c r="E5" s="206">
        <v>79465</v>
      </c>
      <c r="F5" s="206">
        <v>81028</v>
      </c>
      <c r="G5" s="206">
        <v>81088</v>
      </c>
      <c r="H5" s="206">
        <v>80858</v>
      </c>
      <c r="I5" s="206">
        <v>79885.942645999996</v>
      </c>
      <c r="J5" s="206">
        <v>77881.438870000027</v>
      </c>
      <c r="K5" s="206">
        <f>'3.1'!$N$27</f>
        <v>77415.300455000004</v>
      </c>
    </row>
    <row r="6" spans="1:11" ht="0.75" customHeight="1" x14ac:dyDescent="0.2">
      <c r="A6" s="199"/>
      <c r="B6" s="200"/>
      <c r="C6" s="200"/>
      <c r="D6" s="200"/>
      <c r="E6" s="200"/>
      <c r="F6" s="200"/>
      <c r="G6" s="200"/>
      <c r="H6" s="200"/>
      <c r="I6" s="201"/>
      <c r="J6" s="201"/>
      <c r="K6" s="201"/>
    </row>
    <row r="7" spans="1:11" ht="13.5" x14ac:dyDescent="0.25">
      <c r="A7" s="202" t="s">
        <v>416</v>
      </c>
      <c r="B7" s="209">
        <v>6786</v>
      </c>
      <c r="C7" s="209">
        <v>6433</v>
      </c>
      <c r="D7" s="209">
        <v>6260</v>
      </c>
      <c r="E7" s="209">
        <v>6446</v>
      </c>
      <c r="F7" s="209">
        <v>6533</v>
      </c>
      <c r="G7" s="209">
        <v>6485</v>
      </c>
      <c r="H7" s="209">
        <v>6207</v>
      </c>
      <c r="I7" s="209">
        <v>6117.4887990000016</v>
      </c>
      <c r="J7" s="209">
        <v>6006.8903820000005</v>
      </c>
      <c r="K7" s="209">
        <f>'3.1'!$N$13</f>
        <v>5886.5808620000007</v>
      </c>
    </row>
    <row r="8" spans="1:11" ht="12.75" thickBot="1" x14ac:dyDescent="0.25">
      <c r="A8" s="148" t="s">
        <v>310</v>
      </c>
      <c r="B8" s="197">
        <v>72045</v>
      </c>
      <c r="C8" s="197">
        <v>72049</v>
      </c>
      <c r="D8" s="197">
        <v>68606</v>
      </c>
      <c r="E8" s="197">
        <v>70962</v>
      </c>
      <c r="F8" s="197">
        <v>70517</v>
      </c>
      <c r="G8" s="197">
        <v>70453</v>
      </c>
      <c r="H8" s="197">
        <v>70177</v>
      </c>
      <c r="I8" s="197">
        <v>69622.095876499996</v>
      </c>
      <c r="J8" s="197">
        <v>71014.254212699991</v>
      </c>
      <c r="K8" s="197">
        <f>'3.2'!$N$23</f>
        <v>72418.279280999996</v>
      </c>
    </row>
    <row r="9" spans="1:11" x14ac:dyDescent="0.2">
      <c r="A9" s="192" t="s">
        <v>309</v>
      </c>
      <c r="B9" s="196">
        <v>59753</v>
      </c>
      <c r="C9" s="196">
        <v>60478</v>
      </c>
      <c r="D9" s="196">
        <v>57112</v>
      </c>
      <c r="E9" s="196">
        <v>59255</v>
      </c>
      <c r="F9" s="196">
        <v>58634</v>
      </c>
      <c r="G9" s="196">
        <v>58799</v>
      </c>
      <c r="H9" s="196">
        <v>58656</v>
      </c>
      <c r="I9" s="196">
        <v>58295.304573999994</v>
      </c>
      <c r="J9" s="196">
        <v>59280.284112699999</v>
      </c>
      <c r="K9" s="206">
        <f>'3.2'!$N$24</f>
        <v>60881.394179999981</v>
      </c>
    </row>
    <row r="10" spans="1:11" ht="13.5" x14ac:dyDescent="0.25">
      <c r="A10" s="202" t="s">
        <v>416</v>
      </c>
      <c r="B10" s="252">
        <v>6786</v>
      </c>
      <c r="C10" s="252">
        <v>6433</v>
      </c>
      <c r="D10" s="252">
        <v>6260</v>
      </c>
      <c r="E10" s="252">
        <v>6446</v>
      </c>
      <c r="F10" s="252">
        <v>6533</v>
      </c>
      <c r="G10" s="252">
        <v>6485</v>
      </c>
      <c r="H10" s="252">
        <v>6207</v>
      </c>
      <c r="I10" s="353">
        <v>6117.4887990000016</v>
      </c>
      <c r="J10" s="353">
        <v>6006.8903820000005</v>
      </c>
      <c r="K10" s="194">
        <f>'3.1'!$N$13</f>
        <v>5886.5808620000007</v>
      </c>
    </row>
    <row r="11" spans="1:11" x14ac:dyDescent="0.2">
      <c r="A11" s="151" t="s">
        <v>322</v>
      </c>
      <c r="B11" s="193">
        <v>4915</v>
      </c>
      <c r="C11" s="193">
        <v>4662</v>
      </c>
      <c r="D11" s="193">
        <v>4487</v>
      </c>
      <c r="E11" s="193">
        <v>4467</v>
      </c>
      <c r="F11" s="193">
        <v>4405</v>
      </c>
      <c r="G11" s="193">
        <v>4187</v>
      </c>
      <c r="H11" s="193">
        <v>4098</v>
      </c>
      <c r="I11" s="194">
        <v>3846.6498234999949</v>
      </c>
      <c r="J11" s="194">
        <v>4066.9859489999931</v>
      </c>
      <c r="K11" s="194">
        <f>'3.2'!$N$9</f>
        <v>4080.129727</v>
      </c>
    </row>
    <row r="12" spans="1:11" x14ac:dyDescent="0.2">
      <c r="A12" s="202" t="s">
        <v>321</v>
      </c>
      <c r="B12" s="198">
        <v>592</v>
      </c>
      <c r="C12" s="198">
        <v>477</v>
      </c>
      <c r="D12" s="198">
        <v>747</v>
      </c>
      <c r="E12" s="198">
        <v>795</v>
      </c>
      <c r="F12" s="198">
        <v>944</v>
      </c>
      <c r="G12" s="198">
        <v>982</v>
      </c>
      <c r="H12" s="198">
        <v>1217</v>
      </c>
      <c r="I12" s="198">
        <v>1362.6526799999999</v>
      </c>
      <c r="J12" s="198">
        <v>1660.0937690000001</v>
      </c>
      <c r="K12" s="198">
        <f>'3.2'!$N$22</f>
        <v>1570.1745120000003</v>
      </c>
    </row>
    <row r="13" spans="1:11" ht="12.75" thickBot="1" x14ac:dyDescent="0.25">
      <c r="A13" s="148" t="s">
        <v>419</v>
      </c>
      <c r="B13" s="197">
        <v>-16153</v>
      </c>
      <c r="C13" s="197">
        <v>-11469</v>
      </c>
      <c r="D13" s="197">
        <v>-13644</v>
      </c>
      <c r="E13" s="197">
        <v>-14948</v>
      </c>
      <c r="F13" s="197">
        <v>-17044</v>
      </c>
      <c r="G13" s="197">
        <v>-17120</v>
      </c>
      <c r="H13" s="197">
        <v>-16887</v>
      </c>
      <c r="I13" s="197">
        <v>-16300.064603000001</v>
      </c>
      <c r="J13" s="197">
        <v>-12515.503262000002</v>
      </c>
      <c r="K13" s="197">
        <f>'3.2'!$N$4</f>
        <v>-10974.436110999995</v>
      </c>
    </row>
    <row r="14" spans="1:11" s="243" customFormat="1" ht="12.75" x14ac:dyDescent="0.2">
      <c r="A14" s="420" t="s">
        <v>421</v>
      </c>
      <c r="K14" s="18" t="s">
        <v>318</v>
      </c>
    </row>
    <row r="15" spans="1:11" s="243" customFormat="1" x14ac:dyDescent="0.2"/>
    <row r="16" spans="1:11" s="243" customFormat="1" x14ac:dyDescent="0.2">
      <c r="A16" s="191"/>
      <c r="B16" s="191">
        <v>2007</v>
      </c>
      <c r="C16" s="191">
        <v>2008</v>
      </c>
      <c r="D16" s="191">
        <v>2009</v>
      </c>
      <c r="E16" s="191">
        <v>2010</v>
      </c>
      <c r="F16" s="191">
        <v>2011</v>
      </c>
      <c r="G16" s="191">
        <v>2012</v>
      </c>
      <c r="H16" s="191">
        <v>2013</v>
      </c>
      <c r="I16" s="191">
        <v>2014</v>
      </c>
      <c r="J16" s="191">
        <v>2015</v>
      </c>
      <c r="K16" s="191">
        <v>2016</v>
      </c>
    </row>
    <row r="17" spans="1:11" s="243" customFormat="1" ht="12.75" thickBot="1" x14ac:dyDescent="0.25">
      <c r="A17" s="148" t="s">
        <v>38</v>
      </c>
      <c r="B17" s="35">
        <f t="shared" ref="B17:K17" si="0">SUM(B18:B25)</f>
        <v>88023.8</v>
      </c>
      <c r="C17" s="35">
        <f t="shared" si="0"/>
        <v>83516.399999999994</v>
      </c>
      <c r="D17" s="35">
        <f t="shared" si="0"/>
        <v>82250</v>
      </c>
      <c r="E17" s="35">
        <f t="shared" si="0"/>
        <v>85900.1</v>
      </c>
      <c r="F17" s="35">
        <f t="shared" si="0"/>
        <v>87560.567103781214</v>
      </c>
      <c r="G17" s="35">
        <f t="shared" si="0"/>
        <v>87573.731590138806</v>
      </c>
      <c r="H17" s="35">
        <f t="shared" si="0"/>
        <v>87064.900000000009</v>
      </c>
      <c r="I17" s="35">
        <f t="shared" si="0"/>
        <v>86003.431444999995</v>
      </c>
      <c r="J17" s="35">
        <f t="shared" si="0"/>
        <v>83888.329251999981</v>
      </c>
      <c r="K17" s="35">
        <f t="shared" si="0"/>
        <v>83301.881317000007</v>
      </c>
    </row>
    <row r="18" spans="1:11" s="243" customFormat="1" x14ac:dyDescent="0.2">
      <c r="A18" s="207" t="s">
        <v>0</v>
      </c>
      <c r="B18" s="440">
        <v>26172.1</v>
      </c>
      <c r="C18" s="440">
        <v>26551</v>
      </c>
      <c r="D18" s="440">
        <v>27207.8</v>
      </c>
      <c r="E18" s="440">
        <v>27988.2</v>
      </c>
      <c r="F18" s="440">
        <v>28282.612000000005</v>
      </c>
      <c r="G18" s="440">
        <v>30324.178</v>
      </c>
      <c r="H18" s="440">
        <v>30745.3</v>
      </c>
      <c r="I18" s="440">
        <v>30324.873359999998</v>
      </c>
      <c r="J18" s="440">
        <v>26840.84765</v>
      </c>
      <c r="K18" s="440">
        <f>'3.1'!N5</f>
        <v>24104.222150000001</v>
      </c>
    </row>
    <row r="19" spans="1:11" s="243" customFormat="1" x14ac:dyDescent="0.2">
      <c r="A19" s="449" t="s">
        <v>34</v>
      </c>
      <c r="B19" s="21">
        <v>56728.2</v>
      </c>
      <c r="C19" s="21">
        <v>51218.8</v>
      </c>
      <c r="D19" s="21">
        <v>48457.4</v>
      </c>
      <c r="E19" s="21">
        <v>49979.7</v>
      </c>
      <c r="F19" s="21">
        <v>49973.017663658815</v>
      </c>
      <c r="G19" s="21">
        <v>47261.007437886903</v>
      </c>
      <c r="H19" s="21">
        <v>44737</v>
      </c>
      <c r="I19" s="22">
        <v>44419.279699999992</v>
      </c>
      <c r="J19" s="22">
        <v>44816.490849999987</v>
      </c>
      <c r="K19" s="22">
        <f>'3.1'!N6</f>
        <v>45704.070480000009</v>
      </c>
    </row>
    <row r="20" spans="1:11" s="243" customFormat="1" x14ac:dyDescent="0.2">
      <c r="A20" s="449" t="s">
        <v>35</v>
      </c>
      <c r="B20" s="22">
        <v>2097.8000000000002</v>
      </c>
      <c r="C20" s="22">
        <v>2431.6999999999998</v>
      </c>
      <c r="D20" s="22">
        <v>2250.9</v>
      </c>
      <c r="E20" s="22">
        <v>2349.6</v>
      </c>
      <c r="F20" s="22">
        <v>2344.4</v>
      </c>
      <c r="G20" s="22">
        <v>2200.4</v>
      </c>
      <c r="H20" s="22">
        <v>2092.8000000000002</v>
      </c>
      <c r="I20" s="22">
        <v>2204.6749</v>
      </c>
      <c r="J20" s="22">
        <v>2749.0231000000003</v>
      </c>
      <c r="K20" s="22">
        <f>'3.1'!N7</f>
        <v>4049.2436780000003</v>
      </c>
    </row>
    <row r="21" spans="1:11" s="243" customFormat="1" x14ac:dyDescent="0.2">
      <c r="A21" s="449" t="s">
        <v>36</v>
      </c>
      <c r="B21" s="22">
        <v>375.1</v>
      </c>
      <c r="C21" s="22">
        <v>681</v>
      </c>
      <c r="D21" s="22">
        <v>974.3</v>
      </c>
      <c r="E21" s="22">
        <v>1250.8</v>
      </c>
      <c r="F21" s="22">
        <v>1610.7</v>
      </c>
      <c r="G21" s="22">
        <v>2234.6999999999998</v>
      </c>
      <c r="H21" s="22">
        <v>3179.6</v>
      </c>
      <c r="I21" s="22">
        <v>3494.4415599999998</v>
      </c>
      <c r="J21" s="22">
        <v>3574.7409199999993</v>
      </c>
      <c r="K21" s="22">
        <f>'3.1'!N8</f>
        <v>3613.8975149999978</v>
      </c>
    </row>
    <row r="22" spans="1:11" s="243" customFormat="1" x14ac:dyDescent="0.2">
      <c r="A22" s="449" t="s">
        <v>3</v>
      </c>
      <c r="B22" s="448">
        <v>2089.6390959999999</v>
      </c>
      <c r="C22" s="448">
        <v>2024.3059410000001</v>
      </c>
      <c r="D22" s="448">
        <v>2429.5577789999998</v>
      </c>
      <c r="E22" s="448">
        <v>2789.4292639999999</v>
      </c>
      <c r="F22" s="448">
        <v>2134.13170101789</v>
      </c>
      <c r="G22" s="448">
        <v>2231.5493615839096</v>
      </c>
      <c r="H22" s="448">
        <v>2856.3917619999997</v>
      </c>
      <c r="I22" s="441">
        <v>1909.2224910000004</v>
      </c>
      <c r="J22" s="441">
        <v>1794.8070900000007</v>
      </c>
      <c r="K22" s="22">
        <f>'3.1'!N9</f>
        <v>2000.4882459999999</v>
      </c>
    </row>
    <row r="23" spans="1:11" s="243" customFormat="1" x14ac:dyDescent="0.2">
      <c r="A23" s="449" t="s">
        <v>37</v>
      </c>
      <c r="B23" s="442">
        <v>434.06090399999999</v>
      </c>
      <c r="C23" s="442">
        <v>351.99405899999999</v>
      </c>
      <c r="D23" s="442">
        <v>553.14222099999995</v>
      </c>
      <c r="E23" s="442">
        <v>591.17073600000003</v>
      </c>
      <c r="F23" s="442">
        <v>700.899091</v>
      </c>
      <c r="G23" s="442">
        <v>731.44974200000001</v>
      </c>
      <c r="H23" s="442">
        <v>905.30823799999996</v>
      </c>
      <c r="I23" s="443">
        <v>1051.5262420000001</v>
      </c>
      <c r="J23" s="443">
        <v>1275.9619400000001</v>
      </c>
      <c r="K23" s="22">
        <f>'3.1'!N10</f>
        <v>1201.5475300000003</v>
      </c>
    </row>
    <row r="24" spans="1:11" s="243" customFormat="1" x14ac:dyDescent="0.2">
      <c r="A24" s="449" t="s">
        <v>1</v>
      </c>
      <c r="B24" s="21">
        <v>125.1</v>
      </c>
      <c r="C24" s="21">
        <v>244.7</v>
      </c>
      <c r="D24" s="21">
        <v>288.10000000000002</v>
      </c>
      <c r="E24" s="21">
        <v>335.5</v>
      </c>
      <c r="F24" s="21">
        <v>396.83279189143764</v>
      </c>
      <c r="G24" s="21">
        <v>417.32282571972775</v>
      </c>
      <c r="H24" s="21">
        <v>478.3</v>
      </c>
      <c r="I24" s="22">
        <v>476.54439400000001</v>
      </c>
      <c r="J24" s="22">
        <v>572.61156800000003</v>
      </c>
      <c r="K24" s="22">
        <f>'3.1'!N11</f>
        <v>496.95718099999999</v>
      </c>
    </row>
    <row r="25" spans="1:11" s="243" customFormat="1" ht="12.75" thickBot="1" x14ac:dyDescent="0.25">
      <c r="A25" s="140" t="s">
        <v>2</v>
      </c>
      <c r="B25" s="34">
        <v>1.8</v>
      </c>
      <c r="C25" s="34">
        <v>12.9</v>
      </c>
      <c r="D25" s="34">
        <v>88.8</v>
      </c>
      <c r="E25" s="34">
        <v>615.70000000000005</v>
      </c>
      <c r="F25" s="34">
        <v>2117.9738562130624</v>
      </c>
      <c r="G25" s="34">
        <v>2173.1242229482714</v>
      </c>
      <c r="H25" s="34">
        <v>2070.1999999999998</v>
      </c>
      <c r="I25" s="34">
        <v>2122.8687979999963</v>
      </c>
      <c r="J25" s="34">
        <v>2263.8461340000035</v>
      </c>
      <c r="K25" s="34">
        <f>'3.1'!N12</f>
        <v>2131.454536999996</v>
      </c>
    </row>
    <row r="26" spans="1:11" s="243" customFormat="1" x14ac:dyDescent="0.2">
      <c r="K26" s="18" t="s">
        <v>317</v>
      </c>
    </row>
    <row r="27" spans="1:11" s="243" customFormat="1" x14ac:dyDescent="0.2"/>
    <row r="28" spans="1:11" s="243" customFormat="1" x14ac:dyDescent="0.2">
      <c r="A28" s="203"/>
      <c r="B28" s="204"/>
      <c r="C28" s="204"/>
      <c r="D28" s="204"/>
      <c r="E28" s="204"/>
      <c r="F28" s="204"/>
      <c r="G28" s="204"/>
      <c r="H28" s="204"/>
      <c r="I28" s="204"/>
      <c r="J28" s="204"/>
    </row>
    <row r="29" spans="1:11" s="243" customFormat="1" x14ac:dyDescent="0.2">
      <c r="A29" s="364"/>
      <c r="B29" s="205"/>
      <c r="C29" s="205"/>
      <c r="D29" s="205"/>
      <c r="E29" s="205"/>
      <c r="F29" s="205"/>
      <c r="G29" s="205"/>
      <c r="H29" s="205"/>
      <c r="I29" s="205"/>
      <c r="J29" s="205"/>
    </row>
    <row r="30" spans="1:11" s="243" customFormat="1" x14ac:dyDescent="0.2">
      <c r="A30" s="364"/>
      <c r="B30" s="205"/>
      <c r="C30" s="205"/>
      <c r="D30" s="205"/>
      <c r="E30" s="205"/>
      <c r="F30" s="205"/>
      <c r="G30" s="205"/>
      <c r="H30" s="205"/>
      <c r="I30" s="205"/>
      <c r="J30" s="205"/>
    </row>
    <row r="31" spans="1:11" s="243" customFormat="1" x14ac:dyDescent="0.2">
      <c r="A31" s="364"/>
      <c r="B31" s="205"/>
      <c r="C31" s="205"/>
      <c r="D31" s="205"/>
      <c r="E31" s="205"/>
      <c r="F31" s="205"/>
      <c r="G31" s="205"/>
      <c r="H31" s="205"/>
      <c r="I31" s="205"/>
      <c r="J31" s="205"/>
    </row>
    <row r="32" spans="1:11" s="243" customFormat="1" x14ac:dyDescent="0.2">
      <c r="A32" s="203"/>
      <c r="B32" s="204"/>
      <c r="C32" s="204"/>
      <c r="D32" s="204"/>
      <c r="E32" s="204"/>
      <c r="F32" s="204"/>
      <c r="G32" s="204"/>
      <c r="H32" s="204"/>
      <c r="I32" s="204"/>
      <c r="J32" s="204"/>
    </row>
    <row r="33" spans="1:11" s="243" customFormat="1" x14ac:dyDescent="0.2">
      <c r="A33" s="203"/>
      <c r="B33" s="204"/>
      <c r="C33" s="204"/>
      <c r="D33" s="204"/>
      <c r="E33" s="204"/>
      <c r="F33" s="204"/>
      <c r="G33" s="204"/>
      <c r="H33" s="204"/>
      <c r="I33" s="204"/>
      <c r="J33" s="204"/>
    </row>
    <row r="34" spans="1:11" s="243" customFormat="1" x14ac:dyDescent="0.2"/>
    <row r="35" spans="1:11" s="243" customFormat="1" x14ac:dyDescent="0.2"/>
    <row r="36" spans="1:11" s="243" customFormat="1" x14ac:dyDescent="0.2"/>
    <row r="37" spans="1:11" s="243" customFormat="1" x14ac:dyDescent="0.2"/>
    <row r="38" spans="1:11" s="243" customFormat="1" x14ac:dyDescent="0.2"/>
    <row r="39" spans="1:11" s="243" customFormat="1" x14ac:dyDescent="0.2">
      <c r="A39" s="437"/>
      <c r="B39" s="438">
        <f t="shared" ref="B39:I39" si="1">B3</f>
        <v>2007</v>
      </c>
      <c r="C39" s="438">
        <f t="shared" si="1"/>
        <v>2008</v>
      </c>
      <c r="D39" s="438">
        <f t="shared" si="1"/>
        <v>2009</v>
      </c>
      <c r="E39" s="438">
        <f t="shared" si="1"/>
        <v>2010</v>
      </c>
      <c r="F39" s="438">
        <f t="shared" si="1"/>
        <v>2011</v>
      </c>
      <c r="G39" s="438">
        <f t="shared" si="1"/>
        <v>2012</v>
      </c>
      <c r="H39" s="438">
        <f t="shared" si="1"/>
        <v>2013</v>
      </c>
      <c r="I39" s="438">
        <f t="shared" si="1"/>
        <v>2014</v>
      </c>
      <c r="J39" s="438">
        <v>2015</v>
      </c>
      <c r="K39" s="438">
        <f>K3</f>
        <v>2016</v>
      </c>
    </row>
    <row r="40" spans="1:11" s="243" customFormat="1" x14ac:dyDescent="0.2">
      <c r="A40" s="365" t="s">
        <v>7</v>
      </c>
      <c r="B40" s="226">
        <f t="shared" ref="B40:K40" si="2">B5</f>
        <v>81413</v>
      </c>
      <c r="C40" s="226">
        <f t="shared" si="2"/>
        <v>77085</v>
      </c>
      <c r="D40" s="226">
        <f t="shared" si="2"/>
        <v>75990</v>
      </c>
      <c r="E40" s="226">
        <f t="shared" si="2"/>
        <v>79465</v>
      </c>
      <c r="F40" s="226">
        <f t="shared" si="2"/>
        <v>81028</v>
      </c>
      <c r="G40" s="226">
        <f t="shared" si="2"/>
        <v>81088</v>
      </c>
      <c r="H40" s="226">
        <f t="shared" si="2"/>
        <v>80858</v>
      </c>
      <c r="I40" s="226">
        <f t="shared" si="2"/>
        <v>79885.942645999996</v>
      </c>
      <c r="J40" s="226">
        <f t="shared" si="2"/>
        <v>77881.438870000027</v>
      </c>
      <c r="K40" s="226">
        <f t="shared" si="2"/>
        <v>77415.300455000004</v>
      </c>
    </row>
    <row r="41" spans="1:11" s="243" customFormat="1" x14ac:dyDescent="0.2">
      <c r="A41" s="365"/>
      <c r="B41" s="226">
        <f t="shared" ref="B41:K41" si="3">B7</f>
        <v>6786</v>
      </c>
      <c r="C41" s="226">
        <f t="shared" si="3"/>
        <v>6433</v>
      </c>
      <c r="D41" s="226">
        <f t="shared" si="3"/>
        <v>6260</v>
      </c>
      <c r="E41" s="226">
        <f t="shared" si="3"/>
        <v>6446</v>
      </c>
      <c r="F41" s="226">
        <f t="shared" si="3"/>
        <v>6533</v>
      </c>
      <c r="G41" s="226">
        <f t="shared" si="3"/>
        <v>6485</v>
      </c>
      <c r="H41" s="226">
        <f t="shared" si="3"/>
        <v>6207</v>
      </c>
      <c r="I41" s="226">
        <f t="shared" si="3"/>
        <v>6117.4887990000016</v>
      </c>
      <c r="J41" s="226">
        <f t="shared" si="3"/>
        <v>6006.8903820000005</v>
      </c>
      <c r="K41" s="226">
        <f t="shared" si="3"/>
        <v>5886.5808620000007</v>
      </c>
    </row>
    <row r="42" spans="1:11" s="243" customFormat="1" x14ac:dyDescent="0.2">
      <c r="A42" s="68" t="s">
        <v>309</v>
      </c>
      <c r="B42" s="226">
        <f t="shared" ref="B42:K42" si="4">-B9</f>
        <v>-59753</v>
      </c>
      <c r="C42" s="226">
        <f t="shared" si="4"/>
        <v>-60478</v>
      </c>
      <c r="D42" s="226">
        <f t="shared" si="4"/>
        <v>-57112</v>
      </c>
      <c r="E42" s="226">
        <f t="shared" si="4"/>
        <v>-59255</v>
      </c>
      <c r="F42" s="226">
        <f t="shared" si="4"/>
        <v>-58634</v>
      </c>
      <c r="G42" s="226">
        <f t="shared" si="4"/>
        <v>-58799</v>
      </c>
      <c r="H42" s="226">
        <f t="shared" si="4"/>
        <v>-58656</v>
      </c>
      <c r="I42" s="226">
        <f t="shared" si="4"/>
        <v>-58295.304573999994</v>
      </c>
      <c r="J42" s="226">
        <f t="shared" si="4"/>
        <v>-59280.284112699999</v>
      </c>
      <c r="K42" s="226">
        <f t="shared" si="4"/>
        <v>-60881.394179999981</v>
      </c>
    </row>
    <row r="43" spans="1:11" s="243" customFormat="1" x14ac:dyDescent="0.2">
      <c r="A43" s="365" t="s">
        <v>408</v>
      </c>
      <c r="B43" s="226">
        <f t="shared" ref="B43:K43" si="5">-B7</f>
        <v>-6786</v>
      </c>
      <c r="C43" s="226">
        <f t="shared" si="5"/>
        <v>-6433</v>
      </c>
      <c r="D43" s="226">
        <f t="shared" si="5"/>
        <v>-6260</v>
      </c>
      <c r="E43" s="226">
        <f t="shared" si="5"/>
        <v>-6446</v>
      </c>
      <c r="F43" s="226">
        <f t="shared" si="5"/>
        <v>-6533</v>
      </c>
      <c r="G43" s="226">
        <f t="shared" si="5"/>
        <v>-6485</v>
      </c>
      <c r="H43" s="226">
        <f t="shared" si="5"/>
        <v>-6207</v>
      </c>
      <c r="I43" s="226">
        <f t="shared" si="5"/>
        <v>-6117.4887990000016</v>
      </c>
      <c r="J43" s="226">
        <f t="shared" si="5"/>
        <v>-6006.8903820000005</v>
      </c>
      <c r="K43" s="226">
        <f t="shared" si="5"/>
        <v>-5886.5808620000007</v>
      </c>
    </row>
    <row r="44" spans="1:11" s="243" customFormat="1" x14ac:dyDescent="0.2">
      <c r="A44" s="365" t="s">
        <v>322</v>
      </c>
      <c r="B44" s="226">
        <f t="shared" ref="B44:K44" si="6">-B11</f>
        <v>-4915</v>
      </c>
      <c r="C44" s="226">
        <f t="shared" si="6"/>
        <v>-4662</v>
      </c>
      <c r="D44" s="226">
        <f t="shared" si="6"/>
        <v>-4487</v>
      </c>
      <c r="E44" s="226">
        <f t="shared" si="6"/>
        <v>-4467</v>
      </c>
      <c r="F44" s="226">
        <f t="shared" si="6"/>
        <v>-4405</v>
      </c>
      <c r="G44" s="226">
        <f t="shared" si="6"/>
        <v>-4187</v>
      </c>
      <c r="H44" s="226">
        <f t="shared" si="6"/>
        <v>-4098</v>
      </c>
      <c r="I44" s="226">
        <f t="shared" si="6"/>
        <v>-3846.6498234999949</v>
      </c>
      <c r="J44" s="226">
        <f t="shared" si="6"/>
        <v>-4066.9859489999931</v>
      </c>
      <c r="K44" s="226">
        <f t="shared" si="6"/>
        <v>-4080.129727</v>
      </c>
    </row>
    <row r="45" spans="1:11" s="243" customFormat="1" x14ac:dyDescent="0.2">
      <c r="A45" s="365" t="s">
        <v>321</v>
      </c>
      <c r="B45" s="226">
        <f t="shared" ref="B45:K45" si="7">-B12</f>
        <v>-592</v>
      </c>
      <c r="C45" s="226">
        <f t="shared" si="7"/>
        <v>-477</v>
      </c>
      <c r="D45" s="226">
        <f t="shared" si="7"/>
        <v>-747</v>
      </c>
      <c r="E45" s="226">
        <f t="shared" si="7"/>
        <v>-795</v>
      </c>
      <c r="F45" s="226">
        <f t="shared" si="7"/>
        <v>-944</v>
      </c>
      <c r="G45" s="226">
        <f t="shared" si="7"/>
        <v>-982</v>
      </c>
      <c r="H45" s="226">
        <f t="shared" si="7"/>
        <v>-1217</v>
      </c>
      <c r="I45" s="226">
        <f t="shared" si="7"/>
        <v>-1362.6526799999999</v>
      </c>
      <c r="J45" s="226">
        <f t="shared" si="7"/>
        <v>-1660.0937690000001</v>
      </c>
      <c r="K45" s="226">
        <f t="shared" si="7"/>
        <v>-1570.1745120000003</v>
      </c>
    </row>
    <row r="46" spans="1:11" s="243" customFormat="1" x14ac:dyDescent="0.2">
      <c r="A46" s="365" t="s">
        <v>64</v>
      </c>
      <c r="B46" s="226">
        <f t="shared" ref="B46:K46" si="8">B13</f>
        <v>-16153</v>
      </c>
      <c r="C46" s="226">
        <f t="shared" si="8"/>
        <v>-11469</v>
      </c>
      <c r="D46" s="226">
        <f t="shared" si="8"/>
        <v>-13644</v>
      </c>
      <c r="E46" s="226">
        <f t="shared" si="8"/>
        <v>-14948</v>
      </c>
      <c r="F46" s="226">
        <f t="shared" si="8"/>
        <v>-17044</v>
      </c>
      <c r="G46" s="226">
        <f t="shared" si="8"/>
        <v>-17120</v>
      </c>
      <c r="H46" s="226">
        <f t="shared" si="8"/>
        <v>-16887</v>
      </c>
      <c r="I46" s="226">
        <f t="shared" si="8"/>
        <v>-16300.064603000001</v>
      </c>
      <c r="J46" s="226">
        <f t="shared" si="8"/>
        <v>-12515.503262000002</v>
      </c>
      <c r="K46" s="226">
        <f t="shared" si="8"/>
        <v>-10974.436110999995</v>
      </c>
    </row>
  </sheetData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15" zoomScaleNormal="115" zoomScaleSheetLayoutView="130" zoomScalePageLayoutView="115" workbookViewId="0"/>
  </sheetViews>
  <sheetFormatPr defaultRowHeight="12" x14ac:dyDescent="0.2"/>
  <cols>
    <col min="1" max="1" width="26.85546875" style="9" customWidth="1"/>
    <col min="2" max="11" width="11.7109375" style="9" customWidth="1"/>
    <col min="12" max="13" width="9.140625" style="9"/>
    <col min="14" max="14" width="9.140625" style="9" customWidth="1"/>
    <col min="15" max="16384" width="9.140625" style="9"/>
  </cols>
  <sheetData>
    <row r="1" spans="1:11" ht="18.75" x14ac:dyDescent="0.3">
      <c r="A1" s="106" t="s">
        <v>475</v>
      </c>
      <c r="B1" s="243"/>
      <c r="C1" s="243"/>
      <c r="K1" s="107" t="str">
        <f>Obsah!A1</f>
        <v>2016</v>
      </c>
    </row>
    <row r="2" spans="1:11" ht="7.5" customHeight="1" x14ac:dyDescent="0.2">
      <c r="A2" s="243"/>
      <c r="B2" s="243"/>
      <c r="C2" s="243"/>
      <c r="D2" s="243"/>
    </row>
    <row r="3" spans="1:11" x14ac:dyDescent="0.2">
      <c r="A3" s="129"/>
      <c r="B3" s="128">
        <v>2007</v>
      </c>
      <c r="C3" s="128">
        <v>2008</v>
      </c>
      <c r="D3" s="128">
        <v>2009</v>
      </c>
      <c r="E3" s="128">
        <v>2010</v>
      </c>
      <c r="F3" s="128">
        <v>2011</v>
      </c>
      <c r="G3" s="128">
        <v>2012</v>
      </c>
      <c r="H3" s="128">
        <v>2013</v>
      </c>
      <c r="I3" s="128">
        <v>2014</v>
      </c>
      <c r="J3" s="128">
        <v>2015</v>
      </c>
      <c r="K3" s="128">
        <v>2016</v>
      </c>
    </row>
    <row r="4" spans="1:11" s="98" customFormat="1" ht="14.25" customHeight="1" thickBot="1" x14ac:dyDescent="0.25">
      <c r="A4" s="124" t="s">
        <v>490</v>
      </c>
      <c r="B4" s="127">
        <f>'3.3'!B17</f>
        <v>88023.8</v>
      </c>
      <c r="C4" s="127">
        <f>'3.3'!C17</f>
        <v>83516.399999999994</v>
      </c>
      <c r="D4" s="127">
        <f>'3.3'!D17</f>
        <v>82250</v>
      </c>
      <c r="E4" s="127">
        <f>'3.3'!E17</f>
        <v>85900.1</v>
      </c>
      <c r="F4" s="127">
        <f>'3.3'!F17</f>
        <v>87560.567103781214</v>
      </c>
      <c r="G4" s="127">
        <f>'3.3'!G17</f>
        <v>87573.731590138806</v>
      </c>
      <c r="H4" s="127">
        <f>'3.3'!H17</f>
        <v>87064.900000000009</v>
      </c>
      <c r="I4" s="127">
        <f>SUM(I5:I22)</f>
        <v>86003.431527999972</v>
      </c>
      <c r="J4" s="127">
        <f>SUM(J5:J22)</f>
        <v>83888.329192000048</v>
      </c>
      <c r="K4" s="127">
        <f>SUM(K5:K22)</f>
        <v>83301.881482000012</v>
      </c>
    </row>
    <row r="5" spans="1:11" x14ac:dyDescent="0.2">
      <c r="A5" s="450" t="s">
        <v>226</v>
      </c>
      <c r="B5" s="6"/>
      <c r="C5" s="6"/>
      <c r="D5" s="6"/>
      <c r="E5" s="6"/>
      <c r="F5" s="6"/>
      <c r="G5" s="6"/>
      <c r="H5" s="6"/>
      <c r="I5" s="6">
        <v>35832.172599999969</v>
      </c>
      <c r="J5" s="6">
        <v>35944.483260000052</v>
      </c>
      <c r="K5" s="6">
        <v>36228.083023000014</v>
      </c>
    </row>
    <row r="6" spans="1:11" x14ac:dyDescent="0.2">
      <c r="A6" s="24" t="s">
        <v>433</v>
      </c>
      <c r="B6" s="7"/>
      <c r="C6" s="7"/>
      <c r="D6" s="7"/>
      <c r="E6" s="7"/>
      <c r="F6" s="7"/>
      <c r="G6" s="7"/>
      <c r="H6" s="7"/>
      <c r="I6" s="7">
        <v>30324.873359999998</v>
      </c>
      <c r="J6" s="7">
        <v>26840.84765</v>
      </c>
      <c r="K6" s="6">
        <v>24104.222150000001</v>
      </c>
    </row>
    <row r="7" spans="1:11" x14ac:dyDescent="0.2">
      <c r="A7" s="29" t="s">
        <v>227</v>
      </c>
      <c r="B7" s="14"/>
      <c r="C7" s="14"/>
      <c r="D7" s="14"/>
      <c r="E7" s="14"/>
      <c r="F7" s="14"/>
      <c r="G7" s="14"/>
      <c r="H7" s="14"/>
      <c r="I7" s="14">
        <v>4889.8065399999978</v>
      </c>
      <c r="J7" s="14">
        <v>5165.638719999999</v>
      </c>
      <c r="K7" s="6">
        <v>5719.8506399999997</v>
      </c>
    </row>
    <row r="8" spans="1:11" x14ac:dyDescent="0.2">
      <c r="A8" s="29" t="s">
        <v>219</v>
      </c>
      <c r="B8" s="14"/>
      <c r="C8" s="14"/>
      <c r="D8" s="14"/>
      <c r="E8" s="14"/>
      <c r="F8" s="14"/>
      <c r="G8" s="14"/>
      <c r="H8" s="14"/>
      <c r="I8" s="14">
        <v>1356.1219900000008</v>
      </c>
      <c r="J8" s="14">
        <v>1978.2578200000003</v>
      </c>
      <c r="K8" s="6">
        <v>3422.1928459999999</v>
      </c>
    </row>
    <row r="9" spans="1:11" x14ac:dyDescent="0.2">
      <c r="A9" s="77" t="s">
        <v>221</v>
      </c>
      <c r="B9" s="14"/>
      <c r="C9" s="14"/>
      <c r="D9" s="14"/>
      <c r="E9" s="14"/>
      <c r="F9" s="14"/>
      <c r="G9" s="14"/>
      <c r="H9" s="14"/>
      <c r="I9" s="14">
        <v>3219.866140000001</v>
      </c>
      <c r="J9" s="14">
        <v>3088.7777000000006</v>
      </c>
      <c r="K9" s="6">
        <v>3036.1755740000003</v>
      </c>
    </row>
    <row r="10" spans="1:11" x14ac:dyDescent="0.2">
      <c r="A10" s="29" t="s">
        <v>228</v>
      </c>
      <c r="B10" s="14"/>
      <c r="C10" s="14"/>
      <c r="D10" s="14"/>
      <c r="E10" s="14"/>
      <c r="F10" s="14"/>
      <c r="G10" s="14"/>
      <c r="H10" s="14"/>
      <c r="I10" s="14">
        <v>2566.6985930000055</v>
      </c>
      <c r="J10" s="14">
        <v>2614.1881699999885</v>
      </c>
      <c r="K10" s="6">
        <v>2600.5455430000002</v>
      </c>
    </row>
    <row r="11" spans="1:11" x14ac:dyDescent="0.2">
      <c r="A11" s="29" t="s">
        <v>550</v>
      </c>
      <c r="B11" s="14"/>
      <c r="C11" s="14"/>
      <c r="D11" s="14"/>
      <c r="E11" s="14"/>
      <c r="F11" s="14"/>
      <c r="G11" s="14"/>
      <c r="H11" s="14"/>
      <c r="I11" s="14">
        <v>2122.8687979999963</v>
      </c>
      <c r="J11" s="14">
        <v>2263.8461340000035</v>
      </c>
      <c r="K11" s="6">
        <v>2131.4545370000028</v>
      </c>
    </row>
    <row r="12" spans="1:11" x14ac:dyDescent="0.2">
      <c r="A12" s="29" t="s">
        <v>229</v>
      </c>
      <c r="B12" s="14"/>
      <c r="C12" s="14"/>
      <c r="D12" s="14"/>
      <c r="E12" s="14"/>
      <c r="F12" s="14"/>
      <c r="G12" s="14"/>
      <c r="H12" s="14"/>
      <c r="I12" s="14">
        <v>2007.0389799999991</v>
      </c>
      <c r="J12" s="14">
        <v>2090.8553999999995</v>
      </c>
      <c r="K12" s="6">
        <v>2067.4431199999999</v>
      </c>
    </row>
    <row r="13" spans="1:11" x14ac:dyDescent="0.2">
      <c r="A13" s="29" t="s">
        <v>551</v>
      </c>
      <c r="B13" s="14"/>
      <c r="C13" s="14"/>
      <c r="D13" s="14"/>
      <c r="E13" s="14"/>
      <c r="F13" s="14"/>
      <c r="G13" s="14"/>
      <c r="H13" s="14"/>
      <c r="I13" s="14">
        <v>1909.2224910000007</v>
      </c>
      <c r="J13" s="14">
        <v>1794.8070900000007</v>
      </c>
      <c r="K13" s="6">
        <v>2000.4882460000001</v>
      </c>
    </row>
    <row r="14" spans="1:11" x14ac:dyDescent="0.2">
      <c r="A14" s="29" t="s">
        <v>552</v>
      </c>
      <c r="B14" s="14"/>
      <c r="C14" s="14"/>
      <c r="D14" s="14"/>
      <c r="E14" s="14"/>
      <c r="F14" s="14"/>
      <c r="G14" s="14"/>
      <c r="H14" s="14"/>
      <c r="I14" s="14">
        <v>1051.5262420000001</v>
      </c>
      <c r="J14" s="14">
        <v>1275.9619400000001</v>
      </c>
      <c r="K14" s="6">
        <v>1201.5475299999998</v>
      </c>
    </row>
    <row r="15" spans="1:11" x14ac:dyDescent="0.2">
      <c r="A15" s="29" t="s">
        <v>553</v>
      </c>
      <c r="B15" s="14"/>
      <c r="C15" s="14"/>
      <c r="D15" s="14"/>
      <c r="E15" s="14"/>
      <c r="F15" s="14"/>
      <c r="G15" s="14"/>
      <c r="H15" s="14"/>
      <c r="I15" s="14">
        <v>476.54439400000001</v>
      </c>
      <c r="J15" s="14">
        <v>572.61156800000003</v>
      </c>
      <c r="K15" s="6">
        <v>496.95718100000005</v>
      </c>
    </row>
    <row r="16" spans="1:11" x14ac:dyDescent="0.2">
      <c r="A16" s="29" t="s">
        <v>312</v>
      </c>
      <c r="B16" s="478"/>
      <c r="C16" s="478"/>
      <c r="D16" s="478"/>
      <c r="E16" s="478"/>
      <c r="F16" s="478"/>
      <c r="G16" s="478"/>
      <c r="H16" s="478"/>
      <c r="I16" s="478">
        <v>87.335339999999988</v>
      </c>
      <c r="J16" s="478">
        <v>86.642087999999987</v>
      </c>
      <c r="K16" s="4">
        <v>98.561173800000006</v>
      </c>
    </row>
    <row r="17" spans="1:11" x14ac:dyDescent="0.2">
      <c r="A17" s="29" t="s">
        <v>554</v>
      </c>
      <c r="B17" s="14"/>
      <c r="C17" s="14"/>
      <c r="D17" s="14"/>
      <c r="E17" s="14"/>
      <c r="F17" s="14"/>
      <c r="G17" s="14"/>
      <c r="H17" s="14"/>
      <c r="I17" s="14">
        <v>67.502849999999896</v>
      </c>
      <c r="J17" s="14">
        <v>75.863481999999934</v>
      </c>
      <c r="K17" s="6">
        <v>78.259737200000004</v>
      </c>
    </row>
    <row r="18" spans="1:11" x14ac:dyDescent="0.2">
      <c r="A18" s="29" t="s">
        <v>224</v>
      </c>
      <c r="B18" s="14"/>
      <c r="C18" s="14"/>
      <c r="D18" s="14"/>
      <c r="E18" s="14"/>
      <c r="F18" s="14"/>
      <c r="G18" s="14"/>
      <c r="H18" s="14"/>
      <c r="I18" s="14">
        <v>35.382570000000001</v>
      </c>
      <c r="J18" s="14">
        <v>32.400109999999998</v>
      </c>
      <c r="K18" s="6">
        <v>46.021053999999992</v>
      </c>
    </row>
    <row r="19" spans="1:11" x14ac:dyDescent="0.2">
      <c r="A19" s="29" t="s">
        <v>220</v>
      </c>
      <c r="B19" s="14"/>
      <c r="C19" s="14"/>
      <c r="D19" s="14"/>
      <c r="E19" s="14"/>
      <c r="F19" s="14"/>
      <c r="G19" s="14"/>
      <c r="H19" s="14"/>
      <c r="I19" s="14">
        <v>45.741329999999962</v>
      </c>
      <c r="J19" s="14">
        <v>47.084299999999978</v>
      </c>
      <c r="K19" s="6">
        <v>44.323543999999998</v>
      </c>
    </row>
    <row r="20" spans="1:11" x14ac:dyDescent="0.2">
      <c r="A20" s="29" t="s">
        <v>223</v>
      </c>
      <c r="B20" s="14"/>
      <c r="C20" s="14"/>
      <c r="D20" s="14"/>
      <c r="E20" s="14"/>
      <c r="F20" s="14"/>
      <c r="G20" s="14"/>
      <c r="H20" s="14"/>
      <c r="I20" s="14">
        <v>10.729309999999998</v>
      </c>
      <c r="J20" s="14">
        <v>16.063759999999998</v>
      </c>
      <c r="K20" s="6">
        <v>24.985082999999999</v>
      </c>
    </row>
    <row r="21" spans="1:11" x14ac:dyDescent="0.2">
      <c r="A21" s="29" t="s">
        <v>33</v>
      </c>
      <c r="B21" s="14"/>
      <c r="C21" s="14"/>
      <c r="D21" s="14"/>
      <c r="E21" s="14"/>
      <c r="F21" s="14"/>
      <c r="G21" s="14"/>
      <c r="H21" s="14"/>
      <c r="I21" s="14">
        <v>0</v>
      </c>
      <c r="J21" s="14">
        <v>0</v>
      </c>
      <c r="K21" s="6">
        <v>0.77049999999999996</v>
      </c>
    </row>
    <row r="22" spans="1:11" ht="12.75" thickBot="1" x14ac:dyDescent="0.25">
      <c r="A22" s="30" t="s">
        <v>225</v>
      </c>
      <c r="B22" s="479"/>
      <c r="C22" s="479"/>
      <c r="D22" s="479"/>
      <c r="E22" s="479"/>
      <c r="F22" s="479"/>
      <c r="G22" s="479"/>
      <c r="H22" s="479"/>
      <c r="I22" s="479">
        <v>0</v>
      </c>
      <c r="J22" s="479">
        <v>0</v>
      </c>
      <c r="K22" s="479">
        <v>0</v>
      </c>
    </row>
    <row r="23" spans="1:11" s="37" customFormat="1" ht="12.75" x14ac:dyDescent="0.2">
      <c r="A23" s="472" t="s">
        <v>483</v>
      </c>
      <c r="K23" s="15" t="s">
        <v>163</v>
      </c>
    </row>
    <row r="24" spans="1:11" x14ac:dyDescent="0.2">
      <c r="A24" s="476"/>
    </row>
  </sheetData>
  <sortState ref="A5:K22">
    <sortCondition descending="1" ref="K5:K22"/>
  </sortState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&amp;C&amp;"-,Obyčejné"&amp;9Stránka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O44"/>
  <sheetViews>
    <sheetView zoomScale="115" zoomScaleNormal="115" workbookViewId="0"/>
  </sheetViews>
  <sheetFormatPr defaultRowHeight="12" x14ac:dyDescent="0.2"/>
  <cols>
    <col min="1" max="1" width="5.5703125" style="9" customWidth="1"/>
    <col min="2" max="2" width="21.5703125" style="9" customWidth="1"/>
    <col min="3" max="15" width="9" style="9" customWidth="1"/>
    <col min="16" max="16384" width="9.140625" style="9"/>
  </cols>
  <sheetData>
    <row r="1" spans="1:15" ht="18.75" x14ac:dyDescent="0.3">
      <c r="A1" s="108" t="s">
        <v>425</v>
      </c>
      <c r="O1" s="107" t="str">
        <f>Obsah!$A$1</f>
        <v>2016</v>
      </c>
    </row>
    <row r="2" spans="1:15" ht="7.5" customHeight="1" x14ac:dyDescent="0.2"/>
    <row r="3" spans="1:15" ht="12.75" thickBot="1" x14ac:dyDescent="0.25">
      <c r="A3" s="497"/>
      <c r="B3" s="497"/>
      <c r="C3" s="118" t="s">
        <v>96</v>
      </c>
      <c r="D3" s="118" t="s">
        <v>97</v>
      </c>
      <c r="E3" s="118" t="s">
        <v>98</v>
      </c>
      <c r="F3" s="118" t="s">
        <v>99</v>
      </c>
      <c r="G3" s="118" t="s">
        <v>100</v>
      </c>
      <c r="H3" s="118" t="s">
        <v>101</v>
      </c>
      <c r="I3" s="118" t="s">
        <v>102</v>
      </c>
      <c r="J3" s="118" t="s">
        <v>103</v>
      </c>
      <c r="K3" s="118" t="s">
        <v>104</v>
      </c>
      <c r="L3" s="118" t="s">
        <v>105</v>
      </c>
      <c r="M3" s="118" t="s">
        <v>106</v>
      </c>
      <c r="N3" s="118" t="s">
        <v>107</v>
      </c>
      <c r="O3" s="118" t="s">
        <v>77</v>
      </c>
    </row>
    <row r="4" spans="1:15" x14ac:dyDescent="0.2">
      <c r="A4" s="501">
        <v>2007</v>
      </c>
      <c r="B4" s="217" t="s">
        <v>38</v>
      </c>
      <c r="C4" s="218">
        <v>8376.2680163073583</v>
      </c>
      <c r="D4" s="218">
        <v>7320.0551271916775</v>
      </c>
      <c r="E4" s="218">
        <v>7866.6509104189781</v>
      </c>
      <c r="F4" s="218">
        <v>7289.4894615773519</v>
      </c>
      <c r="G4" s="218">
        <v>7052.9512289927852</v>
      </c>
      <c r="H4" s="218">
        <v>6304.8362559702155</v>
      </c>
      <c r="I4" s="218">
        <v>6609.246012965571</v>
      </c>
      <c r="J4" s="218">
        <v>6894.5238888657896</v>
      </c>
      <c r="K4" s="218">
        <v>6624.3435643405574</v>
      </c>
      <c r="L4" s="218">
        <v>7660.743926486105</v>
      </c>
      <c r="M4" s="218">
        <v>8058.5452640949661</v>
      </c>
      <c r="N4" s="218">
        <v>8139.8819620347749</v>
      </c>
      <c r="O4" s="218">
        <v>88197.535619246133</v>
      </c>
    </row>
    <row r="5" spans="1:15" x14ac:dyDescent="0.2">
      <c r="A5" s="499"/>
      <c r="B5" s="210" t="s">
        <v>7</v>
      </c>
      <c r="C5" s="211">
        <v>7757.5913672626839</v>
      </c>
      <c r="D5" s="211">
        <v>6769.4697129021752</v>
      </c>
      <c r="E5" s="211">
        <v>7277.1738730232955</v>
      </c>
      <c r="F5" s="211">
        <v>6723.9265958323876</v>
      </c>
      <c r="G5" s="211">
        <v>6498.677964520537</v>
      </c>
      <c r="H5" s="211">
        <v>5787.9263164625272</v>
      </c>
      <c r="I5" s="211">
        <v>6071.9299184910597</v>
      </c>
      <c r="J5" s="211">
        <v>6332.8956507637713</v>
      </c>
      <c r="K5" s="211">
        <v>6096.692948345476</v>
      </c>
      <c r="L5" s="211">
        <v>7074.4739027902951</v>
      </c>
      <c r="M5" s="211">
        <v>7472.090016880743</v>
      </c>
      <c r="N5" s="211">
        <v>7549.036059985282</v>
      </c>
      <c r="O5" s="213">
        <v>81411.884327260239</v>
      </c>
    </row>
    <row r="6" spans="1:15" x14ac:dyDescent="0.2">
      <c r="A6" s="499"/>
      <c r="B6" s="210" t="s">
        <v>310</v>
      </c>
      <c r="C6" s="211">
        <v>6766.3246680873581</v>
      </c>
      <c r="D6" s="211">
        <v>6168.5844617016783</v>
      </c>
      <c r="E6" s="211">
        <v>6532.3934447969814</v>
      </c>
      <c r="F6" s="211">
        <v>5695.2734912673541</v>
      </c>
      <c r="G6" s="211">
        <v>5640.0316449827842</v>
      </c>
      <c r="H6" s="211">
        <v>5340.7057949702139</v>
      </c>
      <c r="I6" s="211">
        <v>5216.8913449655693</v>
      </c>
      <c r="J6" s="211">
        <v>5374.2486203657891</v>
      </c>
      <c r="K6" s="211">
        <v>5489.9895574605553</v>
      </c>
      <c r="L6" s="211">
        <v>6252.5356378445031</v>
      </c>
      <c r="M6" s="211">
        <v>6748.7501983949696</v>
      </c>
      <c r="N6" s="211">
        <v>6818.7308499347746</v>
      </c>
      <c r="O6" s="213">
        <v>72044.459714772529</v>
      </c>
    </row>
    <row r="7" spans="1:15" ht="12.75" thickBot="1" x14ac:dyDescent="0.25">
      <c r="A7" s="502"/>
      <c r="B7" s="221" t="s">
        <v>309</v>
      </c>
      <c r="C7" s="222">
        <v>5539.3817770426822</v>
      </c>
      <c r="D7" s="222">
        <v>5086.9774869021776</v>
      </c>
      <c r="E7" s="222">
        <v>5428.3456638912967</v>
      </c>
      <c r="F7" s="222">
        <v>4703.2455108323893</v>
      </c>
      <c r="G7" s="222">
        <v>4670.6093076205352</v>
      </c>
      <c r="H7" s="222">
        <v>4456.5236454625256</v>
      </c>
      <c r="I7" s="222">
        <v>4339.7217674910589</v>
      </c>
      <c r="J7" s="222">
        <v>4435.8643512637718</v>
      </c>
      <c r="K7" s="222">
        <v>4571.661383945474</v>
      </c>
      <c r="L7" s="222">
        <v>5203.4668791186932</v>
      </c>
      <c r="M7" s="222">
        <v>5646.343861180746</v>
      </c>
      <c r="N7" s="222">
        <v>5669.758427885281</v>
      </c>
      <c r="O7" s="222">
        <v>59751.900062636625</v>
      </c>
    </row>
    <row r="8" spans="1:15" x14ac:dyDescent="0.2">
      <c r="A8" s="498">
        <v>2008</v>
      </c>
      <c r="B8" s="223" t="s">
        <v>38</v>
      </c>
      <c r="C8" s="224">
        <v>8488.5042732043457</v>
      </c>
      <c r="D8" s="224">
        <v>7763.052295282363</v>
      </c>
      <c r="E8" s="224">
        <v>7826.5379667804345</v>
      </c>
      <c r="F8" s="224">
        <v>7396.0695466537372</v>
      </c>
      <c r="G8" s="224">
        <v>6403.7026344965134</v>
      </c>
      <c r="H8" s="224">
        <v>6176.1389465811817</v>
      </c>
      <c r="I8" s="224">
        <v>6349.4268670965612</v>
      </c>
      <c r="J8" s="224">
        <v>6154.367156568961</v>
      </c>
      <c r="K8" s="224">
        <v>6130.3723407317948</v>
      </c>
      <c r="L8" s="224">
        <v>6680.3346977342726</v>
      </c>
      <c r="M8" s="224">
        <v>6795.4908662606258</v>
      </c>
      <c r="N8" s="224">
        <v>7353.8659611969351</v>
      </c>
      <c r="O8" s="224">
        <v>83517.863552587733</v>
      </c>
    </row>
    <row r="9" spans="1:15" x14ac:dyDescent="0.2">
      <c r="A9" s="499"/>
      <c r="B9" s="210" t="s">
        <v>7</v>
      </c>
      <c r="C9" s="211">
        <v>7866.0559359730933</v>
      </c>
      <c r="D9" s="211">
        <v>7195.0498205403255</v>
      </c>
      <c r="E9" s="211">
        <v>7248.5134891391172</v>
      </c>
      <c r="F9" s="211">
        <v>6839.4658033340365</v>
      </c>
      <c r="G9" s="211">
        <v>5897.6100473366732</v>
      </c>
      <c r="H9" s="211">
        <v>5662.1364609643633</v>
      </c>
      <c r="I9" s="211">
        <v>5838.1925804497023</v>
      </c>
      <c r="J9" s="211">
        <v>5655.6673417844877</v>
      </c>
      <c r="K9" s="211">
        <v>5644.7143745794929</v>
      </c>
      <c r="L9" s="211">
        <v>6155.2127991243315</v>
      </c>
      <c r="M9" s="211">
        <v>6273.1694750185343</v>
      </c>
      <c r="N9" s="211">
        <v>6808.7724888329049</v>
      </c>
      <c r="O9" s="213">
        <v>77084.560617077077</v>
      </c>
    </row>
    <row r="10" spans="1:15" x14ac:dyDescent="0.2">
      <c r="A10" s="499"/>
      <c r="B10" s="210" t="s">
        <v>310</v>
      </c>
      <c r="C10" s="211">
        <v>7020.6013035043488</v>
      </c>
      <c r="D10" s="211">
        <v>6479.3338185823677</v>
      </c>
      <c r="E10" s="211">
        <v>6639.7910697804346</v>
      </c>
      <c r="F10" s="211">
        <v>6097.3458672537326</v>
      </c>
      <c r="G10" s="211">
        <v>5631.2680988965139</v>
      </c>
      <c r="H10" s="211">
        <v>5325.0328073811806</v>
      </c>
      <c r="I10" s="211">
        <v>5362.5835853965609</v>
      </c>
      <c r="J10" s="211">
        <v>5287.2606671689618</v>
      </c>
      <c r="K10" s="211">
        <v>5585.9849066317975</v>
      </c>
      <c r="L10" s="211">
        <v>6105.1130279342706</v>
      </c>
      <c r="M10" s="211">
        <v>6223.7234265606212</v>
      </c>
      <c r="N10" s="211">
        <v>6291.2285242969328</v>
      </c>
      <c r="O10" s="213">
        <v>72049.267103387727</v>
      </c>
    </row>
    <row r="11" spans="1:15" ht="12.75" thickBot="1" x14ac:dyDescent="0.25">
      <c r="A11" s="500"/>
      <c r="B11" s="219" t="s">
        <v>309</v>
      </c>
      <c r="C11" s="220">
        <v>5818.5268982730968</v>
      </c>
      <c r="D11" s="220">
        <v>5406.1470008403294</v>
      </c>
      <c r="E11" s="220">
        <v>5557.7949511391171</v>
      </c>
      <c r="F11" s="220">
        <v>5098.5545747340329</v>
      </c>
      <c r="G11" s="220">
        <v>4764.6390557366749</v>
      </c>
      <c r="H11" s="220">
        <v>4472.0569037643627</v>
      </c>
      <c r="I11" s="220">
        <v>4495.9987627497021</v>
      </c>
      <c r="J11" s="220">
        <v>4444.1604743844873</v>
      </c>
      <c r="K11" s="220">
        <v>4732.7821204794946</v>
      </c>
      <c r="L11" s="220">
        <v>5099.6509603243285</v>
      </c>
      <c r="M11" s="220">
        <v>5198.8953683185291</v>
      </c>
      <c r="N11" s="220">
        <v>5388.5276459329043</v>
      </c>
      <c r="O11" s="220">
        <v>60477.734716677056</v>
      </c>
    </row>
    <row r="12" spans="1:15" x14ac:dyDescent="0.2">
      <c r="A12" s="501">
        <v>2009</v>
      </c>
      <c r="B12" s="217" t="s">
        <v>38</v>
      </c>
      <c r="C12" s="218">
        <v>7924.3028604712445</v>
      </c>
      <c r="D12" s="218">
        <v>7413.9742744009181</v>
      </c>
      <c r="E12" s="218">
        <v>7826.3274433253673</v>
      </c>
      <c r="F12" s="218">
        <v>6552.6629511168057</v>
      </c>
      <c r="G12" s="218">
        <v>5871.15847717017</v>
      </c>
      <c r="H12" s="218">
        <v>6057.4182669502998</v>
      </c>
      <c r="I12" s="218">
        <v>6241.5446218250818</v>
      </c>
      <c r="J12" s="218">
        <v>5932.7884393394024</v>
      </c>
      <c r="K12" s="218">
        <v>6109.5967664626351</v>
      </c>
      <c r="L12" s="218">
        <v>7288.4772662506239</v>
      </c>
      <c r="M12" s="218">
        <v>7190.844608486942</v>
      </c>
      <c r="N12" s="218">
        <v>7840.905947404678</v>
      </c>
      <c r="O12" s="218">
        <v>82250.001923204167</v>
      </c>
    </row>
    <row r="13" spans="1:15" x14ac:dyDescent="0.2">
      <c r="A13" s="499"/>
      <c r="B13" s="210" t="s">
        <v>7</v>
      </c>
      <c r="C13" s="211">
        <v>7344.2887186270091</v>
      </c>
      <c r="D13" s="211">
        <v>6875.2128861266201</v>
      </c>
      <c r="E13" s="211">
        <v>7261.2852644534551</v>
      </c>
      <c r="F13" s="211">
        <v>6038.0345667103593</v>
      </c>
      <c r="G13" s="211">
        <v>5404.2092730356708</v>
      </c>
      <c r="H13" s="211">
        <v>5578.4586318345828</v>
      </c>
      <c r="I13" s="211">
        <v>5752.5788039717881</v>
      </c>
      <c r="J13" s="211">
        <v>5450.9666503568105</v>
      </c>
      <c r="K13" s="211">
        <v>5624.3762301815304</v>
      </c>
      <c r="L13" s="211">
        <v>6727.1037778792706</v>
      </c>
      <c r="M13" s="211">
        <v>6662.7467237582032</v>
      </c>
      <c r="N13" s="211">
        <v>7270.7466606561566</v>
      </c>
      <c r="O13" s="213">
        <v>75990.008187591447</v>
      </c>
    </row>
    <row r="14" spans="1:15" x14ac:dyDescent="0.2">
      <c r="A14" s="499"/>
      <c r="B14" s="210" t="s">
        <v>310</v>
      </c>
      <c r="C14" s="211">
        <v>6925.2223763086895</v>
      </c>
      <c r="D14" s="211">
        <v>6161.6938671374983</v>
      </c>
      <c r="E14" s="211">
        <v>6327.0243213885478</v>
      </c>
      <c r="F14" s="211">
        <v>5192.5293612950791</v>
      </c>
      <c r="G14" s="211">
        <v>5090.104666512163</v>
      </c>
      <c r="H14" s="211">
        <v>5014.3203281725491</v>
      </c>
      <c r="I14" s="211">
        <v>5032.9427747408536</v>
      </c>
      <c r="J14" s="211">
        <v>5058.9565062394031</v>
      </c>
      <c r="K14" s="211">
        <v>5216.8188227626315</v>
      </c>
      <c r="L14" s="211">
        <v>6006.6510882256216</v>
      </c>
      <c r="M14" s="211">
        <v>6087.7539026869435</v>
      </c>
      <c r="N14" s="211">
        <v>6492.1645388046909</v>
      </c>
      <c r="O14" s="213">
        <v>68606.182554274666</v>
      </c>
    </row>
    <row r="15" spans="1:15" ht="12.75" thickBot="1" x14ac:dyDescent="0.25">
      <c r="A15" s="502"/>
      <c r="B15" s="221" t="s">
        <v>309</v>
      </c>
      <c r="C15" s="222">
        <v>5773.1733314644534</v>
      </c>
      <c r="D15" s="222">
        <v>5126.2454368632007</v>
      </c>
      <c r="E15" s="222">
        <v>5294.1696175166353</v>
      </c>
      <c r="F15" s="222">
        <v>4307.2091418886312</v>
      </c>
      <c r="G15" s="222">
        <v>4272.0086513776632</v>
      </c>
      <c r="H15" s="222">
        <v>4202.6292310568324</v>
      </c>
      <c r="I15" s="222">
        <v>4200.014350887559</v>
      </c>
      <c r="J15" s="222">
        <v>4195.9875532568121</v>
      </c>
      <c r="K15" s="222">
        <v>4323.8456762815276</v>
      </c>
      <c r="L15" s="222">
        <v>4966.5949171542698</v>
      </c>
      <c r="M15" s="222">
        <v>5068.3495357582033</v>
      </c>
      <c r="N15" s="222">
        <v>5381.45557895617</v>
      </c>
      <c r="O15" s="222">
        <v>57111.683022461948</v>
      </c>
    </row>
    <row r="16" spans="1:15" x14ac:dyDescent="0.2">
      <c r="A16" s="498">
        <v>2010</v>
      </c>
      <c r="B16" s="223" t="s">
        <v>38</v>
      </c>
      <c r="C16" s="224">
        <v>8484.2667164053801</v>
      </c>
      <c r="D16" s="224">
        <v>7580.50885597658</v>
      </c>
      <c r="E16" s="224">
        <v>8059.3711433211693</v>
      </c>
      <c r="F16" s="224">
        <v>7076.5226566997171</v>
      </c>
      <c r="G16" s="224">
        <v>6217.3329083883173</v>
      </c>
      <c r="H16" s="224">
        <v>6100.0496111424454</v>
      </c>
      <c r="I16" s="224">
        <v>6870.4718619864025</v>
      </c>
      <c r="J16" s="224">
        <v>6172.8689154872909</v>
      </c>
      <c r="K16" s="224">
        <v>6735.1783660195651</v>
      </c>
      <c r="L16" s="224">
        <v>7533.6689949163683</v>
      </c>
      <c r="M16" s="224">
        <v>7234.11210102934</v>
      </c>
      <c r="N16" s="224">
        <v>7845.780311638513</v>
      </c>
      <c r="O16" s="224">
        <v>85910.132443011084</v>
      </c>
    </row>
    <row r="17" spans="1:15" x14ac:dyDescent="0.2">
      <c r="A17" s="499"/>
      <c r="B17" s="210" t="s">
        <v>7</v>
      </c>
      <c r="C17" s="211">
        <v>7870.7313937237031</v>
      </c>
      <c r="D17" s="211">
        <v>7030.465031889843</v>
      </c>
      <c r="E17" s="211">
        <v>7469.6607742667284</v>
      </c>
      <c r="F17" s="211">
        <v>6563.465417773833</v>
      </c>
      <c r="G17" s="211">
        <v>5745.6322288848069</v>
      </c>
      <c r="H17" s="211">
        <v>5634.3007303591239</v>
      </c>
      <c r="I17" s="211">
        <v>6322.2350683626073</v>
      </c>
      <c r="J17" s="211">
        <v>5684.4546481463176</v>
      </c>
      <c r="K17" s="211">
        <v>6213.750005753488</v>
      </c>
      <c r="L17" s="211">
        <v>6954.7424701905902</v>
      </c>
      <c r="M17" s="211">
        <v>6698.9891944019782</v>
      </c>
      <c r="N17" s="211">
        <v>7276.2045864538768</v>
      </c>
      <c r="O17" s="213">
        <v>79464.631550206905</v>
      </c>
    </row>
    <row r="18" spans="1:15" x14ac:dyDescent="0.2">
      <c r="A18" s="499"/>
      <c r="B18" s="210" t="s">
        <v>310</v>
      </c>
      <c r="C18" s="211">
        <v>6963.8185743057056</v>
      </c>
      <c r="D18" s="211">
        <v>6242.3761115762964</v>
      </c>
      <c r="E18" s="211">
        <v>6461.8696406211666</v>
      </c>
      <c r="F18" s="211">
        <v>5633.6607095896952</v>
      </c>
      <c r="G18" s="211">
        <v>5490.555789388317</v>
      </c>
      <c r="H18" s="211">
        <v>5189.0695458424452</v>
      </c>
      <c r="I18" s="211">
        <v>5190.6254931864014</v>
      </c>
      <c r="J18" s="211">
        <v>5231.5804780872913</v>
      </c>
      <c r="K18" s="211">
        <v>5462.426345242563</v>
      </c>
      <c r="L18" s="211">
        <v>6060.123455296367</v>
      </c>
      <c r="M18" s="211">
        <v>6123.9007191293358</v>
      </c>
      <c r="N18" s="211">
        <v>6911.7136647380094</v>
      </c>
      <c r="O18" s="213">
        <v>70961.720527003592</v>
      </c>
    </row>
    <row r="19" spans="1:15" ht="12.75" thickBot="1" x14ac:dyDescent="0.25">
      <c r="A19" s="500"/>
      <c r="B19" s="219" t="s">
        <v>309</v>
      </c>
      <c r="C19" s="220">
        <v>5788.7708606240267</v>
      </c>
      <c r="D19" s="220">
        <v>5218.9652653895582</v>
      </c>
      <c r="E19" s="220">
        <v>5382.904249766726</v>
      </c>
      <c r="F19" s="220">
        <v>4688.8386020638118</v>
      </c>
      <c r="G19" s="220">
        <v>4632.9626364848064</v>
      </c>
      <c r="H19" s="220">
        <v>4387.1062425591235</v>
      </c>
      <c r="I19" s="220">
        <v>4268.4584293626049</v>
      </c>
      <c r="J19" s="220">
        <v>4385.6083811463177</v>
      </c>
      <c r="K19" s="220">
        <v>4547.4329874764853</v>
      </c>
      <c r="L19" s="220">
        <v>5035.0631660705913</v>
      </c>
      <c r="M19" s="220">
        <v>5136.8224280019749</v>
      </c>
      <c r="N19" s="220">
        <v>5782.2997693533725</v>
      </c>
      <c r="O19" s="220">
        <v>59255.23301829939</v>
      </c>
    </row>
    <row r="20" spans="1:15" x14ac:dyDescent="0.2">
      <c r="A20" s="501">
        <v>2011</v>
      </c>
      <c r="B20" s="217" t="s">
        <v>38</v>
      </c>
      <c r="C20" s="218">
        <v>8377.7355664067163</v>
      </c>
      <c r="D20" s="218">
        <v>7568.8744307943234</v>
      </c>
      <c r="E20" s="218">
        <v>7870.8057396659678</v>
      </c>
      <c r="F20" s="218">
        <v>6915.0763377354997</v>
      </c>
      <c r="G20" s="218">
        <v>7099.6260761760623</v>
      </c>
      <c r="H20" s="218">
        <v>6478.4792669000044</v>
      </c>
      <c r="I20" s="218">
        <v>6183.2208461832079</v>
      </c>
      <c r="J20" s="218">
        <v>6640.5366187086584</v>
      </c>
      <c r="K20" s="218">
        <v>6573.2396742135634</v>
      </c>
      <c r="L20" s="218">
        <v>7768.7002131785284</v>
      </c>
      <c r="M20" s="218">
        <v>7966.6885242575272</v>
      </c>
      <c r="N20" s="218">
        <v>8117.611909402498</v>
      </c>
      <c r="O20" s="218">
        <v>87560.595203622535</v>
      </c>
    </row>
    <row r="21" spans="1:15" x14ac:dyDescent="0.2">
      <c r="A21" s="499"/>
      <c r="B21" s="210" t="s">
        <v>7</v>
      </c>
      <c r="C21" s="211">
        <v>7776.6639897289542</v>
      </c>
      <c r="D21" s="211">
        <v>7029.6599405853212</v>
      </c>
      <c r="E21" s="211">
        <v>7304.3044766901912</v>
      </c>
      <c r="F21" s="211">
        <v>6415.1618927678319</v>
      </c>
      <c r="G21" s="211">
        <v>6561.5471245513363</v>
      </c>
      <c r="H21" s="211">
        <v>5975.4954005977079</v>
      </c>
      <c r="I21" s="211">
        <v>5686.9666377341136</v>
      </c>
      <c r="J21" s="211">
        <v>6124.371442068652</v>
      </c>
      <c r="K21" s="211">
        <v>6053.7338585733796</v>
      </c>
      <c r="L21" s="211">
        <v>7196.4252532235196</v>
      </c>
      <c r="M21" s="211">
        <v>7379.1704955723917</v>
      </c>
      <c r="N21" s="211">
        <v>7524.038765495904</v>
      </c>
      <c r="O21" s="213">
        <v>81027.539277589312</v>
      </c>
    </row>
    <row r="22" spans="1:15" x14ac:dyDescent="0.2">
      <c r="A22" s="499"/>
      <c r="B22" s="210" t="s">
        <v>310</v>
      </c>
      <c r="C22" s="211">
        <v>6839.2121690572076</v>
      </c>
      <c r="D22" s="211">
        <v>6298.954261374316</v>
      </c>
      <c r="E22" s="211">
        <v>6438.9879568859269</v>
      </c>
      <c r="F22" s="211">
        <v>5537.1909234755012</v>
      </c>
      <c r="G22" s="211">
        <v>5546.8475502760612</v>
      </c>
      <c r="H22" s="211">
        <v>5232.0297210100052</v>
      </c>
      <c r="I22" s="211">
        <v>5144.4427539332055</v>
      </c>
      <c r="J22" s="211">
        <v>5350.5344933686592</v>
      </c>
      <c r="K22" s="211">
        <v>5322.4874185655626</v>
      </c>
      <c r="L22" s="211">
        <v>5974.1711679785294</v>
      </c>
      <c r="M22" s="211">
        <v>6416.3695475265258</v>
      </c>
      <c r="N22" s="211">
        <v>6415.3131278024985</v>
      </c>
      <c r="O22" s="213">
        <v>70516.541091253996</v>
      </c>
    </row>
    <row r="23" spans="1:15" ht="12.75" thickBot="1" x14ac:dyDescent="0.25">
      <c r="A23" s="502"/>
      <c r="B23" s="221" t="s">
        <v>309</v>
      </c>
      <c r="C23" s="222">
        <v>5706.581538379447</v>
      </c>
      <c r="D23" s="222">
        <v>5270.2679908653154</v>
      </c>
      <c r="E23" s="222">
        <v>5378.6577917101504</v>
      </c>
      <c r="F23" s="222">
        <v>4637.5941100078335</v>
      </c>
      <c r="G23" s="222">
        <v>4665.6132233513363</v>
      </c>
      <c r="H23" s="222">
        <v>4393.3504396077087</v>
      </c>
      <c r="I23" s="222">
        <v>4263.9969376841118</v>
      </c>
      <c r="J23" s="222">
        <v>4446.3464276286522</v>
      </c>
      <c r="K23" s="222">
        <v>4384.1919505253791</v>
      </c>
      <c r="L23" s="222">
        <v>4926.3509310235186</v>
      </c>
      <c r="M23" s="222">
        <v>5291.3065830413916</v>
      </c>
      <c r="N23" s="222">
        <v>5270.078457095904</v>
      </c>
      <c r="O23" s="222">
        <v>58634.336380920751</v>
      </c>
    </row>
    <row r="24" spans="1:15" x14ac:dyDescent="0.2">
      <c r="A24" s="498">
        <v>2012</v>
      </c>
      <c r="B24" s="223" t="s">
        <v>38</v>
      </c>
      <c r="C24" s="224">
        <v>8520.2844482746023</v>
      </c>
      <c r="D24" s="224">
        <v>7825.191313358745</v>
      </c>
      <c r="E24" s="224">
        <v>8149.4296500598948</v>
      </c>
      <c r="F24" s="224">
        <v>7642.6910119074719</v>
      </c>
      <c r="G24" s="224">
        <v>6969.5570282336948</v>
      </c>
      <c r="H24" s="224">
        <v>6653.2261340618134</v>
      </c>
      <c r="I24" s="224">
        <v>6873.8981566759785</v>
      </c>
      <c r="J24" s="224">
        <v>6336.61373681445</v>
      </c>
      <c r="K24" s="224">
        <v>6443.4975862964038</v>
      </c>
      <c r="L24" s="224">
        <v>7178.1245149088227</v>
      </c>
      <c r="M24" s="224">
        <v>7344.9665484961833</v>
      </c>
      <c r="N24" s="224">
        <v>7636.23987197112</v>
      </c>
      <c r="O24" s="224">
        <v>87573.720001059177</v>
      </c>
    </row>
    <row r="25" spans="1:15" x14ac:dyDescent="0.2">
      <c r="A25" s="499"/>
      <c r="B25" s="210" t="s">
        <v>7</v>
      </c>
      <c r="C25" s="211">
        <v>7914.103633247476</v>
      </c>
      <c r="D25" s="211">
        <v>7257.630734211064</v>
      </c>
      <c r="E25" s="211">
        <v>7564.2835385719354</v>
      </c>
      <c r="F25" s="211">
        <v>7086.5264987508126</v>
      </c>
      <c r="G25" s="211">
        <v>6425.7115494856052</v>
      </c>
      <c r="H25" s="211">
        <v>6118.1871686610493</v>
      </c>
      <c r="I25" s="211">
        <v>6334.7037429713555</v>
      </c>
      <c r="J25" s="211">
        <v>5835.9528274189752</v>
      </c>
      <c r="K25" s="211">
        <v>5965.3947059478405</v>
      </c>
      <c r="L25" s="211">
        <v>6665.0089933567206</v>
      </c>
      <c r="M25" s="211">
        <v>6828.4802342461317</v>
      </c>
      <c r="N25" s="211">
        <v>7092.3816106943186</v>
      </c>
      <c r="O25" s="213">
        <v>81088.365237563266</v>
      </c>
    </row>
    <row r="26" spans="1:15" x14ac:dyDescent="0.2">
      <c r="A26" s="499"/>
      <c r="B26" s="210" t="s">
        <v>310</v>
      </c>
      <c r="C26" s="211">
        <v>6752.6827596421108</v>
      </c>
      <c r="D26" s="211">
        <v>6839.5398977172445</v>
      </c>
      <c r="E26" s="211">
        <v>6273.4690863271935</v>
      </c>
      <c r="F26" s="211">
        <v>5739.0318261784751</v>
      </c>
      <c r="G26" s="211">
        <v>5465.0846633962547</v>
      </c>
      <c r="H26" s="211">
        <v>5208.5359936601317</v>
      </c>
      <c r="I26" s="211">
        <v>5154.6443090798484</v>
      </c>
      <c r="J26" s="211">
        <v>5239.3832486053207</v>
      </c>
      <c r="K26" s="211">
        <v>5277.4103821203034</v>
      </c>
      <c r="L26" s="211">
        <v>5965.7890965804218</v>
      </c>
      <c r="M26" s="211">
        <v>6146.7877452291004</v>
      </c>
      <c r="N26" s="211">
        <v>6390.9192022439292</v>
      </c>
      <c r="O26" s="213">
        <v>70453.278210780321</v>
      </c>
    </row>
    <row r="27" spans="1:15" ht="12.75" thickBot="1" x14ac:dyDescent="0.25">
      <c r="A27" s="500"/>
      <c r="B27" s="219" t="s">
        <v>309</v>
      </c>
      <c r="C27" s="220">
        <v>5568.0053576149858</v>
      </c>
      <c r="D27" s="220">
        <v>5695.737553269566</v>
      </c>
      <c r="E27" s="220">
        <v>5248.4142180392346</v>
      </c>
      <c r="F27" s="220">
        <v>4746.7199064218166</v>
      </c>
      <c r="G27" s="220">
        <v>4527.3334744481663</v>
      </c>
      <c r="H27" s="220">
        <v>4375.5020647593665</v>
      </c>
      <c r="I27" s="220">
        <v>4296.8620783752258</v>
      </c>
      <c r="J27" s="220">
        <v>4381.9549013098458</v>
      </c>
      <c r="K27" s="220">
        <v>4419.9581660717395</v>
      </c>
      <c r="L27" s="220">
        <v>5028.4372538283196</v>
      </c>
      <c r="M27" s="220">
        <v>5190.3075011790488</v>
      </c>
      <c r="N27" s="220">
        <v>5319.4119769671288</v>
      </c>
      <c r="O27" s="220">
        <v>58798.644452284447</v>
      </c>
    </row>
    <row r="28" spans="1:15" x14ac:dyDescent="0.2">
      <c r="A28" s="501">
        <v>2013</v>
      </c>
      <c r="B28" s="217" t="s">
        <v>38</v>
      </c>
      <c r="C28" s="218">
        <v>8196.4586742999072</v>
      </c>
      <c r="D28" s="218">
        <v>7345.5364530793904</v>
      </c>
      <c r="E28" s="218">
        <v>8118.9787170107948</v>
      </c>
      <c r="F28" s="218">
        <v>7112.0613113115196</v>
      </c>
      <c r="G28" s="218">
        <v>6970.5017837754158</v>
      </c>
      <c r="H28" s="218">
        <v>6391.6821656350367</v>
      </c>
      <c r="I28" s="218">
        <v>6678.4614672535845</v>
      </c>
      <c r="J28" s="218">
        <v>6612.4695074509018</v>
      </c>
      <c r="K28" s="218">
        <v>6282.9744372816713</v>
      </c>
      <c r="L28" s="218">
        <v>7737.1583359047527</v>
      </c>
      <c r="M28" s="218">
        <v>7960.2024534093262</v>
      </c>
      <c r="N28" s="218">
        <v>7658.4362833788155</v>
      </c>
      <c r="O28" s="218">
        <v>87064.921589791105</v>
      </c>
    </row>
    <row r="29" spans="1:15" x14ac:dyDescent="0.2">
      <c r="A29" s="499"/>
      <c r="B29" s="210" t="s">
        <v>7</v>
      </c>
      <c r="C29" s="211">
        <v>7631.9922329224073</v>
      </c>
      <c r="D29" s="211">
        <v>6840.8678241178941</v>
      </c>
      <c r="E29" s="211">
        <v>7565.3517938571713</v>
      </c>
      <c r="F29" s="211">
        <v>6617.0215874944888</v>
      </c>
      <c r="G29" s="211">
        <v>6458.5639500477291</v>
      </c>
      <c r="H29" s="211">
        <v>5921.4629270134501</v>
      </c>
      <c r="I29" s="211">
        <v>6172.4030494626732</v>
      </c>
      <c r="J29" s="211">
        <v>6103.1181133536356</v>
      </c>
      <c r="K29" s="211">
        <v>5809.7024061886359</v>
      </c>
      <c r="L29" s="211">
        <v>7194.4664703601939</v>
      </c>
      <c r="M29" s="211">
        <v>7413.4602372094105</v>
      </c>
      <c r="N29" s="211">
        <v>7129.7927117882382</v>
      </c>
      <c r="O29" s="213">
        <v>80858.203303815913</v>
      </c>
    </row>
    <row r="30" spans="1:15" x14ac:dyDescent="0.2">
      <c r="A30" s="499"/>
      <c r="B30" s="210" t="s">
        <v>310</v>
      </c>
      <c r="C30" s="211">
        <v>6784.9025452801307</v>
      </c>
      <c r="D30" s="211">
        <v>6122.1841833005728</v>
      </c>
      <c r="E30" s="211">
        <v>6582.719862133742</v>
      </c>
      <c r="F30" s="211">
        <v>5729.9439039044501</v>
      </c>
      <c r="G30" s="211">
        <v>5478.3445463899188</v>
      </c>
      <c r="H30" s="211">
        <v>5100.8018352915497</v>
      </c>
      <c r="I30" s="211">
        <v>5148.9146968583827</v>
      </c>
      <c r="J30" s="211">
        <v>5286.5831113533231</v>
      </c>
      <c r="K30" s="211">
        <v>5390.4885722487206</v>
      </c>
      <c r="L30" s="211">
        <v>6002.8226946014547</v>
      </c>
      <c r="M30" s="211">
        <v>6244.2521193789999</v>
      </c>
      <c r="N30" s="211">
        <v>6305.3978105827118</v>
      </c>
      <c r="O30" s="213">
        <v>70177.355881323951</v>
      </c>
    </row>
    <row r="31" spans="1:15" ht="12.75" thickBot="1" x14ac:dyDescent="0.25">
      <c r="A31" s="502"/>
      <c r="B31" s="221" t="s">
        <v>309</v>
      </c>
      <c r="C31" s="222">
        <v>5696.8195909026299</v>
      </c>
      <c r="D31" s="222">
        <v>5141.4383559390753</v>
      </c>
      <c r="E31" s="222">
        <v>5517.7102802801173</v>
      </c>
      <c r="F31" s="222">
        <v>4803.2898550874188</v>
      </c>
      <c r="G31" s="222">
        <v>4580.4442139622315</v>
      </c>
      <c r="H31" s="222">
        <v>4327.041502769961</v>
      </c>
      <c r="I31" s="222">
        <v>4280.5317430674722</v>
      </c>
      <c r="J31" s="222">
        <v>4369.4155348560571</v>
      </c>
      <c r="K31" s="222">
        <v>4526.8194127556853</v>
      </c>
      <c r="L31" s="222">
        <v>4968.7817740568944</v>
      </c>
      <c r="M31" s="222">
        <v>5201.9644423790833</v>
      </c>
      <c r="N31" s="222">
        <v>5242.033464492135</v>
      </c>
      <c r="O31" s="222">
        <v>58656.29017054876</v>
      </c>
    </row>
    <row r="32" spans="1:15" x14ac:dyDescent="0.2">
      <c r="A32" s="495">
        <v>2014</v>
      </c>
      <c r="B32" s="223" t="s">
        <v>38</v>
      </c>
      <c r="C32" s="224">
        <v>8208.4152540000014</v>
      </c>
      <c r="D32" s="224">
        <v>7315.2980609999995</v>
      </c>
      <c r="E32" s="224">
        <v>8133.490848000004</v>
      </c>
      <c r="F32" s="224">
        <v>7336.4527779999999</v>
      </c>
      <c r="G32" s="224">
        <v>6784.1628699999992</v>
      </c>
      <c r="H32" s="224">
        <v>6258.5434089999981</v>
      </c>
      <c r="I32" s="224">
        <v>5841.5825469999991</v>
      </c>
      <c r="J32" s="224">
        <v>6105.0126389999996</v>
      </c>
      <c r="K32" s="224">
        <v>7208.2195629999978</v>
      </c>
      <c r="L32" s="224">
        <v>8028.5073779999975</v>
      </c>
      <c r="M32" s="224">
        <v>7388.6416399999998</v>
      </c>
      <c r="N32" s="224">
        <v>7395.1044579999998</v>
      </c>
      <c r="O32" s="218">
        <v>86003.431444999995</v>
      </c>
    </row>
    <row r="33" spans="1:15" x14ac:dyDescent="0.2">
      <c r="A33" s="495"/>
      <c r="B33" s="214" t="s">
        <v>7</v>
      </c>
      <c r="C33" s="211">
        <v>7648.7866489999997</v>
      </c>
      <c r="D33" s="211">
        <v>6807.7329820000004</v>
      </c>
      <c r="E33" s="211">
        <v>7570.3319970000039</v>
      </c>
      <c r="F33" s="211">
        <v>6817.2061279999989</v>
      </c>
      <c r="G33" s="211">
        <v>6282.0462639999996</v>
      </c>
      <c r="H33" s="211">
        <v>5799.1526250000006</v>
      </c>
      <c r="I33" s="211">
        <v>5404.4696499999991</v>
      </c>
      <c r="J33" s="211">
        <v>5652.5864489999985</v>
      </c>
      <c r="K33" s="211">
        <v>6693.267974999997</v>
      </c>
      <c r="L33" s="211">
        <v>7470.8468349999957</v>
      </c>
      <c r="M33" s="211">
        <v>6864.8233129999999</v>
      </c>
      <c r="N33" s="211">
        <v>6874.6917789999989</v>
      </c>
      <c r="O33" s="213">
        <v>79885.942645999981</v>
      </c>
    </row>
    <row r="34" spans="1:15" x14ac:dyDescent="0.2">
      <c r="A34" s="495"/>
      <c r="B34" s="214" t="s">
        <v>310</v>
      </c>
      <c r="C34" s="211">
        <v>6616.9069540000019</v>
      </c>
      <c r="D34" s="211">
        <v>5986.0127339999999</v>
      </c>
      <c r="E34" s="211">
        <v>6167.6392390000019</v>
      </c>
      <c r="F34" s="211">
        <v>5686.2582700000066</v>
      </c>
      <c r="G34" s="211">
        <v>5574.7261239999953</v>
      </c>
      <c r="H34" s="211">
        <v>5243.4128270000001</v>
      </c>
      <c r="I34" s="211">
        <v>5254.8218814999991</v>
      </c>
      <c r="J34" s="211">
        <v>5263.5182680000089</v>
      </c>
      <c r="K34" s="211">
        <v>5429.166674000001</v>
      </c>
      <c r="L34" s="211">
        <v>5990.6452469999995</v>
      </c>
      <c r="M34" s="211">
        <v>6102.0880269999898</v>
      </c>
      <c r="N34" s="211">
        <v>6306.8996309999902</v>
      </c>
      <c r="O34" s="213">
        <v>69622.095876499996</v>
      </c>
    </row>
    <row r="35" spans="1:15" ht="12.75" thickBot="1" x14ac:dyDescent="0.25">
      <c r="A35" s="496"/>
      <c r="B35" s="215" t="s">
        <v>309</v>
      </c>
      <c r="C35" s="216">
        <v>5511.2845450000023</v>
      </c>
      <c r="D35" s="216">
        <v>4986.9188780000004</v>
      </c>
      <c r="E35" s="216">
        <v>5096.0609410000015</v>
      </c>
      <c r="F35" s="216">
        <v>4731.9212170000055</v>
      </c>
      <c r="G35" s="216">
        <v>4656.0731579999947</v>
      </c>
      <c r="H35" s="216">
        <v>4442.4822410000006</v>
      </c>
      <c r="I35" s="216">
        <v>4499.5633009999992</v>
      </c>
      <c r="J35" s="216">
        <v>4451.8590030000078</v>
      </c>
      <c r="K35" s="216">
        <v>4513.7661690000014</v>
      </c>
      <c r="L35" s="216">
        <v>4950.7850470000003</v>
      </c>
      <c r="M35" s="216">
        <v>5090.254704999993</v>
      </c>
      <c r="N35" s="216">
        <v>5364.3353689999913</v>
      </c>
      <c r="O35" s="222">
        <v>58295.304573999994</v>
      </c>
    </row>
    <row r="36" spans="1:15" x14ac:dyDescent="0.2">
      <c r="A36" s="495">
        <v>2015</v>
      </c>
      <c r="B36" s="223" t="s">
        <v>38</v>
      </c>
      <c r="C36" s="355">
        <v>8279.8570389999986</v>
      </c>
      <c r="D36" s="355">
        <v>7821.0894530000014</v>
      </c>
      <c r="E36" s="355">
        <v>8140.8879419999994</v>
      </c>
      <c r="F36" s="355">
        <v>7326.8070939999989</v>
      </c>
      <c r="G36" s="355">
        <v>6419.3220799999963</v>
      </c>
      <c r="H36" s="355">
        <v>6273.9133310000016</v>
      </c>
      <c r="I36" s="355">
        <v>6200.300131</v>
      </c>
      <c r="J36" s="355">
        <v>6423.8714080000009</v>
      </c>
      <c r="K36" s="355">
        <v>5927.9200520000004</v>
      </c>
      <c r="L36" s="355">
        <v>6915.0361249999987</v>
      </c>
      <c r="M36" s="355">
        <v>6971.0465720000002</v>
      </c>
      <c r="N36" s="355">
        <v>7188.2780249999987</v>
      </c>
      <c r="O36" s="355">
        <v>83888.329251999996</v>
      </c>
    </row>
    <row r="37" spans="1:15" x14ac:dyDescent="0.2">
      <c r="A37" s="495"/>
      <c r="B37" s="214" t="s">
        <v>7</v>
      </c>
      <c r="C37" s="356">
        <v>7721.3638569999994</v>
      </c>
      <c r="D37" s="356">
        <v>7290.6308810000028</v>
      </c>
      <c r="E37" s="356">
        <v>7582.0405079999991</v>
      </c>
      <c r="F37" s="356">
        <v>6821.1141240000006</v>
      </c>
      <c r="G37" s="356">
        <v>5960.4929749999974</v>
      </c>
      <c r="H37" s="356">
        <v>5813.3991190000024</v>
      </c>
      <c r="I37" s="356">
        <v>5715.184275999999</v>
      </c>
      <c r="J37" s="356">
        <v>5920.5127020000018</v>
      </c>
      <c r="K37" s="356">
        <v>5476.4683379999988</v>
      </c>
      <c r="L37" s="356">
        <v>6420.5654059999997</v>
      </c>
      <c r="M37" s="356">
        <v>6481.2526430000016</v>
      </c>
      <c r="N37" s="356">
        <v>6678.414041</v>
      </c>
      <c r="O37" s="357">
        <v>77881.438869999998</v>
      </c>
    </row>
    <row r="38" spans="1:15" x14ac:dyDescent="0.2">
      <c r="A38" s="495"/>
      <c r="B38" s="214" t="s">
        <v>310</v>
      </c>
      <c r="C38" s="356">
        <v>6689.8158379999986</v>
      </c>
      <c r="D38" s="356">
        <v>6208.9754579999963</v>
      </c>
      <c r="E38" s="356">
        <v>6436.7294859999975</v>
      </c>
      <c r="F38" s="356">
        <v>5813.652600000004</v>
      </c>
      <c r="G38" s="356">
        <v>5542.462819999997</v>
      </c>
      <c r="H38" s="356">
        <v>5400.7995189999965</v>
      </c>
      <c r="I38" s="356">
        <v>5451.2700320000085</v>
      </c>
      <c r="J38" s="356">
        <v>5408.7541109999929</v>
      </c>
      <c r="K38" s="356">
        <v>5409.358927999996</v>
      </c>
      <c r="L38" s="356">
        <v>6137.7851640000054</v>
      </c>
      <c r="M38" s="356">
        <v>6222.4073379999973</v>
      </c>
      <c r="N38" s="356">
        <v>6292.2429186999998</v>
      </c>
      <c r="O38" s="357">
        <v>71014.254212699991</v>
      </c>
    </row>
    <row r="39" spans="1:15" ht="12.75" thickBot="1" x14ac:dyDescent="0.25">
      <c r="A39" s="496"/>
      <c r="B39" s="215" t="s">
        <v>309</v>
      </c>
      <c r="C39" s="358">
        <v>5585.9889150000035</v>
      </c>
      <c r="D39" s="358">
        <v>5171.6945839999971</v>
      </c>
      <c r="E39" s="358">
        <v>5357.4281099999962</v>
      </c>
      <c r="F39" s="358">
        <v>4853.5768570000037</v>
      </c>
      <c r="G39" s="358">
        <v>4672.3107809999983</v>
      </c>
      <c r="H39" s="358">
        <v>4531.1605869999976</v>
      </c>
      <c r="I39" s="358">
        <v>4539.104753000006</v>
      </c>
      <c r="J39" s="358">
        <v>4517.0937589999958</v>
      </c>
      <c r="K39" s="358">
        <v>4540.4957799999984</v>
      </c>
      <c r="L39" s="358">
        <v>5113.2594579999977</v>
      </c>
      <c r="M39" s="358">
        <v>5192.8703230000028</v>
      </c>
      <c r="N39" s="358">
        <v>5205.3002057000003</v>
      </c>
      <c r="O39" s="358">
        <v>59280.284112699999</v>
      </c>
    </row>
    <row r="40" spans="1:15" x14ac:dyDescent="0.2">
      <c r="A40" s="495">
        <v>2016</v>
      </c>
      <c r="B40" s="223" t="s">
        <v>38</v>
      </c>
      <c r="C40" s="355">
        <f>'3.1'!B4</f>
        <v>7815.5783809999975</v>
      </c>
      <c r="D40" s="355">
        <f>'3.1'!C4</f>
        <v>7267.543410000003</v>
      </c>
      <c r="E40" s="355">
        <f>'3.1'!D4</f>
        <v>8032.1265849999972</v>
      </c>
      <c r="F40" s="355">
        <f>'3.1'!E4</f>
        <v>7073.6278870000006</v>
      </c>
      <c r="G40" s="355">
        <f>'3.1'!F4</f>
        <v>6920.9644680000038</v>
      </c>
      <c r="H40" s="355">
        <f>'3.1'!G4</f>
        <v>6255.2430449999993</v>
      </c>
      <c r="I40" s="355">
        <f>'3.1'!H4</f>
        <v>6202.5278970000008</v>
      </c>
      <c r="J40" s="355">
        <f>'3.1'!I4</f>
        <v>6014.9560309999952</v>
      </c>
      <c r="K40" s="355">
        <f>'3.1'!J4</f>
        <v>5850.4146529999998</v>
      </c>
      <c r="L40" s="355">
        <f>'3.1'!K4</f>
        <v>6866.2589050000006</v>
      </c>
      <c r="M40" s="355">
        <f>'3.1'!L4</f>
        <v>7337.1727220000012</v>
      </c>
      <c r="N40" s="355">
        <f>'3.1'!M4</f>
        <v>7665.4673330000014</v>
      </c>
      <c r="O40" s="355">
        <f t="shared" ref="O40:O43" si="0">SUM(C40:N40)</f>
        <v>83301.881317000007</v>
      </c>
    </row>
    <row r="41" spans="1:15" x14ac:dyDescent="0.2">
      <c r="A41" s="495"/>
      <c r="B41" s="214" t="s">
        <v>7</v>
      </c>
      <c r="C41" s="356">
        <f>'3.1'!B27</f>
        <v>7272.971929999997</v>
      </c>
      <c r="D41" s="356">
        <f>'3.1'!C27</f>
        <v>6764.4756600000019</v>
      </c>
      <c r="E41" s="356">
        <f>'3.1'!D27</f>
        <v>7492.1432609999993</v>
      </c>
      <c r="F41" s="356">
        <f>'3.1'!E27</f>
        <v>6597.5281300000006</v>
      </c>
      <c r="G41" s="356">
        <f>'3.1'!F27</f>
        <v>6432.6342770000056</v>
      </c>
      <c r="H41" s="356">
        <f>'3.1'!G27</f>
        <v>5794.6242080000002</v>
      </c>
      <c r="I41" s="356">
        <f>'3.1'!H27</f>
        <v>5734.1097740000023</v>
      </c>
      <c r="J41" s="356">
        <f>'3.1'!I27</f>
        <v>5573.5842219999959</v>
      </c>
      <c r="K41" s="356">
        <f>'3.1'!J27</f>
        <v>5403.4586419999996</v>
      </c>
      <c r="L41" s="356">
        <f>'3.1'!K27</f>
        <v>6369.8627599999991</v>
      </c>
      <c r="M41" s="356">
        <f>'3.1'!L27</f>
        <v>6835.9995030000027</v>
      </c>
      <c r="N41" s="356">
        <f>'3.1'!M27</f>
        <v>7143.908088000002</v>
      </c>
      <c r="O41" s="357">
        <f t="shared" si="0"/>
        <v>77415.300455000004</v>
      </c>
    </row>
    <row r="42" spans="1:15" x14ac:dyDescent="0.2">
      <c r="A42" s="495"/>
      <c r="B42" s="214" t="s">
        <v>310</v>
      </c>
      <c r="C42" s="356">
        <f>'3.2'!B23</f>
        <v>6972.2746040000111</v>
      </c>
      <c r="D42" s="356">
        <f>'3.2'!C23</f>
        <v>6237.9989709999936</v>
      </c>
      <c r="E42" s="356">
        <f>'3.2'!D23</f>
        <v>6446.753276000004</v>
      </c>
      <c r="F42" s="356">
        <f>'3.2'!E23</f>
        <v>5804.1896639999977</v>
      </c>
      <c r="G42" s="356">
        <f>'3.2'!F23</f>
        <v>5743.6644909999968</v>
      </c>
      <c r="H42" s="356">
        <f>'3.2'!G23</f>
        <v>5343.9217589999962</v>
      </c>
      <c r="I42" s="356">
        <f>'3.2'!H23</f>
        <v>5264.6325329999972</v>
      </c>
      <c r="J42" s="356">
        <f>'3.2'!I23</f>
        <v>5459.9516609999973</v>
      </c>
      <c r="K42" s="356">
        <f>'3.2'!J23</f>
        <v>5587.311819999999</v>
      </c>
      <c r="L42" s="356">
        <f>'3.2'!K23</f>
        <v>6205.1356039999955</v>
      </c>
      <c r="M42" s="356">
        <f>'3.2'!L23</f>
        <v>6561.6589219999996</v>
      </c>
      <c r="N42" s="356">
        <f>'3.2'!M23</f>
        <v>6790.7859759999974</v>
      </c>
      <c r="O42" s="357">
        <f t="shared" si="0"/>
        <v>72418.279280999996</v>
      </c>
    </row>
    <row r="43" spans="1:15" ht="12.75" thickBot="1" x14ac:dyDescent="0.25">
      <c r="A43" s="496"/>
      <c r="B43" s="215" t="s">
        <v>309</v>
      </c>
      <c r="C43" s="358">
        <f>'3.2'!B24</f>
        <v>5821.3705910000108</v>
      </c>
      <c r="D43" s="358">
        <f>'3.2'!C24</f>
        <v>5237.6551319999935</v>
      </c>
      <c r="E43" s="358">
        <f>'3.2'!D24</f>
        <v>5433.1255920000049</v>
      </c>
      <c r="F43" s="358">
        <f>'3.2'!E24</f>
        <v>4873.7664569999979</v>
      </c>
      <c r="G43" s="358">
        <f>'3.2'!F24</f>
        <v>4812.8932619999969</v>
      </c>
      <c r="H43" s="358">
        <f>'3.2'!G24</f>
        <v>4534.4090649999962</v>
      </c>
      <c r="I43" s="358">
        <f>'3.2'!H24</f>
        <v>4393.3483069999984</v>
      </c>
      <c r="J43" s="358">
        <f>'3.2'!I24</f>
        <v>4592.7020509999966</v>
      </c>
      <c r="K43" s="358">
        <f>'3.2'!J24</f>
        <v>4689.5616729999983</v>
      </c>
      <c r="L43" s="358">
        <f>'3.2'!K24</f>
        <v>5239.9566289999957</v>
      </c>
      <c r="M43" s="358">
        <f>'3.2'!L24</f>
        <v>5553.4320019999996</v>
      </c>
      <c r="N43" s="358">
        <f>'3.2'!M24</f>
        <v>5699.1734189999979</v>
      </c>
      <c r="O43" s="358">
        <f t="shared" si="0"/>
        <v>60881.394179999981</v>
      </c>
    </row>
    <row r="44" spans="1:15" x14ac:dyDescent="0.2">
      <c r="O44" s="8" t="s">
        <v>318</v>
      </c>
    </row>
  </sheetData>
  <mergeCells count="11">
    <mergeCell ref="A40:A43"/>
    <mergeCell ref="A3:B3"/>
    <mergeCell ref="A8:A11"/>
    <mergeCell ref="A12:A15"/>
    <mergeCell ref="A16:A19"/>
    <mergeCell ref="A28:A31"/>
    <mergeCell ref="A24:A27"/>
    <mergeCell ref="A20:A23"/>
    <mergeCell ref="A4:A7"/>
    <mergeCell ref="A32:A35"/>
    <mergeCell ref="A36:A39"/>
  </mergeCells>
  <pageMargins left="0.31496062992125984" right="0.31496062992125984" top="0.35433070866141736" bottom="0.35433070866141736" header="0.31496062992125984" footer="0.19685039370078741"/>
  <pageSetup paperSize="9" fitToWidth="0" fitToHeight="0" orientation="landscape" r:id="rId1"/>
  <headerFooter differentFirst="1" scaleWithDoc="0">
    <oddFooter>&amp;C&amp;"-,Obyčejné"&amp;9Stránka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FBED5E8B528848AFB368562A6DB3EE" ma:contentTypeVersion="0" ma:contentTypeDescription="Vytvoří nový dokument" ma:contentTypeScope="" ma:versionID="adf6e545162cd1436a7e0a22cc7725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2e859ab3f162ac39b5a50c9082783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607E5-6EF3-483C-A743-E0F4B11D9151}"/>
</file>

<file path=customXml/itemProps2.xml><?xml version="1.0" encoding="utf-8"?>
<ds:datastoreItem xmlns:ds="http://schemas.openxmlformats.org/officeDocument/2006/customXml" ds:itemID="{A5497BE5-9EC6-4D51-9D8D-21728CE05A5F}"/>
</file>

<file path=customXml/itemProps3.xml><?xml version="1.0" encoding="utf-8"?>
<ds:datastoreItem xmlns:ds="http://schemas.openxmlformats.org/officeDocument/2006/customXml" ds:itemID="{99FD8C3D-81AF-45E3-BD41-8DD2E4346C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36</vt:i4>
      </vt:variant>
      <vt:variant>
        <vt:lpstr>Pojmenované oblasti</vt:lpstr>
      </vt:variant>
      <vt:variant>
        <vt:i4>2</vt:i4>
      </vt:variant>
    </vt:vector>
  </HeadingPairs>
  <TitlesOfParts>
    <vt:vector size="38" baseType="lpstr">
      <vt:lpstr>Titulní</vt:lpstr>
      <vt:lpstr>Obsah</vt:lpstr>
      <vt:lpstr>1</vt:lpstr>
      <vt:lpstr>2</vt:lpstr>
      <vt:lpstr>3.1</vt:lpstr>
      <vt:lpstr>3.2</vt:lpstr>
      <vt:lpstr>3.3</vt:lpstr>
      <vt:lpstr>3.4</vt:lpstr>
      <vt:lpstr>3.5</vt:lpstr>
      <vt:lpstr>3.6</vt:lpstr>
      <vt:lpstr>4.1,4.2</vt:lpstr>
      <vt:lpstr>4.3</vt:lpstr>
      <vt:lpstr>4.4</vt:lpstr>
      <vt:lpstr>4.5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16.1</vt:lpstr>
      <vt:lpstr>16.2</vt:lpstr>
      <vt:lpstr>17.1</vt:lpstr>
      <vt:lpstr>17.2</vt:lpstr>
      <vt:lpstr>17.3</vt:lpstr>
      <vt:lpstr>17.4</vt:lpstr>
      <vt:lpstr>18</vt:lpstr>
      <vt:lpstr>19</vt:lpstr>
      <vt:lpstr>20</vt:lpstr>
      <vt:lpstr>21</vt:lpstr>
      <vt:lpstr>22</vt:lpstr>
      <vt:lpstr>'22'!Oblast_tisku</vt:lpstr>
      <vt:lpstr>Titulní!Oblast_tisku</vt:lpstr>
    </vt:vector>
  </TitlesOfParts>
  <Company>Energetický regulační úřad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jan.sefranek@eru.cz</dc:creator>
  <cp:lastModifiedBy>Liška Jan Ing.</cp:lastModifiedBy>
  <cp:lastPrinted>2017-05-23T15:05:09Z</cp:lastPrinted>
  <dcterms:created xsi:type="dcterms:W3CDTF">2006-03-02T11:20:40Z</dcterms:created>
  <dcterms:modified xsi:type="dcterms:W3CDTF">2017-05-23T16:10:55Z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0x01010065FBED5E8B528848AFB368562A6DB3EE</vt:lpwstr>
  </property>
</Properties>
</file>