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1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2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4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5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6.xml" ContentType="application/vnd.openxmlformats-officedocument.drawing+xml"/>
  <Override PartName="/xl/charts/chart37.xml" ContentType="application/vnd.openxmlformats-officedocument.drawingml.chart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5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26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7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P\Statistika\PLYN\Plyn statistika\Plyn - Mesic\2021\"/>
    </mc:Choice>
  </mc:AlternateContent>
  <xr:revisionPtr revIDLastSave="0" documentId="13_ncr:1_{87E2F651-1386-48F2-A56B-E6C855085530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Titulní" sheetId="178" r:id="rId1"/>
    <sheet name="Obsah" sheetId="170" r:id="rId2"/>
    <sheet name="Úvod" sheetId="171" r:id="rId3"/>
    <sheet name="1" sheetId="172" r:id="rId4"/>
    <sheet name="2" sheetId="174" r:id="rId5"/>
    <sheet name="3.1" sheetId="105" r:id="rId6"/>
    <sheet name="3.2" sheetId="122" r:id="rId7"/>
    <sheet name="4.1" sheetId="146" r:id="rId8"/>
    <sheet name="4.2" sheetId="147" r:id="rId9"/>
    <sheet name="4.3" sheetId="145" r:id="rId10"/>
    <sheet name="5.1" sheetId="116" r:id="rId11"/>
    <sheet name="5.2" sheetId="165" r:id="rId12"/>
    <sheet name="5.3" sheetId="167" r:id="rId13"/>
    <sheet name="5.4" sheetId="166" r:id="rId14"/>
    <sheet name="5.5" sheetId="168" r:id="rId15"/>
    <sheet name="5.6" sheetId="126" r:id="rId16"/>
    <sheet name="5.7" sheetId="161" r:id="rId17"/>
    <sheet name="5.8" sheetId="162" r:id="rId18"/>
    <sheet name="5.9" sheetId="163" r:id="rId19"/>
    <sheet name="5.10" sheetId="133" r:id="rId20"/>
    <sheet name="6.1" sheetId="107" r:id="rId21"/>
    <sheet name="6.2" sheetId="108" r:id="rId22"/>
    <sheet name="6.3" sheetId="109" r:id="rId23"/>
    <sheet name="6.4" sheetId="110" r:id="rId24"/>
    <sheet name="6.5" sheetId="111" r:id="rId25"/>
    <sheet name="6.6" sheetId="112" r:id="rId26"/>
    <sheet name="6.7" sheetId="113" r:id="rId27"/>
    <sheet name="6.8" sheetId="120" r:id="rId28"/>
    <sheet name="6.9" sheetId="139" r:id="rId29"/>
    <sheet name="6.10" sheetId="140" r:id="rId30"/>
    <sheet name="6.11" sheetId="141" r:id="rId31"/>
    <sheet name="6.12" sheetId="128" r:id="rId32"/>
    <sheet name="7" sheetId="175" r:id="rId33"/>
  </sheets>
  <definedNames>
    <definedName name="Datum_OTE">"2. 5. 2017"</definedName>
    <definedName name="_xlnm.Print_Area" localSheetId="0">Titulní!$A$1:$B$2</definedName>
    <definedName name="OLE_LINK42" localSheetId="4">'2'!$A$4</definedName>
    <definedName name="OLE_LINK42" localSheetId="2">Úvod!$A$4</definedName>
    <definedName name="OLE_LINK43" localSheetId="4">'2'!$A$4</definedName>
    <definedName name="OLE_LINK43" localSheetId="2">Úvod!$A$4</definedName>
    <definedName name="OLE_LINK6" localSheetId="4">'2'!$A$7</definedName>
    <definedName name="OLE_LINK6" localSheetId="2">Úvod!$A$7</definedName>
    <definedName name="OLE_LINK7" localSheetId="4">'2'!$A$7</definedName>
    <definedName name="OLE_LINK7" localSheetId="2">Úvod!$A$7</definedName>
  </definedNames>
  <calcPr calcId="191029"/>
</workbook>
</file>

<file path=xl/calcChain.xml><?xml version="1.0" encoding="utf-8"?>
<calcChain xmlns="http://schemas.openxmlformats.org/spreadsheetml/2006/main">
  <c r="I20" i="147" l="1"/>
  <c r="B23" i="122" l="1"/>
  <c r="B19" i="122"/>
  <c r="B24" i="147" l="1"/>
  <c r="H24" i="147"/>
  <c r="H15" i="116" l="1"/>
  <c r="E29" i="165" l="1"/>
  <c r="E30" i="165"/>
  <c r="E31" i="165"/>
  <c r="E32" i="165"/>
  <c r="E33" i="165"/>
  <c r="E34" i="165"/>
  <c r="E29" i="167"/>
  <c r="E30" i="167"/>
  <c r="E31" i="167"/>
  <c r="E32" i="167"/>
  <c r="E33" i="167"/>
  <c r="E34" i="167"/>
  <c r="E29" i="166"/>
  <c r="E30" i="166"/>
  <c r="E31" i="166"/>
  <c r="E32" i="166"/>
  <c r="E33" i="166"/>
  <c r="E34" i="166"/>
  <c r="E35" i="166" l="1"/>
  <c r="E35" i="165"/>
  <c r="E35" i="167"/>
  <c r="G41" i="145"/>
  <c r="G38" i="145"/>
  <c r="G21" i="107" l="1"/>
  <c r="H55" i="113" l="1"/>
  <c r="K52" i="105" l="1"/>
  <c r="K48" i="105"/>
  <c r="K47" i="105"/>
  <c r="K46" i="105"/>
  <c r="K45" i="105"/>
  <c r="K44" i="105"/>
  <c r="K43" i="105"/>
  <c r="K42" i="105"/>
  <c r="K41" i="105"/>
  <c r="K40" i="105"/>
  <c r="K39" i="105"/>
  <c r="K38" i="105"/>
  <c r="K37" i="105"/>
  <c r="K36" i="105"/>
  <c r="K35" i="105"/>
  <c r="K34" i="105"/>
  <c r="K33" i="105"/>
  <c r="K32" i="105"/>
  <c r="K31" i="105"/>
  <c r="K30" i="105"/>
  <c r="K29" i="105"/>
  <c r="K28" i="105"/>
  <c r="K27" i="105"/>
  <c r="K26" i="105"/>
  <c r="K25" i="105"/>
  <c r="K24" i="105"/>
  <c r="K23" i="105"/>
  <c r="K22" i="105"/>
  <c r="K21" i="105"/>
  <c r="K20" i="105"/>
  <c r="K19" i="105"/>
  <c r="K18" i="105"/>
  <c r="K17" i="105"/>
  <c r="K16" i="105"/>
  <c r="K15" i="105"/>
  <c r="K14" i="105"/>
  <c r="K13" i="105"/>
  <c r="K12" i="105"/>
  <c r="K11" i="105"/>
  <c r="K10" i="105"/>
  <c r="K9" i="105"/>
  <c r="K8" i="105"/>
  <c r="K7" i="105"/>
  <c r="G52" i="105"/>
  <c r="G48" i="105"/>
  <c r="G47" i="105"/>
  <c r="G46" i="105"/>
  <c r="G45" i="105"/>
  <c r="G44" i="105"/>
  <c r="G43" i="105"/>
  <c r="G42" i="105"/>
  <c r="G41" i="105"/>
  <c r="G40" i="105"/>
  <c r="G39" i="105"/>
  <c r="G38" i="105"/>
  <c r="G37" i="105"/>
  <c r="G36" i="105"/>
  <c r="G35" i="105"/>
  <c r="G34" i="105"/>
  <c r="G33" i="105"/>
  <c r="G32" i="105"/>
  <c r="G31" i="105"/>
  <c r="G30" i="105"/>
  <c r="G29" i="105"/>
  <c r="G28" i="105"/>
  <c r="G27" i="105"/>
  <c r="G26" i="105"/>
  <c r="G25" i="105"/>
  <c r="G24" i="105"/>
  <c r="G23" i="105"/>
  <c r="G22" i="105"/>
  <c r="G21" i="105"/>
  <c r="G20" i="105"/>
  <c r="G19" i="105"/>
  <c r="G18" i="105"/>
  <c r="G17" i="105"/>
  <c r="G16" i="105"/>
  <c r="G15" i="105"/>
  <c r="G14" i="105"/>
  <c r="G13" i="105"/>
  <c r="G12" i="105"/>
  <c r="G11" i="105"/>
  <c r="G10" i="105"/>
  <c r="G9" i="105"/>
  <c r="G8" i="105"/>
  <c r="G7" i="105"/>
  <c r="E35" i="107" l="1"/>
  <c r="I35" i="107" s="1"/>
  <c r="E36" i="170" l="1"/>
  <c r="E30" i="170"/>
  <c r="B30" i="170" s="1"/>
  <c r="E29" i="170"/>
  <c r="B29" i="170" s="1"/>
  <c r="E28" i="170"/>
  <c r="B28" i="170" s="1"/>
  <c r="E27" i="170"/>
  <c r="B27" i="170" s="1"/>
  <c r="E26" i="170"/>
  <c r="B26" i="170" s="1"/>
  <c r="E25" i="170"/>
  <c r="B25" i="170" s="1"/>
  <c r="E17" i="170"/>
  <c r="A17" i="170" s="1"/>
  <c r="E16" i="170"/>
  <c r="A16" i="170" s="1"/>
  <c r="E15" i="170"/>
  <c r="A15" i="170" s="1"/>
  <c r="E14" i="170"/>
  <c r="A14" i="170" s="1"/>
  <c r="E24" i="170"/>
  <c r="E13" i="170"/>
  <c r="E9" i="170"/>
  <c r="B9" i="170" s="1"/>
  <c r="E6" i="170"/>
  <c r="A27" i="170" l="1"/>
  <c r="A30" i="170"/>
  <c r="A26" i="170"/>
  <c r="A28" i="170"/>
  <c r="A29" i="170"/>
  <c r="A25" i="170"/>
  <c r="B16" i="170"/>
  <c r="B15" i="170"/>
  <c r="B17" i="170"/>
  <c r="B14" i="170"/>
  <c r="A9" i="170"/>
  <c r="R56" i="128"/>
  <c r="Q56" i="128"/>
  <c r="P56" i="128"/>
  <c r="O56" i="128"/>
  <c r="N56" i="128"/>
  <c r="M56" i="128"/>
  <c r="L56" i="128"/>
  <c r="K56" i="128"/>
  <c r="J56" i="128"/>
  <c r="I56" i="128"/>
  <c r="H56" i="128"/>
  <c r="G56" i="128"/>
  <c r="F56" i="128"/>
  <c r="E56" i="128"/>
  <c r="D56" i="128"/>
  <c r="C56" i="128"/>
  <c r="B56" i="128"/>
  <c r="R55" i="128"/>
  <c r="Q55" i="128"/>
  <c r="P55" i="128"/>
  <c r="O55" i="128"/>
  <c r="N55" i="128"/>
  <c r="M55" i="128"/>
  <c r="L55" i="128"/>
  <c r="K55" i="128"/>
  <c r="J55" i="128"/>
  <c r="I55" i="128"/>
  <c r="H55" i="128"/>
  <c r="G55" i="128"/>
  <c r="F55" i="128"/>
  <c r="E55" i="128"/>
  <c r="D55" i="128"/>
  <c r="C55" i="128"/>
  <c r="B55" i="128"/>
  <c r="R54" i="128"/>
  <c r="Q54" i="128"/>
  <c r="P54" i="128"/>
  <c r="O54" i="128"/>
  <c r="N54" i="128"/>
  <c r="M54" i="128"/>
  <c r="L54" i="128"/>
  <c r="K54" i="128"/>
  <c r="J54" i="128"/>
  <c r="I54" i="128"/>
  <c r="H54" i="128"/>
  <c r="G54" i="128"/>
  <c r="F54" i="128"/>
  <c r="E54" i="128"/>
  <c r="D54" i="128"/>
  <c r="C54" i="128"/>
  <c r="B54" i="128"/>
  <c r="R53" i="128"/>
  <c r="Q53" i="128"/>
  <c r="P53" i="128"/>
  <c r="O53" i="128"/>
  <c r="N53" i="128"/>
  <c r="M53" i="128"/>
  <c r="L53" i="128"/>
  <c r="K53" i="128"/>
  <c r="J53" i="128"/>
  <c r="I53" i="128"/>
  <c r="H53" i="128"/>
  <c r="G53" i="128"/>
  <c r="F53" i="128"/>
  <c r="E53" i="128"/>
  <c r="D53" i="128"/>
  <c r="C53" i="128"/>
  <c r="B53" i="128"/>
  <c r="R52" i="128"/>
  <c r="Q52" i="128"/>
  <c r="P52" i="128"/>
  <c r="O52" i="128"/>
  <c r="N52" i="128"/>
  <c r="M52" i="128"/>
  <c r="L52" i="128"/>
  <c r="K52" i="128"/>
  <c r="J52" i="128"/>
  <c r="I52" i="128"/>
  <c r="H52" i="128"/>
  <c r="G52" i="128"/>
  <c r="F52" i="128"/>
  <c r="E52" i="128"/>
  <c r="D52" i="128"/>
  <c r="C52" i="128"/>
  <c r="B52" i="128"/>
  <c r="R51" i="128"/>
  <c r="Q51" i="128"/>
  <c r="P51" i="128"/>
  <c r="O51" i="128"/>
  <c r="N51" i="128"/>
  <c r="M51" i="128"/>
  <c r="L51" i="128"/>
  <c r="K51" i="128"/>
  <c r="J51" i="128"/>
  <c r="I51" i="128"/>
  <c r="H51" i="128"/>
  <c r="G51" i="128"/>
  <c r="F51" i="128"/>
  <c r="E51" i="128"/>
  <c r="D51" i="128"/>
  <c r="C51" i="128"/>
  <c r="B51" i="128"/>
  <c r="R50" i="128"/>
  <c r="Q50" i="128"/>
  <c r="P50" i="128"/>
  <c r="O50" i="128"/>
  <c r="N50" i="128"/>
  <c r="M50" i="128"/>
  <c r="L50" i="128"/>
  <c r="K50" i="128"/>
  <c r="J50" i="128"/>
  <c r="I50" i="128"/>
  <c r="H50" i="128"/>
  <c r="G50" i="128"/>
  <c r="F50" i="128"/>
  <c r="E50" i="128"/>
  <c r="D50" i="128"/>
  <c r="C50" i="128"/>
  <c r="B50" i="128"/>
  <c r="A35" i="128"/>
  <c r="E35" i="170" l="1"/>
  <c r="E22" i="170"/>
  <c r="E11" i="170"/>
  <c r="E10" i="170"/>
  <c r="E7" i="170"/>
  <c r="B11" i="170" l="1"/>
  <c r="A11" i="170"/>
  <c r="A6" i="170"/>
  <c r="B6" i="170"/>
  <c r="A13" i="170"/>
  <c r="B13" i="170"/>
  <c r="A7" i="170"/>
  <c r="B7" i="170"/>
  <c r="A35" i="170"/>
  <c r="B35" i="170"/>
  <c r="B24" i="170"/>
  <c r="A24" i="170"/>
  <c r="A10" i="170"/>
  <c r="B10" i="170"/>
  <c r="B22" i="170"/>
  <c r="A22" i="170"/>
  <c r="A36" i="170"/>
  <c r="B36" i="170"/>
  <c r="N32" i="146" l="1"/>
  <c r="O32" i="146"/>
  <c r="N33" i="146"/>
  <c r="O33" i="146"/>
  <c r="N34" i="146"/>
  <c r="O34" i="146"/>
  <c r="N35" i="146"/>
  <c r="O35" i="146"/>
  <c r="N36" i="146"/>
  <c r="O36" i="146"/>
  <c r="N37" i="146"/>
  <c r="O37" i="146"/>
  <c r="N38" i="146"/>
  <c r="O38" i="146"/>
  <c r="N39" i="146"/>
  <c r="O39" i="146"/>
  <c r="N40" i="146"/>
  <c r="O40" i="146"/>
  <c r="N41" i="146"/>
  <c r="O41" i="146"/>
  <c r="N42" i="146"/>
  <c r="O42" i="146"/>
  <c r="O31" i="146"/>
  <c r="N31" i="146"/>
  <c r="O30" i="146"/>
  <c r="N30" i="146"/>
  <c r="M32" i="146"/>
  <c r="M33" i="146"/>
  <c r="M34" i="146"/>
  <c r="M35" i="146"/>
  <c r="M36" i="146"/>
  <c r="M37" i="146"/>
  <c r="M38" i="146"/>
  <c r="M39" i="146"/>
  <c r="M40" i="146"/>
  <c r="M41" i="146"/>
  <c r="M42" i="146"/>
  <c r="M31" i="146"/>
  <c r="F32" i="146"/>
  <c r="F33" i="146"/>
  <c r="F34" i="146"/>
  <c r="F35" i="146"/>
  <c r="F36" i="146"/>
  <c r="F37" i="146"/>
  <c r="F38" i="146"/>
  <c r="F39" i="146"/>
  <c r="F40" i="146"/>
  <c r="F41" i="146"/>
  <c r="F42" i="146"/>
  <c r="F31" i="146"/>
  <c r="E32" i="146"/>
  <c r="E33" i="146"/>
  <c r="E34" i="146"/>
  <c r="E35" i="146"/>
  <c r="E36" i="146"/>
  <c r="E37" i="146"/>
  <c r="E38" i="146"/>
  <c r="E39" i="146"/>
  <c r="E40" i="146"/>
  <c r="E41" i="146"/>
  <c r="E42" i="146"/>
  <c r="E31" i="146"/>
  <c r="D42" i="146"/>
  <c r="D32" i="146"/>
  <c r="D33" i="146"/>
  <c r="D34" i="146"/>
  <c r="D35" i="146"/>
  <c r="D36" i="146"/>
  <c r="D37" i="146"/>
  <c r="D38" i="146"/>
  <c r="D39" i="146"/>
  <c r="D40" i="146"/>
  <c r="D41" i="146"/>
  <c r="D31" i="146"/>
  <c r="O32" i="122"/>
  <c r="N30" i="122"/>
  <c r="O30" i="122"/>
  <c r="N31" i="122"/>
  <c r="O31" i="122"/>
  <c r="N32" i="122"/>
  <c r="N33" i="122"/>
  <c r="O33" i="122"/>
  <c r="N34" i="122"/>
  <c r="O34" i="122"/>
  <c r="N35" i="122"/>
  <c r="O35" i="122"/>
  <c r="N36" i="122"/>
  <c r="O36" i="122"/>
  <c r="N37" i="122"/>
  <c r="O37" i="122"/>
  <c r="N38" i="122"/>
  <c r="O38" i="122"/>
  <c r="N39" i="122"/>
  <c r="O39" i="122"/>
  <c r="N40" i="122"/>
  <c r="O40" i="122"/>
  <c r="O29" i="122"/>
  <c r="N29" i="122"/>
  <c r="M30" i="122"/>
  <c r="M31" i="122"/>
  <c r="M32" i="122"/>
  <c r="M33" i="122"/>
  <c r="M34" i="122"/>
  <c r="M35" i="122"/>
  <c r="M36" i="122"/>
  <c r="M37" i="122"/>
  <c r="M38" i="122"/>
  <c r="M39" i="122"/>
  <c r="M40" i="122"/>
  <c r="M29" i="122"/>
  <c r="F30" i="122"/>
  <c r="F31" i="122"/>
  <c r="F32" i="122"/>
  <c r="F33" i="122"/>
  <c r="F34" i="122"/>
  <c r="F35" i="122"/>
  <c r="F36" i="122"/>
  <c r="F37" i="122"/>
  <c r="F38" i="122"/>
  <c r="F39" i="122"/>
  <c r="F40" i="122"/>
  <c r="F29" i="122"/>
  <c r="E30" i="122"/>
  <c r="E31" i="122"/>
  <c r="E32" i="122"/>
  <c r="E33" i="122"/>
  <c r="E34" i="122"/>
  <c r="E35" i="122"/>
  <c r="E36" i="122"/>
  <c r="E37" i="122"/>
  <c r="E38" i="122"/>
  <c r="E39" i="122"/>
  <c r="E40" i="122"/>
  <c r="E29" i="122"/>
  <c r="D39" i="122"/>
  <c r="D40" i="122"/>
  <c r="D30" i="122"/>
  <c r="D31" i="122"/>
  <c r="D32" i="122"/>
  <c r="D33" i="122"/>
  <c r="D34" i="122"/>
  <c r="D35" i="122"/>
  <c r="D36" i="122"/>
  <c r="D37" i="122"/>
  <c r="D38" i="122"/>
  <c r="D29" i="122"/>
  <c r="E23" i="170" l="1"/>
  <c r="E12" i="170"/>
  <c r="E8" i="170"/>
  <c r="E5" i="170"/>
  <c r="E4" i="170"/>
  <c r="E3" i="170"/>
  <c r="A5" i="170" l="1"/>
  <c r="B5" i="170"/>
  <c r="B8" i="170"/>
  <c r="A8" i="170"/>
  <c r="B3" i="170"/>
  <c r="A3" i="170"/>
  <c r="A12" i="170"/>
  <c r="B12" i="170"/>
  <c r="A4" i="170"/>
  <c r="B4" i="170"/>
  <c r="A23" i="170"/>
  <c r="B23" i="170"/>
  <c r="A3" i="128"/>
  <c r="C3" i="141" l="1"/>
  <c r="C3" i="140"/>
  <c r="C3" i="139"/>
  <c r="C3" i="120"/>
  <c r="H31" i="120" s="1"/>
  <c r="E34" i="108"/>
  <c r="E34" i="109"/>
  <c r="E34" i="110"/>
  <c r="E34" i="111"/>
  <c r="E34" i="112"/>
  <c r="E34" i="113"/>
  <c r="E4" i="108"/>
  <c r="E4" i="109"/>
  <c r="E4" i="110"/>
  <c r="E4" i="111"/>
  <c r="E4" i="112"/>
  <c r="E4" i="113"/>
  <c r="E5" i="107"/>
  <c r="A56" i="108"/>
  <c r="A56" i="109"/>
  <c r="A56" i="110"/>
  <c r="A56" i="111"/>
  <c r="A56" i="112"/>
  <c r="A56" i="113"/>
  <c r="A57" i="107"/>
  <c r="A50" i="108"/>
  <c r="A50" i="109"/>
  <c r="A50" i="110"/>
  <c r="A50" i="111"/>
  <c r="A50" i="112"/>
  <c r="A50" i="113"/>
  <c r="A51" i="107"/>
  <c r="A44" i="108"/>
  <c r="A44" i="109"/>
  <c r="A44" i="110"/>
  <c r="A44" i="111"/>
  <c r="A44" i="112"/>
  <c r="A44" i="113"/>
  <c r="A45" i="107"/>
  <c r="A38" i="108"/>
  <c r="A38" i="109"/>
  <c r="A38" i="110"/>
  <c r="A38" i="111"/>
  <c r="A38" i="112"/>
  <c r="A38" i="113"/>
  <c r="A39" i="107"/>
  <c r="A26" i="108"/>
  <c r="A26" i="109"/>
  <c r="A26" i="110"/>
  <c r="A26" i="111"/>
  <c r="A26" i="112"/>
  <c r="A26" i="113"/>
  <c r="A27" i="107"/>
  <c r="A20" i="108"/>
  <c r="A20" i="109"/>
  <c r="A20" i="110"/>
  <c r="A20" i="111"/>
  <c r="A20" i="112"/>
  <c r="A20" i="113"/>
  <c r="A21" i="107"/>
  <c r="A14" i="108"/>
  <c r="A14" i="109"/>
  <c r="A14" i="110"/>
  <c r="A14" i="111"/>
  <c r="A14" i="112"/>
  <c r="A14" i="113"/>
  <c r="A15" i="107"/>
  <c r="A8" i="108"/>
  <c r="A8" i="109"/>
  <c r="A8" i="110"/>
  <c r="A8" i="111"/>
  <c r="A8" i="112"/>
  <c r="A8" i="113"/>
  <c r="A9" i="107"/>
  <c r="A3" i="133"/>
  <c r="C7" i="162"/>
  <c r="D7" i="162"/>
  <c r="C8" i="162"/>
  <c r="D8" i="162"/>
  <c r="C9" i="162"/>
  <c r="D9" i="162"/>
  <c r="C10" i="162"/>
  <c r="D10" i="162"/>
  <c r="B10" i="162"/>
  <c r="B9" i="162"/>
  <c r="B8" i="162"/>
  <c r="B7" i="162"/>
  <c r="C10" i="161"/>
  <c r="D10" i="161"/>
  <c r="B10" i="161"/>
  <c r="C9" i="161"/>
  <c r="D9" i="161"/>
  <c r="B9" i="161"/>
  <c r="C8" i="161"/>
  <c r="D8" i="161"/>
  <c r="B8" i="161"/>
  <c r="C7" i="161"/>
  <c r="D7" i="161"/>
  <c r="B7" i="161"/>
  <c r="A1" i="141" l="1"/>
  <c r="E34" i="170" s="1"/>
  <c r="B34" i="170" s="1"/>
  <c r="D11" i="161"/>
  <c r="H31" i="139"/>
  <c r="A1" i="139"/>
  <c r="E32" i="170" s="1"/>
  <c r="B31" i="140"/>
  <c r="A1" i="140"/>
  <c r="E33" i="170" s="1"/>
  <c r="B31" i="120"/>
  <c r="A1" i="120"/>
  <c r="E31" i="170" s="1"/>
  <c r="B31" i="141"/>
  <c r="H31" i="141"/>
  <c r="H31" i="140"/>
  <c r="B31" i="139"/>
  <c r="C10" i="126"/>
  <c r="D10" i="126"/>
  <c r="B10" i="126"/>
  <c r="C9" i="126"/>
  <c r="D9" i="126"/>
  <c r="B9" i="126"/>
  <c r="C8" i="126"/>
  <c r="D8" i="126"/>
  <c r="B8" i="126"/>
  <c r="C7" i="126"/>
  <c r="D7" i="126"/>
  <c r="B7" i="126"/>
  <c r="C3" i="163"/>
  <c r="C3" i="162"/>
  <c r="A1" i="162" s="1"/>
  <c r="E20" i="170" s="1"/>
  <c r="C3" i="161"/>
  <c r="A1" i="161" s="1"/>
  <c r="E19" i="170" s="1"/>
  <c r="C3" i="126"/>
  <c r="A1" i="126" s="1"/>
  <c r="E18" i="170" s="1"/>
  <c r="D45" i="168"/>
  <c r="C45" i="168"/>
  <c r="D44" i="168"/>
  <c r="C44" i="168"/>
  <c r="D43" i="168"/>
  <c r="C43" i="168"/>
  <c r="J34" i="168"/>
  <c r="I34" i="168"/>
  <c r="F34" i="168"/>
  <c r="E34" i="168"/>
  <c r="J33" i="168"/>
  <c r="I33" i="168"/>
  <c r="F33" i="168"/>
  <c r="E33" i="168"/>
  <c r="D33" i="168"/>
  <c r="J32" i="168"/>
  <c r="I32" i="168"/>
  <c r="F32" i="168"/>
  <c r="E32" i="168"/>
  <c r="D32" i="168"/>
  <c r="J31" i="168"/>
  <c r="I31" i="168"/>
  <c r="F31" i="168"/>
  <c r="E31" i="168"/>
  <c r="D31" i="168"/>
  <c r="J30" i="168"/>
  <c r="I30" i="168"/>
  <c r="F30" i="168"/>
  <c r="E30" i="168"/>
  <c r="D30" i="168"/>
  <c r="J29" i="168"/>
  <c r="I29" i="168"/>
  <c r="F29" i="168"/>
  <c r="E29" i="168"/>
  <c r="D29" i="168"/>
  <c r="A29" i="168"/>
  <c r="A38" i="168" s="1"/>
  <c r="H28" i="168"/>
  <c r="F10" i="162" s="1"/>
  <c r="K27" i="168"/>
  <c r="H27" i="168"/>
  <c r="G27" i="168"/>
  <c r="K26" i="168"/>
  <c r="H26" i="168"/>
  <c r="G26" i="168"/>
  <c r="K25" i="168"/>
  <c r="H25" i="168"/>
  <c r="G25" i="168"/>
  <c r="K24" i="168"/>
  <c r="H24" i="168"/>
  <c r="G24" i="168"/>
  <c r="K23" i="168"/>
  <c r="H23" i="168"/>
  <c r="G23" i="168"/>
  <c r="K22" i="168"/>
  <c r="H22" i="168"/>
  <c r="G22" i="168"/>
  <c r="A22" i="168"/>
  <c r="B45" i="168" s="1"/>
  <c r="H21" i="168"/>
  <c r="F10" i="161" s="1"/>
  <c r="K20" i="168"/>
  <c r="H20" i="168"/>
  <c r="G20" i="168"/>
  <c r="K19" i="168"/>
  <c r="H19" i="168"/>
  <c r="G19" i="168"/>
  <c r="K18" i="168"/>
  <c r="H18" i="168"/>
  <c r="G18" i="168"/>
  <c r="K17" i="168"/>
  <c r="H17" i="168"/>
  <c r="G17" i="168"/>
  <c r="K16" i="168"/>
  <c r="H16" i="168"/>
  <c r="G16" i="168"/>
  <c r="K15" i="168"/>
  <c r="H15" i="168"/>
  <c r="G15" i="168"/>
  <c r="A15" i="168"/>
  <c r="H44" i="168" s="1"/>
  <c r="H14" i="168"/>
  <c r="F10" i="126" s="1"/>
  <c r="K13" i="168"/>
  <c r="H13" i="168"/>
  <c r="G13" i="168"/>
  <c r="K12" i="168"/>
  <c r="H12" i="168"/>
  <c r="G12" i="168"/>
  <c r="K11" i="168"/>
  <c r="H11" i="168"/>
  <c r="G11" i="168"/>
  <c r="K10" i="168"/>
  <c r="H10" i="168"/>
  <c r="G10" i="168"/>
  <c r="K9" i="168"/>
  <c r="H9" i="168"/>
  <c r="G9" i="168"/>
  <c r="K8" i="168"/>
  <c r="H8" i="168"/>
  <c r="G8" i="168"/>
  <c r="A8" i="168"/>
  <c r="B43" i="168" s="1"/>
  <c r="E4" i="168"/>
  <c r="C42" i="168" s="1"/>
  <c r="D45" i="167"/>
  <c r="C45" i="167"/>
  <c r="D44" i="167"/>
  <c r="C44" i="167"/>
  <c r="D43" i="167"/>
  <c r="C43" i="167"/>
  <c r="J34" i="167"/>
  <c r="I34" i="167"/>
  <c r="F34" i="167"/>
  <c r="J33" i="167"/>
  <c r="I33" i="167"/>
  <c r="F33" i="167"/>
  <c r="D33" i="167"/>
  <c r="J32" i="167"/>
  <c r="I32" i="167"/>
  <c r="F32" i="167"/>
  <c r="D32" i="167"/>
  <c r="J31" i="167"/>
  <c r="I31" i="167"/>
  <c r="F31" i="167"/>
  <c r="D31" i="167"/>
  <c r="J30" i="167"/>
  <c r="I30" i="167"/>
  <c r="F30" i="167"/>
  <c r="D30" i="167"/>
  <c r="J29" i="167"/>
  <c r="I29" i="167"/>
  <c r="F29" i="167"/>
  <c r="D29" i="167"/>
  <c r="A29" i="167"/>
  <c r="A38" i="167" s="1"/>
  <c r="H28" i="167"/>
  <c r="F8" i="162" s="1"/>
  <c r="K27" i="167"/>
  <c r="H27" i="167"/>
  <c r="G27" i="167"/>
  <c r="K26" i="167"/>
  <c r="H26" i="167"/>
  <c r="G26" i="167"/>
  <c r="K25" i="167"/>
  <c r="H25" i="167"/>
  <c r="G25" i="167"/>
  <c r="K24" i="167"/>
  <c r="H24" i="167"/>
  <c r="G24" i="167"/>
  <c r="K23" i="167"/>
  <c r="H23" i="167"/>
  <c r="G23" i="167"/>
  <c r="K22" i="167"/>
  <c r="H22" i="167"/>
  <c r="G22" i="167"/>
  <c r="A22" i="167"/>
  <c r="B45" i="167" s="1"/>
  <c r="H21" i="167"/>
  <c r="F8" i="161" s="1"/>
  <c r="K20" i="167"/>
  <c r="H20" i="167"/>
  <c r="G20" i="167"/>
  <c r="K19" i="167"/>
  <c r="H19" i="167"/>
  <c r="G19" i="167"/>
  <c r="K18" i="167"/>
  <c r="H18" i="167"/>
  <c r="G18" i="167"/>
  <c r="K17" i="167"/>
  <c r="H17" i="167"/>
  <c r="G17" i="167"/>
  <c r="K16" i="167"/>
  <c r="H16" i="167"/>
  <c r="G16" i="167"/>
  <c r="K15" i="167"/>
  <c r="H15" i="167"/>
  <c r="G15" i="167"/>
  <c r="A15" i="167"/>
  <c r="H44" i="167" s="1"/>
  <c r="H14" i="167"/>
  <c r="F8" i="126" s="1"/>
  <c r="K13" i="167"/>
  <c r="H13" i="167"/>
  <c r="G13" i="167"/>
  <c r="K12" i="167"/>
  <c r="H12" i="167"/>
  <c r="G12" i="167"/>
  <c r="K11" i="167"/>
  <c r="H11" i="167"/>
  <c r="G11" i="167"/>
  <c r="K10" i="167"/>
  <c r="H10" i="167"/>
  <c r="G10" i="167"/>
  <c r="K9" i="167"/>
  <c r="H9" i="167"/>
  <c r="G9" i="167"/>
  <c r="K8" i="167"/>
  <c r="H8" i="167"/>
  <c r="G8" i="167"/>
  <c r="A8" i="167"/>
  <c r="B43" i="167" s="1"/>
  <c r="E4" i="167"/>
  <c r="C42" i="167" s="1"/>
  <c r="D45" i="166"/>
  <c r="C45" i="166"/>
  <c r="D44" i="166"/>
  <c r="C44" i="166"/>
  <c r="D43" i="166"/>
  <c r="C43" i="166"/>
  <c r="J34" i="166"/>
  <c r="I34" i="166"/>
  <c r="F34" i="166"/>
  <c r="J33" i="166"/>
  <c r="I33" i="166"/>
  <c r="F33" i="166"/>
  <c r="D33" i="166"/>
  <c r="J32" i="166"/>
  <c r="I32" i="166"/>
  <c r="F32" i="166"/>
  <c r="D32" i="166"/>
  <c r="J31" i="166"/>
  <c r="I31" i="166"/>
  <c r="F31" i="166"/>
  <c r="D31" i="166"/>
  <c r="J30" i="166"/>
  <c r="I30" i="166"/>
  <c r="F30" i="166"/>
  <c r="D30" i="166"/>
  <c r="J29" i="166"/>
  <c r="I29" i="166"/>
  <c r="F29" i="166"/>
  <c r="D29" i="166"/>
  <c r="A29" i="166"/>
  <c r="A38" i="166" s="1"/>
  <c r="H28" i="166"/>
  <c r="F9" i="162" s="1"/>
  <c r="K27" i="166"/>
  <c r="H27" i="166"/>
  <c r="G27" i="166"/>
  <c r="K26" i="166"/>
  <c r="H26" i="166"/>
  <c r="G26" i="166"/>
  <c r="K25" i="166"/>
  <c r="H25" i="166"/>
  <c r="G25" i="166"/>
  <c r="K24" i="166"/>
  <c r="H24" i="166"/>
  <c r="G24" i="166"/>
  <c r="K23" i="166"/>
  <c r="H23" i="166"/>
  <c r="G23" i="166"/>
  <c r="K22" i="166"/>
  <c r="H22" i="166"/>
  <c r="G22" i="166"/>
  <c r="A22" i="166"/>
  <c r="B45" i="166" s="1"/>
  <c r="H21" i="166"/>
  <c r="F9" i="161" s="1"/>
  <c r="K20" i="166"/>
  <c r="H20" i="166"/>
  <c r="G20" i="166"/>
  <c r="K19" i="166"/>
  <c r="H19" i="166"/>
  <c r="G19" i="166"/>
  <c r="K18" i="166"/>
  <c r="H18" i="166"/>
  <c r="G18" i="166"/>
  <c r="K17" i="166"/>
  <c r="H17" i="166"/>
  <c r="G17" i="166"/>
  <c r="K16" i="166"/>
  <c r="H16" i="166"/>
  <c r="G16" i="166"/>
  <c r="K15" i="166"/>
  <c r="H15" i="166"/>
  <c r="G15" i="166"/>
  <c r="A15" i="166"/>
  <c r="H44" i="166" s="1"/>
  <c r="H14" i="166"/>
  <c r="F9" i="126" s="1"/>
  <c r="K13" i="166"/>
  <c r="H13" i="166"/>
  <c r="G13" i="166"/>
  <c r="K12" i="166"/>
  <c r="H12" i="166"/>
  <c r="G12" i="166"/>
  <c r="K11" i="166"/>
  <c r="H11" i="166"/>
  <c r="G11" i="166"/>
  <c r="K10" i="166"/>
  <c r="H10" i="166"/>
  <c r="G10" i="166"/>
  <c r="K9" i="166"/>
  <c r="H9" i="166"/>
  <c r="G9" i="166"/>
  <c r="K8" i="166"/>
  <c r="H8" i="166"/>
  <c r="G8" i="166"/>
  <c r="A8" i="166"/>
  <c r="B43" i="166" s="1"/>
  <c r="E4" i="166"/>
  <c r="C42" i="166" s="1"/>
  <c r="D45" i="165"/>
  <c r="C45" i="165"/>
  <c r="D44" i="165"/>
  <c r="C44" i="165"/>
  <c r="D43" i="165"/>
  <c r="C43" i="165"/>
  <c r="J34" i="165"/>
  <c r="I34" i="165"/>
  <c r="F34" i="165"/>
  <c r="J33" i="165"/>
  <c r="I33" i="165"/>
  <c r="F33" i="165"/>
  <c r="D33" i="165"/>
  <c r="J32" i="165"/>
  <c r="I32" i="165"/>
  <c r="F32" i="165"/>
  <c r="D32" i="165"/>
  <c r="J31" i="165"/>
  <c r="I31" i="165"/>
  <c r="F31" i="165"/>
  <c r="D31" i="165"/>
  <c r="J30" i="165"/>
  <c r="I30" i="165"/>
  <c r="F30" i="165"/>
  <c r="D30" i="165"/>
  <c r="J29" i="165"/>
  <c r="I29" i="165"/>
  <c r="F29" i="165"/>
  <c r="D29" i="165"/>
  <c r="A29" i="165"/>
  <c r="A38" i="165" s="1"/>
  <c r="H28" i="165"/>
  <c r="F7" i="162" s="1"/>
  <c r="K27" i="165"/>
  <c r="H27" i="165"/>
  <c r="G27" i="165"/>
  <c r="K26" i="165"/>
  <c r="H26" i="165"/>
  <c r="G26" i="165"/>
  <c r="K25" i="165"/>
  <c r="H25" i="165"/>
  <c r="G25" i="165"/>
  <c r="K24" i="165"/>
  <c r="H24" i="165"/>
  <c r="G24" i="165"/>
  <c r="K23" i="165"/>
  <c r="H23" i="165"/>
  <c r="G23" i="165"/>
  <c r="K22" i="165"/>
  <c r="H22" i="165"/>
  <c r="G22" i="165"/>
  <c r="A22" i="165"/>
  <c r="B45" i="165" s="1"/>
  <c r="H21" i="165"/>
  <c r="F7" i="161" s="1"/>
  <c r="K20" i="165"/>
  <c r="H20" i="165"/>
  <c r="G20" i="165"/>
  <c r="K19" i="165"/>
  <c r="H19" i="165"/>
  <c r="G19" i="165"/>
  <c r="K18" i="165"/>
  <c r="H18" i="165"/>
  <c r="G18" i="165"/>
  <c r="K17" i="165"/>
  <c r="H17" i="165"/>
  <c r="G17" i="165"/>
  <c r="K16" i="165"/>
  <c r="H16" i="165"/>
  <c r="G16" i="165"/>
  <c r="K15" i="165"/>
  <c r="H15" i="165"/>
  <c r="G15" i="165"/>
  <c r="A15" i="165"/>
  <c r="B44" i="165" s="1"/>
  <c r="H14" i="165"/>
  <c r="F7" i="126" s="1"/>
  <c r="K13" i="165"/>
  <c r="H13" i="165"/>
  <c r="G13" i="165"/>
  <c r="K12" i="165"/>
  <c r="H12" i="165"/>
  <c r="G12" i="165"/>
  <c r="K11" i="165"/>
  <c r="H11" i="165"/>
  <c r="G11" i="165"/>
  <c r="K10" i="165"/>
  <c r="H10" i="165"/>
  <c r="G10" i="165"/>
  <c r="K9" i="165"/>
  <c r="H9" i="165"/>
  <c r="G9" i="165"/>
  <c r="K8" i="165"/>
  <c r="H8" i="165"/>
  <c r="G8" i="165"/>
  <c r="A8" i="165"/>
  <c r="B43" i="165" s="1"/>
  <c r="E4" i="165"/>
  <c r="I42" i="165" s="1"/>
  <c r="A30" i="116"/>
  <c r="A23" i="116"/>
  <c r="A16" i="116"/>
  <c r="A9" i="116"/>
  <c r="E5" i="116"/>
  <c r="H4" i="145"/>
  <c r="E4" i="145"/>
  <c r="B4" i="145"/>
  <c r="C46" i="167" l="1"/>
  <c r="A34" i="170"/>
  <c r="A1" i="163"/>
  <c r="E21" i="170" s="1"/>
  <c r="H29" i="166"/>
  <c r="H33" i="166"/>
  <c r="H29" i="167"/>
  <c r="H33" i="167"/>
  <c r="H30" i="167"/>
  <c r="C11" i="126"/>
  <c r="E8" i="126" s="1"/>
  <c r="H33" i="165"/>
  <c r="H34" i="165"/>
  <c r="H29" i="168"/>
  <c r="B11" i="126"/>
  <c r="B33" i="170"/>
  <c r="A33" i="170"/>
  <c r="C46" i="166"/>
  <c r="D46" i="167"/>
  <c r="B19" i="170"/>
  <c r="A19" i="170"/>
  <c r="B18" i="170"/>
  <c r="A18" i="170"/>
  <c r="H31" i="166"/>
  <c r="D46" i="166"/>
  <c r="K14" i="168"/>
  <c r="K21" i="168"/>
  <c r="K28" i="168"/>
  <c r="H31" i="168"/>
  <c r="C46" i="168"/>
  <c r="A20" i="170"/>
  <c r="B20" i="170"/>
  <c r="B31" i="170"/>
  <c r="A31" i="170"/>
  <c r="B32" i="170"/>
  <c r="A32" i="170"/>
  <c r="K21" i="165"/>
  <c r="C7" i="163"/>
  <c r="G14" i="166"/>
  <c r="G28" i="166"/>
  <c r="D35" i="166"/>
  <c r="B9" i="163" s="1"/>
  <c r="H30" i="168"/>
  <c r="I4" i="168"/>
  <c r="D42" i="168" s="1"/>
  <c r="G38" i="168"/>
  <c r="D35" i="167"/>
  <c r="B8" i="163" s="1"/>
  <c r="I35" i="165"/>
  <c r="K21" i="166"/>
  <c r="K28" i="166"/>
  <c r="H32" i="166"/>
  <c r="J35" i="167"/>
  <c r="H32" i="167"/>
  <c r="G14" i="168"/>
  <c r="G21" i="168"/>
  <c r="G28" i="168"/>
  <c r="D35" i="168"/>
  <c r="B10" i="163" s="1"/>
  <c r="H33" i="168"/>
  <c r="D46" i="168"/>
  <c r="H36" i="163"/>
  <c r="B35" i="163"/>
  <c r="H18" i="163"/>
  <c r="B18" i="163"/>
  <c r="H32" i="165"/>
  <c r="H30" i="166"/>
  <c r="H31" i="167"/>
  <c r="J35" i="168"/>
  <c r="G38" i="165"/>
  <c r="I4" i="166"/>
  <c r="D42" i="166" s="1"/>
  <c r="B18" i="162"/>
  <c r="H18" i="162"/>
  <c r="H36" i="162"/>
  <c r="B35" i="162"/>
  <c r="I4" i="165"/>
  <c r="J42" i="165" s="1"/>
  <c r="C42" i="165"/>
  <c r="I4" i="167"/>
  <c r="D42" i="167" s="1"/>
  <c r="B18" i="161"/>
  <c r="H36" i="161"/>
  <c r="H18" i="161"/>
  <c r="B35" i="161"/>
  <c r="G38" i="166"/>
  <c r="H44" i="165"/>
  <c r="G38" i="167"/>
  <c r="B18" i="126"/>
  <c r="H36" i="126"/>
  <c r="B35" i="126"/>
  <c r="H18" i="126"/>
  <c r="H32" i="168"/>
  <c r="F35" i="168"/>
  <c r="D10" i="163" s="1"/>
  <c r="F35" i="166"/>
  <c r="D9" i="163" s="1"/>
  <c r="G21" i="166"/>
  <c r="J35" i="166"/>
  <c r="K14" i="166"/>
  <c r="K14" i="167"/>
  <c r="K21" i="167"/>
  <c r="K28" i="167"/>
  <c r="G14" i="167"/>
  <c r="G21" i="167"/>
  <c r="G28" i="167"/>
  <c r="F35" i="167"/>
  <c r="D8" i="163" s="1"/>
  <c r="K14" i="165"/>
  <c r="K28" i="165"/>
  <c r="G21" i="165"/>
  <c r="G28" i="165"/>
  <c r="H34" i="168"/>
  <c r="I42" i="168"/>
  <c r="B44" i="168"/>
  <c r="E35" i="168"/>
  <c r="I35" i="168"/>
  <c r="K29" i="168" s="1"/>
  <c r="H43" i="168"/>
  <c r="H45" i="168"/>
  <c r="H34" i="167"/>
  <c r="I42" i="167"/>
  <c r="B44" i="167"/>
  <c r="I35" i="167"/>
  <c r="K33" i="167" s="1"/>
  <c r="H43" i="167"/>
  <c r="H45" i="167"/>
  <c r="H34" i="166"/>
  <c r="I42" i="166"/>
  <c r="B44" i="166"/>
  <c r="I35" i="166"/>
  <c r="K32" i="166" s="1"/>
  <c r="J42" i="166"/>
  <c r="H43" i="166"/>
  <c r="H45" i="166"/>
  <c r="H30" i="165"/>
  <c r="D46" i="165"/>
  <c r="H31" i="165"/>
  <c r="J35" i="165"/>
  <c r="G14" i="165"/>
  <c r="F35" i="165"/>
  <c r="C46" i="165"/>
  <c r="D35" i="165"/>
  <c r="H29" i="165"/>
  <c r="H43" i="165"/>
  <c r="H45" i="165"/>
  <c r="B7" i="146"/>
  <c r="D42" i="165" l="1"/>
  <c r="D7" i="163"/>
  <c r="B7" i="163"/>
  <c r="J44" i="165"/>
  <c r="K31" i="165"/>
  <c r="J42" i="168"/>
  <c r="B21" i="170"/>
  <c r="A21" i="170"/>
  <c r="G32" i="165"/>
  <c r="I45" i="165"/>
  <c r="E7" i="126"/>
  <c r="E10" i="126"/>
  <c r="E9" i="126"/>
  <c r="G31" i="165"/>
  <c r="G34" i="165"/>
  <c r="K33" i="165"/>
  <c r="I44" i="165"/>
  <c r="J43" i="165"/>
  <c r="G30" i="165"/>
  <c r="G33" i="165"/>
  <c r="G29" i="165"/>
  <c r="I43" i="165"/>
  <c r="K32" i="165"/>
  <c r="G30" i="166"/>
  <c r="C9" i="163"/>
  <c r="G32" i="167"/>
  <c r="C8" i="163"/>
  <c r="G34" i="168"/>
  <c r="C10" i="163"/>
  <c r="K29" i="165"/>
  <c r="H35" i="165"/>
  <c r="F7" i="163" s="1"/>
  <c r="K30" i="165"/>
  <c r="J45" i="165"/>
  <c r="K34" i="165"/>
  <c r="J42" i="167"/>
  <c r="G31" i="168"/>
  <c r="K31" i="166"/>
  <c r="K33" i="166"/>
  <c r="G31" i="167"/>
  <c r="I45" i="168"/>
  <c r="I43" i="168"/>
  <c r="I44" i="168"/>
  <c r="H35" i="168"/>
  <c r="F10" i="163" s="1"/>
  <c r="G33" i="168"/>
  <c r="K33" i="168"/>
  <c r="K30" i="168"/>
  <c r="K31" i="168"/>
  <c r="G32" i="168"/>
  <c r="G29" i="168"/>
  <c r="G30" i="168"/>
  <c r="J45" i="168"/>
  <c r="J43" i="168"/>
  <c r="J44" i="168"/>
  <c r="K34" i="168"/>
  <c r="K32" i="168"/>
  <c r="I45" i="167"/>
  <c r="I43" i="167"/>
  <c r="I44" i="167"/>
  <c r="H35" i="167"/>
  <c r="F8" i="163" s="1"/>
  <c r="G33" i="167"/>
  <c r="K30" i="167"/>
  <c r="K29" i="167"/>
  <c r="K34" i="167"/>
  <c r="G29" i="167"/>
  <c r="G30" i="167"/>
  <c r="J45" i="167"/>
  <c r="J43" i="167"/>
  <c r="J44" i="167"/>
  <c r="G34" i="167"/>
  <c r="K31" i="167"/>
  <c r="K32" i="167"/>
  <c r="G33" i="166"/>
  <c r="I45" i="166"/>
  <c r="I43" i="166"/>
  <c r="I44" i="166"/>
  <c r="H35" i="166"/>
  <c r="F9" i="163" s="1"/>
  <c r="G34" i="166"/>
  <c r="G29" i="166"/>
  <c r="K29" i="166"/>
  <c r="G31" i="166"/>
  <c r="J45" i="166"/>
  <c r="J43" i="166"/>
  <c r="J44" i="166"/>
  <c r="K34" i="166"/>
  <c r="G32" i="166"/>
  <c r="K30" i="166"/>
  <c r="G9" i="107"/>
  <c r="G10" i="107"/>
  <c r="G11" i="107"/>
  <c r="G12" i="107"/>
  <c r="G13" i="107"/>
  <c r="G15" i="107"/>
  <c r="G16" i="107"/>
  <c r="G17" i="107"/>
  <c r="G18" i="107"/>
  <c r="G19" i="107"/>
  <c r="G22" i="107"/>
  <c r="G23" i="107"/>
  <c r="G24" i="107"/>
  <c r="G25" i="107"/>
  <c r="I46" i="165" l="1"/>
  <c r="J46" i="165"/>
  <c r="E11" i="126"/>
  <c r="G35" i="165"/>
  <c r="K35" i="165"/>
  <c r="I46" i="167"/>
  <c r="J46" i="167"/>
  <c r="G35" i="166"/>
  <c r="K35" i="168"/>
  <c r="J46" i="168"/>
  <c r="G35" i="168"/>
  <c r="I46" i="168"/>
  <c r="I46" i="166"/>
  <c r="J46" i="166"/>
  <c r="K35" i="166"/>
  <c r="K35" i="167"/>
  <c r="G35" i="167"/>
  <c r="G26" i="107"/>
  <c r="G20" i="107"/>
  <c r="G14" i="107"/>
  <c r="K54" i="113"/>
  <c r="K53" i="113"/>
  <c r="K52" i="113"/>
  <c r="K51" i="113"/>
  <c r="K50" i="113"/>
  <c r="K48" i="113"/>
  <c r="K47" i="113"/>
  <c r="K46" i="113"/>
  <c r="K45" i="113"/>
  <c r="K44" i="113"/>
  <c r="K42" i="113"/>
  <c r="K41" i="113"/>
  <c r="K40" i="113"/>
  <c r="K39" i="113"/>
  <c r="K38" i="113"/>
  <c r="K54" i="112"/>
  <c r="K53" i="112"/>
  <c r="K52" i="112"/>
  <c r="K51" i="112"/>
  <c r="K50" i="112"/>
  <c r="K48" i="112"/>
  <c r="K47" i="112"/>
  <c r="K46" i="112"/>
  <c r="K45" i="112"/>
  <c r="K44" i="112"/>
  <c r="K42" i="112"/>
  <c r="K41" i="112"/>
  <c r="K40" i="112"/>
  <c r="K39" i="112"/>
  <c r="K38" i="112"/>
  <c r="K54" i="111"/>
  <c r="K53" i="111"/>
  <c r="K52" i="111"/>
  <c r="K51" i="111"/>
  <c r="K50" i="111"/>
  <c r="K48" i="111"/>
  <c r="K47" i="111"/>
  <c r="K46" i="111"/>
  <c r="K45" i="111"/>
  <c r="K44" i="111"/>
  <c r="K42" i="111"/>
  <c r="K41" i="111"/>
  <c r="K40" i="111"/>
  <c r="K39" i="111"/>
  <c r="K38" i="111"/>
  <c r="K54" i="110"/>
  <c r="K53" i="110"/>
  <c r="K52" i="110"/>
  <c r="K51" i="110"/>
  <c r="K50" i="110"/>
  <c r="K48" i="110"/>
  <c r="K47" i="110"/>
  <c r="K46" i="110"/>
  <c r="K45" i="110"/>
  <c r="K44" i="110"/>
  <c r="K42" i="110"/>
  <c r="K41" i="110"/>
  <c r="K40" i="110"/>
  <c r="K39" i="110"/>
  <c r="K38" i="110"/>
  <c r="K54" i="109"/>
  <c r="K53" i="109"/>
  <c r="K52" i="109"/>
  <c r="K51" i="109"/>
  <c r="K50" i="109"/>
  <c r="K48" i="109"/>
  <c r="K47" i="109"/>
  <c r="K46" i="109"/>
  <c r="K45" i="109"/>
  <c r="K44" i="109"/>
  <c r="K42" i="109"/>
  <c r="K41" i="109"/>
  <c r="K40" i="109"/>
  <c r="K39" i="109"/>
  <c r="K38" i="109"/>
  <c r="K54" i="108"/>
  <c r="K53" i="108"/>
  <c r="K52" i="108"/>
  <c r="K51" i="108"/>
  <c r="K50" i="108"/>
  <c r="K48" i="108"/>
  <c r="K47" i="108"/>
  <c r="K46" i="108"/>
  <c r="K45" i="108"/>
  <c r="K44" i="108"/>
  <c r="K42" i="108"/>
  <c r="K41" i="108"/>
  <c r="K40" i="108"/>
  <c r="K39" i="108"/>
  <c r="K38" i="108"/>
  <c r="K24" i="113"/>
  <c r="K23" i="113"/>
  <c r="K22" i="113"/>
  <c r="K21" i="113"/>
  <c r="K20" i="113"/>
  <c r="K18" i="113"/>
  <c r="K17" i="113"/>
  <c r="K16" i="113"/>
  <c r="K15" i="113"/>
  <c r="K14" i="113"/>
  <c r="K12" i="113"/>
  <c r="K11" i="113"/>
  <c r="K10" i="113"/>
  <c r="K9" i="113"/>
  <c r="K8" i="113"/>
  <c r="K24" i="112"/>
  <c r="K23" i="112"/>
  <c r="K22" i="112"/>
  <c r="K21" i="112"/>
  <c r="K20" i="112"/>
  <c r="K18" i="112"/>
  <c r="K17" i="112"/>
  <c r="K16" i="112"/>
  <c r="K15" i="112"/>
  <c r="K14" i="112"/>
  <c r="K12" i="112"/>
  <c r="K11" i="112"/>
  <c r="K10" i="112"/>
  <c r="K9" i="112"/>
  <c r="K8" i="112"/>
  <c r="K24" i="111"/>
  <c r="K23" i="111"/>
  <c r="K22" i="111"/>
  <c r="K21" i="111"/>
  <c r="K20" i="111"/>
  <c r="K18" i="111"/>
  <c r="K17" i="111"/>
  <c r="K16" i="111"/>
  <c r="K15" i="111"/>
  <c r="K14" i="111"/>
  <c r="K12" i="111"/>
  <c r="K11" i="111"/>
  <c r="K10" i="111"/>
  <c r="K9" i="111"/>
  <c r="K8" i="111"/>
  <c r="K24" i="110"/>
  <c r="K23" i="110"/>
  <c r="K22" i="110"/>
  <c r="K21" i="110"/>
  <c r="K20" i="110"/>
  <c r="K18" i="110"/>
  <c r="K17" i="110"/>
  <c r="K16" i="110"/>
  <c r="K15" i="110"/>
  <c r="K14" i="110"/>
  <c r="K12" i="110"/>
  <c r="K11" i="110"/>
  <c r="K10" i="110"/>
  <c r="K9" i="110"/>
  <c r="K8" i="110"/>
  <c r="K24" i="109"/>
  <c r="K23" i="109"/>
  <c r="K22" i="109"/>
  <c r="K21" i="109"/>
  <c r="K20" i="109"/>
  <c r="K18" i="109"/>
  <c r="K17" i="109"/>
  <c r="K16" i="109"/>
  <c r="K15" i="109"/>
  <c r="K14" i="109"/>
  <c r="K12" i="109"/>
  <c r="K11" i="109"/>
  <c r="K10" i="109"/>
  <c r="K9" i="109"/>
  <c r="K8" i="109"/>
  <c r="K24" i="108"/>
  <c r="K23" i="108"/>
  <c r="K22" i="108"/>
  <c r="K21" i="108"/>
  <c r="K20" i="108"/>
  <c r="K18" i="108"/>
  <c r="K17" i="108"/>
  <c r="K16" i="108"/>
  <c r="K15" i="108"/>
  <c r="K14" i="108"/>
  <c r="K12" i="108"/>
  <c r="K11" i="108"/>
  <c r="K10" i="108"/>
  <c r="K9" i="108"/>
  <c r="K8" i="108"/>
  <c r="K13" i="112" l="1"/>
  <c r="K43" i="110"/>
  <c r="K55" i="112"/>
  <c r="K25" i="110"/>
  <c r="K55" i="108"/>
  <c r="K19" i="113"/>
  <c r="K13" i="108"/>
  <c r="K43" i="113"/>
  <c r="K49" i="113"/>
  <c r="K55" i="113"/>
  <c r="K25" i="113"/>
  <c r="K13" i="113"/>
  <c r="K43" i="112"/>
  <c r="K49" i="112"/>
  <c r="K19" i="112"/>
  <c r="K25" i="112"/>
  <c r="K49" i="111"/>
  <c r="K55" i="111"/>
  <c r="K43" i="111"/>
  <c r="K13" i="111"/>
  <c r="K19" i="111"/>
  <c r="K25" i="111"/>
  <c r="K49" i="110"/>
  <c r="K55" i="110"/>
  <c r="K13" i="110"/>
  <c r="K19" i="110"/>
  <c r="K43" i="109"/>
  <c r="K49" i="109"/>
  <c r="K55" i="109"/>
  <c r="K13" i="109"/>
  <c r="K19" i="109"/>
  <c r="K25" i="109"/>
  <c r="K43" i="108"/>
  <c r="K49" i="108"/>
  <c r="K19" i="108"/>
  <c r="K25" i="108"/>
  <c r="S20" i="146" l="1"/>
  <c r="F41" i="145" l="1"/>
  <c r="D23" i="140" l="1"/>
  <c r="C23" i="140"/>
  <c r="D23" i="139"/>
  <c r="C23" i="139"/>
  <c r="D23" i="120"/>
  <c r="C23" i="120"/>
  <c r="K17" i="107" l="1"/>
  <c r="I27" i="107"/>
  <c r="J60" i="108"/>
  <c r="I60" i="108"/>
  <c r="J59" i="108"/>
  <c r="I59" i="108"/>
  <c r="J58" i="108"/>
  <c r="I58" i="108"/>
  <c r="J57" i="108"/>
  <c r="I57" i="108"/>
  <c r="J56" i="108"/>
  <c r="I56" i="108"/>
  <c r="J60" i="109"/>
  <c r="I60" i="109"/>
  <c r="J59" i="109"/>
  <c r="I59" i="109"/>
  <c r="J58" i="109"/>
  <c r="I58" i="109"/>
  <c r="J57" i="109"/>
  <c r="I57" i="109"/>
  <c r="J56" i="109"/>
  <c r="I56" i="109"/>
  <c r="J60" i="110"/>
  <c r="I60" i="110"/>
  <c r="J59" i="110"/>
  <c r="I59" i="110"/>
  <c r="J58" i="110"/>
  <c r="I58" i="110"/>
  <c r="J57" i="110"/>
  <c r="I57" i="110"/>
  <c r="J56" i="110"/>
  <c r="I56" i="110"/>
  <c r="J60" i="111"/>
  <c r="I60" i="111"/>
  <c r="J59" i="111"/>
  <c r="I59" i="111"/>
  <c r="J58" i="111"/>
  <c r="I58" i="111"/>
  <c r="J57" i="111"/>
  <c r="I57" i="111"/>
  <c r="J56" i="111"/>
  <c r="I56" i="111"/>
  <c r="J60" i="112"/>
  <c r="I60" i="112"/>
  <c r="J59" i="112"/>
  <c r="I59" i="112"/>
  <c r="J58" i="112"/>
  <c r="I58" i="112"/>
  <c r="J57" i="112"/>
  <c r="I57" i="112"/>
  <c r="J56" i="112"/>
  <c r="I56" i="112"/>
  <c r="J60" i="113"/>
  <c r="I60" i="113"/>
  <c r="J59" i="113"/>
  <c r="I59" i="113"/>
  <c r="J58" i="113"/>
  <c r="I58" i="113"/>
  <c r="J57" i="113"/>
  <c r="I57" i="113"/>
  <c r="J56" i="113"/>
  <c r="I56" i="113"/>
  <c r="J61" i="107"/>
  <c r="I61" i="107"/>
  <c r="J60" i="107"/>
  <c r="I60" i="107"/>
  <c r="J59" i="107"/>
  <c r="I59" i="107"/>
  <c r="J58" i="107"/>
  <c r="I58" i="107"/>
  <c r="J57" i="107"/>
  <c r="I57" i="107"/>
  <c r="J30" i="108"/>
  <c r="I30" i="108"/>
  <c r="J29" i="108"/>
  <c r="I29" i="108"/>
  <c r="J28" i="108"/>
  <c r="I28" i="108"/>
  <c r="J27" i="108"/>
  <c r="I27" i="108"/>
  <c r="J26" i="108"/>
  <c r="I26" i="108"/>
  <c r="J30" i="109"/>
  <c r="I30" i="109"/>
  <c r="J29" i="109"/>
  <c r="I29" i="109"/>
  <c r="J28" i="109"/>
  <c r="I28" i="109"/>
  <c r="J27" i="109"/>
  <c r="I27" i="109"/>
  <c r="J26" i="109"/>
  <c r="I26" i="109"/>
  <c r="J30" i="110"/>
  <c r="I30" i="110"/>
  <c r="J29" i="110"/>
  <c r="I29" i="110"/>
  <c r="J28" i="110"/>
  <c r="I28" i="110"/>
  <c r="J27" i="110"/>
  <c r="I27" i="110"/>
  <c r="J26" i="110"/>
  <c r="I26" i="110"/>
  <c r="J30" i="111"/>
  <c r="I30" i="111"/>
  <c r="J29" i="111"/>
  <c r="I29" i="111"/>
  <c r="J28" i="111"/>
  <c r="I28" i="111"/>
  <c r="J27" i="111"/>
  <c r="I27" i="111"/>
  <c r="J26" i="111"/>
  <c r="I26" i="111"/>
  <c r="J30" i="112"/>
  <c r="I30" i="112"/>
  <c r="J29" i="112"/>
  <c r="I29" i="112"/>
  <c r="J28" i="112"/>
  <c r="I28" i="112"/>
  <c r="J27" i="112"/>
  <c r="I27" i="112"/>
  <c r="J26" i="112"/>
  <c r="I26" i="112"/>
  <c r="J30" i="113"/>
  <c r="I30" i="113"/>
  <c r="J29" i="113"/>
  <c r="I29" i="113"/>
  <c r="J28" i="113"/>
  <c r="I28" i="113"/>
  <c r="J27" i="113"/>
  <c r="I27" i="113"/>
  <c r="J26" i="113"/>
  <c r="I26" i="113"/>
  <c r="J31" i="107"/>
  <c r="I31" i="107"/>
  <c r="J30" i="107"/>
  <c r="I30" i="107"/>
  <c r="J29" i="107"/>
  <c r="I29" i="107"/>
  <c r="J28" i="107"/>
  <c r="I28" i="107"/>
  <c r="J27" i="107"/>
  <c r="I61" i="110" l="1"/>
  <c r="K59" i="110" s="1"/>
  <c r="I61" i="108"/>
  <c r="K58" i="108" s="1"/>
  <c r="J32" i="107"/>
  <c r="I31" i="113"/>
  <c r="K30" i="113" s="1"/>
  <c r="J31" i="113"/>
  <c r="I61" i="112"/>
  <c r="K59" i="112" s="1"/>
  <c r="J61" i="111"/>
  <c r="J31" i="111"/>
  <c r="I31" i="111"/>
  <c r="K30" i="111" s="1"/>
  <c r="J61" i="109"/>
  <c r="I31" i="109"/>
  <c r="K27" i="109" s="1"/>
  <c r="J31" i="109"/>
  <c r="I62" i="107"/>
  <c r="I32" i="107"/>
  <c r="J61" i="113"/>
  <c r="I61" i="113"/>
  <c r="K56" i="113" s="1"/>
  <c r="J61" i="112"/>
  <c r="J31" i="112"/>
  <c r="I31" i="112"/>
  <c r="K30" i="112" s="1"/>
  <c r="I61" i="111"/>
  <c r="K56" i="111" s="1"/>
  <c r="J61" i="110"/>
  <c r="J31" i="110"/>
  <c r="I31" i="110"/>
  <c r="K30" i="110" s="1"/>
  <c r="I61" i="109"/>
  <c r="K60" i="109" s="1"/>
  <c r="J61" i="108"/>
  <c r="J31" i="108"/>
  <c r="I31" i="108"/>
  <c r="K29" i="108" s="1"/>
  <c r="J62" i="107"/>
  <c r="J11" i="163"/>
  <c r="I11" i="163"/>
  <c r="H11" i="163"/>
  <c r="G11" i="163"/>
  <c r="J10" i="163"/>
  <c r="I10" i="163"/>
  <c r="H10" i="163"/>
  <c r="G10" i="163"/>
  <c r="J9" i="163"/>
  <c r="I9" i="163"/>
  <c r="H9" i="163"/>
  <c r="G9" i="163"/>
  <c r="J8" i="163"/>
  <c r="I8" i="163"/>
  <c r="H8" i="163"/>
  <c r="G8" i="163"/>
  <c r="J7" i="163"/>
  <c r="I7" i="163"/>
  <c r="H7" i="163"/>
  <c r="G7" i="163"/>
  <c r="K28" i="112" l="1"/>
  <c r="K60" i="110"/>
  <c r="K56" i="109"/>
  <c r="K30" i="109"/>
  <c r="K57" i="113"/>
  <c r="K60" i="113"/>
  <c r="K28" i="111"/>
  <c r="K26" i="111"/>
  <c r="K27" i="111"/>
  <c r="K57" i="110"/>
  <c r="K29" i="110"/>
  <c r="K28" i="110"/>
  <c r="K58" i="109"/>
  <c r="K59" i="109"/>
  <c r="K29" i="109"/>
  <c r="K26" i="109"/>
  <c r="K30" i="108"/>
  <c r="K27" i="108"/>
  <c r="K58" i="113"/>
  <c r="K59" i="113"/>
  <c r="K28" i="113"/>
  <c r="K26" i="113"/>
  <c r="K29" i="113"/>
  <c r="K27" i="113"/>
  <c r="K60" i="112"/>
  <c r="K57" i="112"/>
  <c r="K58" i="112"/>
  <c r="K56" i="112"/>
  <c r="K29" i="112"/>
  <c r="K26" i="112"/>
  <c r="K27" i="112"/>
  <c r="K60" i="111"/>
  <c r="K57" i="111"/>
  <c r="K58" i="111"/>
  <c r="K59" i="111"/>
  <c r="K29" i="111"/>
  <c r="K58" i="110"/>
  <c r="K56" i="110"/>
  <c r="K27" i="110"/>
  <c r="K26" i="110"/>
  <c r="K57" i="109"/>
  <c r="K28" i="109"/>
  <c r="K59" i="108"/>
  <c r="K57" i="108"/>
  <c r="K56" i="108"/>
  <c r="K60" i="108"/>
  <c r="K28" i="108"/>
  <c r="K26" i="108"/>
  <c r="K9" i="163"/>
  <c r="K10" i="163"/>
  <c r="K7" i="163"/>
  <c r="K8" i="163"/>
  <c r="K11" i="163"/>
  <c r="K61" i="111" l="1"/>
  <c r="K31" i="110"/>
  <c r="K61" i="113"/>
  <c r="K31" i="113"/>
  <c r="K61" i="109"/>
  <c r="K31" i="108"/>
  <c r="K61" i="108"/>
  <c r="K61" i="112"/>
  <c r="K31" i="112"/>
  <c r="K31" i="111"/>
  <c r="K61" i="110"/>
  <c r="K31" i="109"/>
  <c r="C11" i="161"/>
  <c r="C11" i="162"/>
  <c r="B11" i="162"/>
  <c r="D11" i="162"/>
  <c r="B11" i="161"/>
  <c r="E9" i="162" l="1"/>
  <c r="E7" i="162"/>
  <c r="E10" i="162"/>
  <c r="E8" i="162"/>
  <c r="E8" i="161"/>
  <c r="E10" i="161"/>
  <c r="E7" i="161"/>
  <c r="E9" i="161"/>
  <c r="K20" i="116"/>
  <c r="K19" i="116"/>
  <c r="K18" i="116"/>
  <c r="K24" i="116"/>
  <c r="K25" i="116"/>
  <c r="K26" i="116"/>
  <c r="K27" i="116"/>
  <c r="K28" i="116"/>
  <c r="K23" i="116"/>
  <c r="K17" i="116"/>
  <c r="K21" i="116"/>
  <c r="K16" i="116"/>
  <c r="K10" i="116"/>
  <c r="K11" i="116"/>
  <c r="K12" i="116"/>
  <c r="K13" i="116"/>
  <c r="K14" i="116"/>
  <c r="K9" i="116"/>
  <c r="J35" i="116"/>
  <c r="I35" i="116"/>
  <c r="J34" i="116"/>
  <c r="I34" i="116"/>
  <c r="J33" i="116"/>
  <c r="I33" i="116"/>
  <c r="J32" i="116"/>
  <c r="I32" i="116"/>
  <c r="J31" i="116"/>
  <c r="I31" i="116"/>
  <c r="J30" i="116"/>
  <c r="I30" i="116"/>
  <c r="E11" i="161" l="1"/>
  <c r="E11" i="162"/>
  <c r="K15" i="116"/>
  <c r="K22" i="116"/>
  <c r="J36" i="116"/>
  <c r="D11" i="126"/>
  <c r="I36" i="116"/>
  <c r="K29" i="116"/>
  <c r="K34" i="116" l="1"/>
  <c r="K33" i="116"/>
  <c r="K30" i="116"/>
  <c r="K31" i="116"/>
  <c r="K32" i="116"/>
  <c r="K35" i="116"/>
  <c r="K36" i="116" l="1"/>
  <c r="H54" i="113" l="1"/>
  <c r="H48" i="113"/>
  <c r="H42" i="113"/>
  <c r="H24" i="113"/>
  <c r="H18" i="113"/>
  <c r="H12" i="113"/>
  <c r="H54" i="112"/>
  <c r="H48" i="112"/>
  <c r="H42" i="112"/>
  <c r="H24" i="112"/>
  <c r="H18" i="112"/>
  <c r="H12" i="112"/>
  <c r="H54" i="111"/>
  <c r="H48" i="111"/>
  <c r="H42" i="111"/>
  <c r="H24" i="111"/>
  <c r="H18" i="111"/>
  <c r="H12" i="111"/>
  <c r="H54" i="110"/>
  <c r="H48" i="110"/>
  <c r="H42" i="110"/>
  <c r="H24" i="110"/>
  <c r="H18" i="110"/>
  <c r="H12" i="110"/>
  <c r="H54" i="109"/>
  <c r="H48" i="109"/>
  <c r="H42" i="109"/>
  <c r="H24" i="109"/>
  <c r="H18" i="109"/>
  <c r="H12" i="109"/>
  <c r="H54" i="108"/>
  <c r="H48" i="108"/>
  <c r="H42" i="108"/>
  <c r="H24" i="108"/>
  <c r="H18" i="108"/>
  <c r="H12" i="108"/>
  <c r="K61" i="107"/>
  <c r="K55" i="107"/>
  <c r="K49" i="107"/>
  <c r="K43" i="107"/>
  <c r="H55" i="107"/>
  <c r="H49" i="107"/>
  <c r="H43" i="107"/>
  <c r="K31" i="107"/>
  <c r="K25" i="107"/>
  <c r="K19" i="107"/>
  <c r="K13" i="107"/>
  <c r="H25" i="107"/>
  <c r="H19" i="107"/>
  <c r="H13" i="107"/>
  <c r="H27" i="116"/>
  <c r="H20" i="116"/>
  <c r="H13" i="116"/>
  <c r="S22" i="122" l="1"/>
  <c r="C20" i="122" l="1"/>
  <c r="G49" i="107" l="1"/>
  <c r="K9" i="107" l="1"/>
  <c r="K10" i="107"/>
  <c r="K11" i="107"/>
  <c r="K12" i="107"/>
  <c r="K15" i="107"/>
  <c r="K16" i="107"/>
  <c r="K18" i="107"/>
  <c r="K21" i="107"/>
  <c r="K22" i="107"/>
  <c r="K23" i="107"/>
  <c r="K24" i="107"/>
  <c r="K27" i="107"/>
  <c r="K28" i="107"/>
  <c r="K29" i="107"/>
  <c r="K30" i="107"/>
  <c r="K32" i="107" l="1"/>
  <c r="K26" i="107"/>
  <c r="K20" i="107"/>
  <c r="K14" i="107"/>
  <c r="H14" i="116"/>
  <c r="T28" i="147"/>
  <c r="S28" i="147"/>
  <c r="M28" i="147"/>
  <c r="L28" i="147"/>
  <c r="K28" i="147"/>
  <c r="F28" i="147"/>
  <c r="E31" i="107" l="1"/>
  <c r="H31" i="107" s="1"/>
  <c r="E34" i="116" l="1"/>
  <c r="F34" i="116"/>
  <c r="E33" i="116"/>
  <c r="D34" i="116"/>
  <c r="H34" i="116" l="1"/>
  <c r="F39" i="145"/>
  <c r="E39" i="145"/>
  <c r="G39" i="145" s="1"/>
  <c r="Q20" i="146" l="1"/>
  <c r="Q21" i="146"/>
  <c r="Q22" i="146"/>
  <c r="F60" i="113" l="1"/>
  <c r="E60" i="113"/>
  <c r="H60" i="113" s="1"/>
  <c r="D60" i="113"/>
  <c r="F59" i="113"/>
  <c r="E59" i="113"/>
  <c r="H59" i="113" s="1"/>
  <c r="D59" i="113"/>
  <c r="F58" i="113"/>
  <c r="E58" i="113"/>
  <c r="H58" i="113" s="1"/>
  <c r="D58" i="113"/>
  <c r="F57" i="113"/>
  <c r="E57" i="113"/>
  <c r="H57" i="113" s="1"/>
  <c r="D57" i="113"/>
  <c r="F56" i="113"/>
  <c r="E56" i="113"/>
  <c r="D56" i="113"/>
  <c r="G54" i="113"/>
  <c r="H53" i="113"/>
  <c r="G53" i="113"/>
  <c r="H52" i="113"/>
  <c r="G52" i="113"/>
  <c r="H51" i="113"/>
  <c r="G51" i="113"/>
  <c r="H50" i="113"/>
  <c r="G50" i="113"/>
  <c r="H49" i="113"/>
  <c r="G48" i="113"/>
  <c r="H47" i="113"/>
  <c r="G47" i="113"/>
  <c r="H46" i="113"/>
  <c r="G46" i="113"/>
  <c r="H45" i="113"/>
  <c r="G45" i="113"/>
  <c r="H44" i="113"/>
  <c r="G44" i="113"/>
  <c r="H43" i="113"/>
  <c r="G42" i="113"/>
  <c r="H41" i="113"/>
  <c r="G41" i="113"/>
  <c r="H40" i="113"/>
  <c r="G40" i="113"/>
  <c r="H39" i="113"/>
  <c r="G39" i="113"/>
  <c r="H38" i="113"/>
  <c r="G38" i="113"/>
  <c r="F60" i="112"/>
  <c r="E60" i="112"/>
  <c r="H60" i="112" s="1"/>
  <c r="D60" i="112"/>
  <c r="F59" i="112"/>
  <c r="E59" i="112"/>
  <c r="H59" i="112" s="1"/>
  <c r="D59" i="112"/>
  <c r="F58" i="112"/>
  <c r="E58" i="112"/>
  <c r="H58" i="112" s="1"/>
  <c r="D58" i="112"/>
  <c r="F57" i="112"/>
  <c r="E57" i="112"/>
  <c r="H57" i="112" s="1"/>
  <c r="D57" i="112"/>
  <c r="F56" i="112"/>
  <c r="E56" i="112"/>
  <c r="D56" i="112"/>
  <c r="H55" i="112"/>
  <c r="G54" i="112"/>
  <c r="H53" i="112"/>
  <c r="G53" i="112"/>
  <c r="H52" i="112"/>
  <c r="G52" i="112"/>
  <c r="H51" i="112"/>
  <c r="G51" i="112"/>
  <c r="H50" i="112"/>
  <c r="G50" i="112"/>
  <c r="H49" i="112"/>
  <c r="G48" i="112"/>
  <c r="H47" i="112"/>
  <c r="G47" i="112"/>
  <c r="H46" i="112"/>
  <c r="G46" i="112"/>
  <c r="H45" i="112"/>
  <c r="G45" i="112"/>
  <c r="H44" i="112"/>
  <c r="G44" i="112"/>
  <c r="H43" i="112"/>
  <c r="G42" i="112"/>
  <c r="H41" i="112"/>
  <c r="G41" i="112"/>
  <c r="H40" i="112"/>
  <c r="G40" i="112"/>
  <c r="H39" i="112"/>
  <c r="G39" i="112"/>
  <c r="H38" i="112"/>
  <c r="G38" i="112"/>
  <c r="F60" i="111"/>
  <c r="E60" i="111"/>
  <c r="H60" i="111" s="1"/>
  <c r="D60" i="111"/>
  <c r="F59" i="111"/>
  <c r="E59" i="111"/>
  <c r="H59" i="111" s="1"/>
  <c r="D59" i="111"/>
  <c r="F58" i="111"/>
  <c r="E58" i="111"/>
  <c r="H58" i="111" s="1"/>
  <c r="D58" i="111"/>
  <c r="F57" i="111"/>
  <c r="E57" i="111"/>
  <c r="H57" i="111" s="1"/>
  <c r="D57" i="111"/>
  <c r="F56" i="111"/>
  <c r="E56" i="111"/>
  <c r="D56" i="111"/>
  <c r="H55" i="111"/>
  <c r="G54" i="111"/>
  <c r="H53" i="111"/>
  <c r="G53" i="111"/>
  <c r="H52" i="111"/>
  <c r="G52" i="111"/>
  <c r="H51" i="111"/>
  <c r="G51" i="111"/>
  <c r="H50" i="111"/>
  <c r="G50" i="111"/>
  <c r="H49" i="111"/>
  <c r="G48" i="111"/>
  <c r="H47" i="111"/>
  <c r="G47" i="111"/>
  <c r="H46" i="111"/>
  <c r="G46" i="111"/>
  <c r="H45" i="111"/>
  <c r="G45" i="111"/>
  <c r="H44" i="111"/>
  <c r="G44" i="111"/>
  <c r="H43" i="111"/>
  <c r="G42" i="111"/>
  <c r="H41" i="111"/>
  <c r="G41" i="111"/>
  <c r="H40" i="111"/>
  <c r="G40" i="111"/>
  <c r="H39" i="111"/>
  <c r="G39" i="111"/>
  <c r="H38" i="111"/>
  <c r="G38" i="111"/>
  <c r="F60" i="110"/>
  <c r="E60" i="110"/>
  <c r="H60" i="110" s="1"/>
  <c r="D60" i="110"/>
  <c r="F59" i="110"/>
  <c r="E59" i="110"/>
  <c r="H59" i="110" s="1"/>
  <c r="D59" i="110"/>
  <c r="F58" i="110"/>
  <c r="E58" i="110"/>
  <c r="H58" i="110" s="1"/>
  <c r="D58" i="110"/>
  <c r="F57" i="110"/>
  <c r="E57" i="110"/>
  <c r="H57" i="110" s="1"/>
  <c r="D57" i="110"/>
  <c r="F56" i="110"/>
  <c r="E56" i="110"/>
  <c r="D56" i="110"/>
  <c r="H55" i="110"/>
  <c r="G54" i="110"/>
  <c r="H53" i="110"/>
  <c r="G53" i="110"/>
  <c r="H52" i="110"/>
  <c r="G52" i="110"/>
  <c r="H51" i="110"/>
  <c r="G51" i="110"/>
  <c r="H50" i="110"/>
  <c r="G50" i="110"/>
  <c r="H49" i="110"/>
  <c r="G48" i="110"/>
  <c r="H47" i="110"/>
  <c r="G47" i="110"/>
  <c r="H46" i="110"/>
  <c r="G46" i="110"/>
  <c r="H45" i="110"/>
  <c r="G45" i="110"/>
  <c r="H44" i="110"/>
  <c r="G44" i="110"/>
  <c r="H43" i="110"/>
  <c r="G42" i="110"/>
  <c r="H41" i="110"/>
  <c r="G41" i="110"/>
  <c r="H40" i="110"/>
  <c r="G40" i="110"/>
  <c r="H39" i="110"/>
  <c r="G39" i="110"/>
  <c r="H38" i="110"/>
  <c r="G38" i="110"/>
  <c r="F60" i="109"/>
  <c r="E60" i="109"/>
  <c r="H60" i="109" s="1"/>
  <c r="D60" i="109"/>
  <c r="F59" i="109"/>
  <c r="E59" i="109"/>
  <c r="H59" i="109" s="1"/>
  <c r="D59" i="109"/>
  <c r="F58" i="109"/>
  <c r="E58" i="109"/>
  <c r="H58" i="109" s="1"/>
  <c r="D58" i="109"/>
  <c r="F57" i="109"/>
  <c r="E57" i="109"/>
  <c r="H57" i="109" s="1"/>
  <c r="D57" i="109"/>
  <c r="F56" i="109"/>
  <c r="E56" i="109"/>
  <c r="D56" i="109"/>
  <c r="H55" i="109"/>
  <c r="G54" i="109"/>
  <c r="H53" i="109"/>
  <c r="G53" i="109"/>
  <c r="H52" i="109"/>
  <c r="G52" i="109"/>
  <c r="H51" i="109"/>
  <c r="G51" i="109"/>
  <c r="H50" i="109"/>
  <c r="G50" i="109"/>
  <c r="H49" i="109"/>
  <c r="G48" i="109"/>
  <c r="H47" i="109"/>
  <c r="G47" i="109"/>
  <c r="H46" i="109"/>
  <c r="G46" i="109"/>
  <c r="H45" i="109"/>
  <c r="G45" i="109"/>
  <c r="H44" i="109"/>
  <c r="G44" i="109"/>
  <c r="H43" i="109"/>
  <c r="G42" i="109"/>
  <c r="H41" i="109"/>
  <c r="G41" i="109"/>
  <c r="H40" i="109"/>
  <c r="G40" i="109"/>
  <c r="H39" i="109"/>
  <c r="G39" i="109"/>
  <c r="H38" i="109"/>
  <c r="G38" i="109"/>
  <c r="G40" i="108"/>
  <c r="F60" i="108"/>
  <c r="E60" i="108"/>
  <c r="H60" i="108" s="1"/>
  <c r="D60" i="108"/>
  <c r="F59" i="108"/>
  <c r="E59" i="108"/>
  <c r="H59" i="108" s="1"/>
  <c r="D59" i="108"/>
  <c r="F58" i="108"/>
  <c r="E58" i="108"/>
  <c r="H58" i="108" s="1"/>
  <c r="D58" i="108"/>
  <c r="F57" i="108"/>
  <c r="E57" i="108"/>
  <c r="H57" i="108" s="1"/>
  <c r="D57" i="108"/>
  <c r="F56" i="108"/>
  <c r="E56" i="108"/>
  <c r="H56" i="108" s="1"/>
  <c r="D56" i="108"/>
  <c r="H55" i="108"/>
  <c r="G54" i="108"/>
  <c r="H53" i="108"/>
  <c r="G53" i="108"/>
  <c r="H52" i="108"/>
  <c r="G52" i="108"/>
  <c r="H51" i="108"/>
  <c r="G51" i="108"/>
  <c r="H50" i="108"/>
  <c r="G50" i="108"/>
  <c r="H49" i="108"/>
  <c r="G48" i="108"/>
  <c r="H47" i="108"/>
  <c r="G47" i="108"/>
  <c r="H46" i="108"/>
  <c r="G46" i="108"/>
  <c r="H45" i="108"/>
  <c r="G45" i="108"/>
  <c r="H44" i="108"/>
  <c r="G44" i="108"/>
  <c r="H43" i="108"/>
  <c r="G42" i="108"/>
  <c r="H41" i="108"/>
  <c r="G41" i="108"/>
  <c r="H40" i="108"/>
  <c r="H39" i="108"/>
  <c r="G39" i="108"/>
  <c r="H38" i="108"/>
  <c r="G38" i="108"/>
  <c r="F30" i="113"/>
  <c r="E30" i="113"/>
  <c r="H30" i="113" s="1"/>
  <c r="D30" i="113"/>
  <c r="F29" i="113"/>
  <c r="E29" i="113"/>
  <c r="H29" i="113" s="1"/>
  <c r="D29" i="113"/>
  <c r="F28" i="113"/>
  <c r="E28" i="113"/>
  <c r="H28" i="113" s="1"/>
  <c r="D28" i="113"/>
  <c r="F27" i="113"/>
  <c r="E27" i="113"/>
  <c r="H27" i="113" s="1"/>
  <c r="D27" i="113"/>
  <c r="F26" i="113"/>
  <c r="E26" i="113"/>
  <c r="D26" i="113"/>
  <c r="H25" i="113"/>
  <c r="G24" i="113"/>
  <c r="H23" i="113"/>
  <c r="G23" i="113"/>
  <c r="H22" i="113"/>
  <c r="G22" i="113"/>
  <c r="H21" i="113"/>
  <c r="G21" i="113"/>
  <c r="H20" i="113"/>
  <c r="G20" i="113"/>
  <c r="H19" i="113"/>
  <c r="G18" i="113"/>
  <c r="H17" i="113"/>
  <c r="G17" i="113"/>
  <c r="H16" i="113"/>
  <c r="G16" i="113"/>
  <c r="H15" i="113"/>
  <c r="G15" i="113"/>
  <c r="H14" i="113"/>
  <c r="G14" i="113"/>
  <c r="H13" i="113"/>
  <c r="G12" i="113"/>
  <c r="H11" i="113"/>
  <c r="G11" i="113"/>
  <c r="H10" i="113"/>
  <c r="G10" i="113"/>
  <c r="H9" i="113"/>
  <c r="G9" i="113"/>
  <c r="H8" i="113"/>
  <c r="G8" i="113"/>
  <c r="F30" i="112"/>
  <c r="E30" i="112"/>
  <c r="H30" i="112" s="1"/>
  <c r="D30" i="112"/>
  <c r="F29" i="112"/>
  <c r="E29" i="112"/>
  <c r="H29" i="112" s="1"/>
  <c r="D29" i="112"/>
  <c r="F28" i="112"/>
  <c r="E28" i="112"/>
  <c r="H28" i="112" s="1"/>
  <c r="D28" i="112"/>
  <c r="F27" i="112"/>
  <c r="E27" i="112"/>
  <c r="H27" i="112" s="1"/>
  <c r="D27" i="112"/>
  <c r="F26" i="112"/>
  <c r="E26" i="112"/>
  <c r="D26" i="112"/>
  <c r="H25" i="112"/>
  <c r="G24" i="112"/>
  <c r="H23" i="112"/>
  <c r="G23" i="112"/>
  <c r="H22" i="112"/>
  <c r="G22" i="112"/>
  <c r="H21" i="112"/>
  <c r="G21" i="112"/>
  <c r="H20" i="112"/>
  <c r="G20" i="112"/>
  <c r="H19" i="112"/>
  <c r="G18" i="112"/>
  <c r="H17" i="112"/>
  <c r="G17" i="112"/>
  <c r="H16" i="112"/>
  <c r="G16" i="112"/>
  <c r="H15" i="112"/>
  <c r="G15" i="112"/>
  <c r="H14" i="112"/>
  <c r="G14" i="112"/>
  <c r="H13" i="112"/>
  <c r="G12" i="112"/>
  <c r="H11" i="112"/>
  <c r="G11" i="112"/>
  <c r="H10" i="112"/>
  <c r="G10" i="112"/>
  <c r="H9" i="112"/>
  <c r="G9" i="112"/>
  <c r="H8" i="112"/>
  <c r="G8" i="112"/>
  <c r="F30" i="111"/>
  <c r="E30" i="111"/>
  <c r="H30" i="111" s="1"/>
  <c r="D30" i="111"/>
  <c r="F29" i="111"/>
  <c r="E29" i="111"/>
  <c r="H29" i="111" s="1"/>
  <c r="D29" i="111"/>
  <c r="F28" i="111"/>
  <c r="E28" i="111"/>
  <c r="H28" i="111" s="1"/>
  <c r="D28" i="111"/>
  <c r="F27" i="111"/>
  <c r="E27" i="111"/>
  <c r="H27" i="111" s="1"/>
  <c r="D27" i="111"/>
  <c r="F26" i="111"/>
  <c r="E26" i="111"/>
  <c r="D26" i="111"/>
  <c r="H25" i="111"/>
  <c r="G24" i="111"/>
  <c r="H23" i="111"/>
  <c r="G23" i="111"/>
  <c r="H22" i="111"/>
  <c r="G22" i="111"/>
  <c r="H21" i="111"/>
  <c r="G21" i="111"/>
  <c r="H20" i="111"/>
  <c r="G20" i="111"/>
  <c r="H19" i="111"/>
  <c r="G18" i="111"/>
  <c r="H17" i="111"/>
  <c r="G17" i="111"/>
  <c r="H16" i="111"/>
  <c r="G16" i="111"/>
  <c r="H15" i="111"/>
  <c r="G15" i="111"/>
  <c r="H14" i="111"/>
  <c r="G14" i="111"/>
  <c r="H13" i="111"/>
  <c r="G12" i="111"/>
  <c r="H11" i="111"/>
  <c r="G11" i="111"/>
  <c r="H10" i="111"/>
  <c r="G10" i="111"/>
  <c r="H9" i="111"/>
  <c r="G9" i="111"/>
  <c r="H8" i="111"/>
  <c r="G8" i="111"/>
  <c r="F30" i="110"/>
  <c r="E30" i="110"/>
  <c r="H30" i="110" s="1"/>
  <c r="D30" i="110"/>
  <c r="F29" i="110"/>
  <c r="E29" i="110"/>
  <c r="H29" i="110" s="1"/>
  <c r="D29" i="110"/>
  <c r="F28" i="110"/>
  <c r="E28" i="110"/>
  <c r="H28" i="110" s="1"/>
  <c r="D28" i="110"/>
  <c r="F27" i="110"/>
  <c r="E27" i="110"/>
  <c r="H27" i="110" s="1"/>
  <c r="D27" i="110"/>
  <c r="F26" i="110"/>
  <c r="E26" i="110"/>
  <c r="D26" i="110"/>
  <c r="H25" i="110"/>
  <c r="G24" i="110"/>
  <c r="H23" i="110"/>
  <c r="G23" i="110"/>
  <c r="H22" i="110"/>
  <c r="G22" i="110"/>
  <c r="H21" i="110"/>
  <c r="G21" i="110"/>
  <c r="H20" i="110"/>
  <c r="G20" i="110"/>
  <c r="H19" i="110"/>
  <c r="G18" i="110"/>
  <c r="H17" i="110"/>
  <c r="G17" i="110"/>
  <c r="H16" i="110"/>
  <c r="G16" i="110"/>
  <c r="H15" i="110"/>
  <c r="G15" i="110"/>
  <c r="H14" i="110"/>
  <c r="G14" i="110"/>
  <c r="H13" i="110"/>
  <c r="G12" i="110"/>
  <c r="H11" i="110"/>
  <c r="G11" i="110"/>
  <c r="H10" i="110"/>
  <c r="G10" i="110"/>
  <c r="H9" i="110"/>
  <c r="G9" i="110"/>
  <c r="H8" i="110"/>
  <c r="G8" i="110"/>
  <c r="F30" i="109"/>
  <c r="E30" i="109"/>
  <c r="H30" i="109" s="1"/>
  <c r="D30" i="109"/>
  <c r="F29" i="109"/>
  <c r="E29" i="109"/>
  <c r="H29" i="109" s="1"/>
  <c r="D29" i="109"/>
  <c r="F28" i="109"/>
  <c r="E28" i="109"/>
  <c r="H28" i="109" s="1"/>
  <c r="D28" i="109"/>
  <c r="F27" i="109"/>
  <c r="E27" i="109"/>
  <c r="H27" i="109" s="1"/>
  <c r="D27" i="109"/>
  <c r="F26" i="109"/>
  <c r="E26" i="109"/>
  <c r="D26" i="109"/>
  <c r="H25" i="109"/>
  <c r="G24" i="109"/>
  <c r="H23" i="109"/>
  <c r="G23" i="109"/>
  <c r="H22" i="109"/>
  <c r="G22" i="109"/>
  <c r="H21" i="109"/>
  <c r="G21" i="109"/>
  <c r="H20" i="109"/>
  <c r="G20" i="109"/>
  <c r="H19" i="109"/>
  <c r="G18" i="109"/>
  <c r="H17" i="109"/>
  <c r="G17" i="109"/>
  <c r="H16" i="109"/>
  <c r="G16" i="109"/>
  <c r="H15" i="109"/>
  <c r="G15" i="109"/>
  <c r="H14" i="109"/>
  <c r="G14" i="109"/>
  <c r="H13" i="109"/>
  <c r="G12" i="109"/>
  <c r="H11" i="109"/>
  <c r="G11" i="109"/>
  <c r="H10" i="109"/>
  <c r="G10" i="109"/>
  <c r="H9" i="109"/>
  <c r="G9" i="109"/>
  <c r="H8" i="109"/>
  <c r="G8" i="109"/>
  <c r="G24" i="108"/>
  <c r="G18" i="108"/>
  <c r="G12" i="108"/>
  <c r="G11" i="108"/>
  <c r="G55" i="107"/>
  <c r="G43" i="107"/>
  <c r="G42" i="107"/>
  <c r="E61" i="107"/>
  <c r="H61" i="107" s="1"/>
  <c r="E57" i="107"/>
  <c r="G52" i="107"/>
  <c r="G53" i="107"/>
  <c r="G54" i="107"/>
  <c r="G51" i="107"/>
  <c r="G46" i="107"/>
  <c r="G47" i="107"/>
  <c r="G48" i="107"/>
  <c r="G45" i="107"/>
  <c r="G40" i="107"/>
  <c r="G41" i="107"/>
  <c r="G39" i="107"/>
  <c r="K58" i="107"/>
  <c r="K59" i="107"/>
  <c r="K60" i="107"/>
  <c r="K57" i="107"/>
  <c r="K52" i="107"/>
  <c r="K53" i="107"/>
  <c r="K54" i="107"/>
  <c r="K51" i="107"/>
  <c r="K46" i="107"/>
  <c r="K47" i="107"/>
  <c r="K48" i="107"/>
  <c r="K45" i="107"/>
  <c r="K40" i="107"/>
  <c r="K41" i="107"/>
  <c r="K42" i="107"/>
  <c r="K39" i="107"/>
  <c r="H9" i="107"/>
  <c r="H39" i="107"/>
  <c r="F61" i="109" l="1"/>
  <c r="G44" i="107"/>
  <c r="K44" i="107"/>
  <c r="K50" i="107"/>
  <c r="K56" i="107"/>
  <c r="K62" i="107"/>
  <c r="G43" i="112"/>
  <c r="G55" i="112"/>
  <c r="G49" i="111"/>
  <c r="G43" i="109"/>
  <c r="G55" i="109"/>
  <c r="G13" i="109"/>
  <c r="G25" i="109"/>
  <c r="G55" i="108"/>
  <c r="G19" i="113"/>
  <c r="G19" i="111"/>
  <c r="G43" i="113"/>
  <c r="G55" i="113"/>
  <c r="G49" i="113"/>
  <c r="G13" i="113"/>
  <c r="G25" i="113"/>
  <c r="G49" i="112"/>
  <c r="G25" i="112"/>
  <c r="G13" i="112"/>
  <c r="G19" i="112"/>
  <c r="G43" i="111"/>
  <c r="G55" i="111"/>
  <c r="G13" i="111"/>
  <c r="G25" i="111"/>
  <c r="G43" i="110"/>
  <c r="G55" i="110"/>
  <c r="G49" i="110"/>
  <c r="G13" i="110"/>
  <c r="G25" i="110"/>
  <c r="G19" i="110"/>
  <c r="G49" i="109"/>
  <c r="G19" i="109"/>
  <c r="G43" i="108"/>
  <c r="G49" i="108"/>
  <c r="G50" i="107"/>
  <c r="G56" i="107"/>
  <c r="E61" i="113"/>
  <c r="G56" i="113" s="1"/>
  <c r="E31" i="113"/>
  <c r="H31" i="113" s="1"/>
  <c r="D61" i="113"/>
  <c r="E61" i="112"/>
  <c r="G59" i="112" s="1"/>
  <c r="E31" i="112"/>
  <c r="G27" i="112" s="1"/>
  <c r="D61" i="111"/>
  <c r="F61" i="111"/>
  <c r="D31" i="111"/>
  <c r="F61" i="110"/>
  <c r="D61" i="110"/>
  <c r="D31" i="110"/>
  <c r="F31" i="110"/>
  <c r="F31" i="109"/>
  <c r="D31" i="109"/>
  <c r="F61" i="108"/>
  <c r="F61" i="113"/>
  <c r="F31" i="113"/>
  <c r="D31" i="113"/>
  <c r="H56" i="112"/>
  <c r="D61" i="112"/>
  <c r="F61" i="112"/>
  <c r="D31" i="112"/>
  <c r="F31" i="112"/>
  <c r="H26" i="112"/>
  <c r="E61" i="111"/>
  <c r="H61" i="111" s="1"/>
  <c r="F31" i="111"/>
  <c r="E31" i="111"/>
  <c r="G29" i="111" s="1"/>
  <c r="E61" i="110"/>
  <c r="H61" i="110" s="1"/>
  <c r="E31" i="110"/>
  <c r="G29" i="110" s="1"/>
  <c r="D61" i="109"/>
  <c r="E61" i="109"/>
  <c r="G58" i="109" s="1"/>
  <c r="E31" i="109"/>
  <c r="H31" i="109" s="1"/>
  <c r="D61" i="108"/>
  <c r="E61" i="108"/>
  <c r="H61" i="108" s="1"/>
  <c r="H56" i="113"/>
  <c r="H56" i="111"/>
  <c r="H56" i="110"/>
  <c r="H56" i="109"/>
  <c r="H26" i="113"/>
  <c r="H26" i="111"/>
  <c r="H26" i="110"/>
  <c r="H26" i="109"/>
  <c r="G56" i="112" l="1"/>
  <c r="G57" i="112"/>
  <c r="G59" i="113"/>
  <c r="G58" i="112"/>
  <c r="G60" i="112"/>
  <c r="H61" i="112"/>
  <c r="G58" i="113"/>
  <c r="G60" i="113"/>
  <c r="G57" i="108"/>
  <c r="G58" i="111"/>
  <c r="G26" i="113"/>
  <c r="G29" i="113"/>
  <c r="G29" i="112"/>
  <c r="G56" i="110"/>
  <c r="G30" i="113"/>
  <c r="G57" i="109"/>
  <c r="G60" i="109"/>
  <c r="G28" i="109"/>
  <c r="G27" i="109"/>
  <c r="G29" i="109"/>
  <c r="G30" i="109"/>
  <c r="G56" i="108"/>
  <c r="G58" i="108"/>
  <c r="G59" i="108"/>
  <c r="G60" i="108"/>
  <c r="G57" i="113"/>
  <c r="H61" i="113"/>
  <c r="G28" i="113"/>
  <c r="G27" i="113"/>
  <c r="G28" i="112"/>
  <c r="G30" i="112"/>
  <c r="G59" i="109"/>
  <c r="G56" i="109"/>
  <c r="H61" i="109"/>
  <c r="G26" i="109"/>
  <c r="H31" i="112"/>
  <c r="G26" i="112"/>
  <c r="G56" i="111"/>
  <c r="G30" i="111"/>
  <c r="H31" i="111"/>
  <c r="G58" i="110"/>
  <c r="G30" i="110"/>
  <c r="H31" i="110"/>
  <c r="G59" i="111"/>
  <c r="G60" i="111"/>
  <c r="G57" i="111"/>
  <c r="G28" i="111"/>
  <c r="G27" i="111"/>
  <c r="G26" i="111"/>
  <c r="G59" i="110"/>
  <c r="G60" i="110"/>
  <c r="G57" i="110"/>
  <c r="G28" i="110"/>
  <c r="G27" i="110"/>
  <c r="G26" i="110"/>
  <c r="G61" i="112" l="1"/>
  <c r="G61" i="113"/>
  <c r="G61" i="109"/>
  <c r="G61" i="108"/>
  <c r="G31" i="113"/>
  <c r="G61" i="110"/>
  <c r="G31" i="110"/>
  <c r="G31" i="109"/>
  <c r="G31" i="112"/>
  <c r="G61" i="111"/>
  <c r="G31" i="111"/>
  <c r="N19" i="147" l="1"/>
  <c r="G22" i="147"/>
  <c r="G19" i="147"/>
  <c r="S19" i="147"/>
  <c r="T29" i="147" s="1"/>
  <c r="S20" i="147"/>
  <c r="T30" i="147" s="1"/>
  <c r="S21" i="147"/>
  <c r="T31" i="147" s="1"/>
  <c r="S22" i="147"/>
  <c r="T32" i="147" s="1"/>
  <c r="S23" i="147"/>
  <c r="S24" i="147"/>
  <c r="S25" i="147"/>
  <c r="L19" i="147"/>
  <c r="M29" i="147" s="1"/>
  <c r="L20" i="147"/>
  <c r="M30" i="147" s="1"/>
  <c r="L21" i="147"/>
  <c r="M31" i="147" s="1"/>
  <c r="L22" i="147"/>
  <c r="M32" i="147" s="1"/>
  <c r="L23" i="147"/>
  <c r="L24" i="147"/>
  <c r="L25" i="147"/>
  <c r="F19" i="147"/>
  <c r="F29" i="147" s="1"/>
  <c r="F20" i="147"/>
  <c r="F21" i="147"/>
  <c r="F22" i="147"/>
  <c r="F23" i="147"/>
  <c r="F24" i="147"/>
  <c r="F25" i="147"/>
  <c r="F30" i="108"/>
  <c r="E30" i="108"/>
  <c r="H30" i="108" s="1"/>
  <c r="D30" i="108"/>
  <c r="F29" i="108"/>
  <c r="E29" i="108"/>
  <c r="H29" i="108" s="1"/>
  <c r="D29" i="108"/>
  <c r="F28" i="108"/>
  <c r="E28" i="108"/>
  <c r="H28" i="108" s="1"/>
  <c r="D28" i="108"/>
  <c r="F27" i="108"/>
  <c r="E27" i="108"/>
  <c r="D27" i="108"/>
  <c r="F26" i="108"/>
  <c r="E26" i="108"/>
  <c r="H26" i="108" s="1"/>
  <c r="D26" i="108"/>
  <c r="H25" i="108"/>
  <c r="H23" i="108"/>
  <c r="G23" i="108"/>
  <c r="H22" i="108"/>
  <c r="G22" i="108"/>
  <c r="H21" i="108"/>
  <c r="G21" i="108"/>
  <c r="H20" i="108"/>
  <c r="G20" i="108"/>
  <c r="H19" i="108"/>
  <c r="H17" i="108"/>
  <c r="G17" i="108"/>
  <c r="H16" i="108"/>
  <c r="G16" i="108"/>
  <c r="H15" i="108"/>
  <c r="G15" i="108"/>
  <c r="H14" i="108"/>
  <c r="G14" i="108"/>
  <c r="H13" i="108"/>
  <c r="H11" i="108"/>
  <c r="H10" i="108"/>
  <c r="G10" i="108"/>
  <c r="H9" i="108"/>
  <c r="G9" i="108"/>
  <c r="H8" i="108"/>
  <c r="G8" i="108"/>
  <c r="E59" i="107"/>
  <c r="H59" i="107" s="1"/>
  <c r="F61" i="107"/>
  <c r="D61" i="107"/>
  <c r="F60" i="107"/>
  <c r="E60" i="107"/>
  <c r="H60" i="107" s="1"/>
  <c r="D60" i="107"/>
  <c r="F59" i="107"/>
  <c r="D59" i="107"/>
  <c r="F58" i="107"/>
  <c r="E58" i="107"/>
  <c r="H58" i="107" s="1"/>
  <c r="D58" i="107"/>
  <c r="H57" i="107"/>
  <c r="F57" i="107"/>
  <c r="D57" i="107"/>
  <c r="H56" i="107"/>
  <c r="H54" i="107"/>
  <c r="H53" i="107"/>
  <c r="H52" i="107"/>
  <c r="H51" i="107"/>
  <c r="H50" i="107"/>
  <c r="H48" i="107"/>
  <c r="H47" i="107"/>
  <c r="H46" i="107"/>
  <c r="H45" i="107"/>
  <c r="H44" i="107"/>
  <c r="H42" i="107"/>
  <c r="H41" i="107"/>
  <c r="H40" i="107"/>
  <c r="D31" i="107"/>
  <c r="F31" i="107"/>
  <c r="D30" i="107"/>
  <c r="D27" i="107"/>
  <c r="H14" i="107"/>
  <c r="G14" i="116"/>
  <c r="G13" i="116"/>
  <c r="G12" i="116"/>
  <c r="G11" i="116"/>
  <c r="G10" i="116"/>
  <c r="G9" i="116"/>
  <c r="F31" i="108" l="1"/>
  <c r="G15" i="116"/>
  <c r="G19" i="108"/>
  <c r="G13" i="108"/>
  <c r="E31" i="108"/>
  <c r="H31" i="108" s="1"/>
  <c r="D62" i="107"/>
  <c r="F62" i="107"/>
  <c r="H27" i="108"/>
  <c r="D31" i="108"/>
  <c r="G25" i="108"/>
  <c r="E62" i="107"/>
  <c r="G59" i="107" s="1"/>
  <c r="G28" i="108" l="1"/>
  <c r="G30" i="108"/>
  <c r="G27" i="108"/>
  <c r="G26" i="108"/>
  <c r="G29" i="108"/>
  <c r="G60" i="107"/>
  <c r="H62" i="107"/>
  <c r="G57" i="107"/>
  <c r="G61" i="107"/>
  <c r="G58" i="107"/>
  <c r="G31" i="108" l="1"/>
  <c r="G62" i="107"/>
  <c r="H40" i="145"/>
  <c r="H41" i="145"/>
  <c r="B40" i="145"/>
  <c r="I21" i="122" l="1"/>
  <c r="B21" i="122"/>
  <c r="P22" i="146" l="1"/>
  <c r="O22" i="146"/>
  <c r="N22" i="146"/>
  <c r="Q25" i="146"/>
  <c r="T26" i="146"/>
  <c r="S26" i="146"/>
  <c r="Q26" i="146"/>
  <c r="P26" i="146"/>
  <c r="O26" i="146"/>
  <c r="N26" i="146"/>
  <c r="L26" i="146"/>
  <c r="K26" i="146"/>
  <c r="J26" i="146"/>
  <c r="I26" i="146"/>
  <c r="F26" i="146"/>
  <c r="E26" i="146"/>
  <c r="C26" i="146"/>
  <c r="B26" i="146"/>
  <c r="T25" i="146"/>
  <c r="S25" i="146"/>
  <c r="P25" i="146"/>
  <c r="O25" i="146"/>
  <c r="N25" i="146"/>
  <c r="L25" i="146"/>
  <c r="K25" i="146"/>
  <c r="J25" i="146"/>
  <c r="I25" i="146"/>
  <c r="F25" i="146"/>
  <c r="E25" i="146"/>
  <c r="C25" i="146"/>
  <c r="B25" i="146"/>
  <c r="T24" i="146"/>
  <c r="S24" i="146"/>
  <c r="Q24" i="146"/>
  <c r="P24" i="146"/>
  <c r="O24" i="146"/>
  <c r="N24" i="146"/>
  <c r="L24" i="146"/>
  <c r="K24" i="146"/>
  <c r="J24" i="146"/>
  <c r="I24" i="146"/>
  <c r="F24" i="146"/>
  <c r="E24" i="146"/>
  <c r="C24" i="146"/>
  <c r="B24" i="146"/>
  <c r="T23" i="146"/>
  <c r="S23" i="146"/>
  <c r="Q23" i="146"/>
  <c r="P23" i="146"/>
  <c r="O23" i="146"/>
  <c r="N23" i="146"/>
  <c r="L23" i="146"/>
  <c r="K23" i="146"/>
  <c r="J23" i="146"/>
  <c r="I23" i="146"/>
  <c r="F23" i="146"/>
  <c r="E23" i="146"/>
  <c r="C23" i="146"/>
  <c r="B23" i="146"/>
  <c r="T22" i="146"/>
  <c r="S22" i="146"/>
  <c r="L22" i="146"/>
  <c r="K22" i="146"/>
  <c r="J22" i="146"/>
  <c r="I22" i="146"/>
  <c r="F22" i="146"/>
  <c r="E22" i="146"/>
  <c r="C22" i="146"/>
  <c r="B22" i="146"/>
  <c r="T21" i="146"/>
  <c r="S21" i="146"/>
  <c r="P21" i="146"/>
  <c r="O21" i="146"/>
  <c r="N21" i="146"/>
  <c r="R21" i="146" s="1"/>
  <c r="L21" i="146"/>
  <c r="K21" i="146"/>
  <c r="J21" i="146"/>
  <c r="I21" i="146"/>
  <c r="F21" i="146"/>
  <c r="E21" i="146"/>
  <c r="C21" i="146"/>
  <c r="B21" i="146"/>
  <c r="T20" i="146"/>
  <c r="P20" i="146"/>
  <c r="O20" i="146"/>
  <c r="N20" i="146"/>
  <c r="R20" i="146" s="1"/>
  <c r="L20" i="146"/>
  <c r="K20" i="146"/>
  <c r="J20" i="146"/>
  <c r="I20" i="146"/>
  <c r="F20" i="146"/>
  <c r="E20" i="146"/>
  <c r="C20" i="146"/>
  <c r="B20" i="146"/>
  <c r="D20" i="146" s="1"/>
  <c r="D23" i="146" l="1"/>
  <c r="D25" i="146"/>
  <c r="D22" i="146"/>
  <c r="D21" i="146"/>
  <c r="R23" i="146"/>
  <c r="R24" i="146"/>
  <c r="G20" i="146"/>
  <c r="D26" i="146"/>
  <c r="G26" i="146"/>
  <c r="R26" i="146"/>
  <c r="G23" i="146"/>
  <c r="G24" i="146"/>
  <c r="G25" i="146"/>
  <c r="R25" i="146"/>
  <c r="R22" i="146"/>
  <c r="D24" i="146"/>
  <c r="G21" i="146"/>
  <c r="G22" i="146"/>
  <c r="C28" i="147" l="1"/>
  <c r="D28" i="147"/>
  <c r="E28" i="147"/>
  <c r="B28" i="147"/>
  <c r="R19" i="128" l="1"/>
  <c r="P21" i="128"/>
  <c r="R21" i="128"/>
  <c r="B19" i="128"/>
  <c r="C19" i="128"/>
  <c r="D19" i="128"/>
  <c r="E19" i="128"/>
  <c r="F19" i="128"/>
  <c r="G19" i="128"/>
  <c r="H19" i="128"/>
  <c r="I19" i="128"/>
  <c r="J19" i="128"/>
  <c r="K19" i="128"/>
  <c r="L19" i="128"/>
  <c r="M19" i="128"/>
  <c r="N19" i="128"/>
  <c r="O19" i="128"/>
  <c r="P19" i="128"/>
  <c r="Q19" i="128"/>
  <c r="B20" i="128"/>
  <c r="C20" i="128"/>
  <c r="D20" i="128"/>
  <c r="E20" i="128"/>
  <c r="F20" i="128"/>
  <c r="G20" i="128"/>
  <c r="H20" i="128"/>
  <c r="I20" i="128"/>
  <c r="J20" i="128"/>
  <c r="K20" i="128"/>
  <c r="L20" i="128"/>
  <c r="M20" i="128"/>
  <c r="N20" i="128"/>
  <c r="O20" i="128"/>
  <c r="P20" i="128"/>
  <c r="Q20" i="128"/>
  <c r="R20" i="128"/>
  <c r="B21" i="128"/>
  <c r="C21" i="128"/>
  <c r="D21" i="128"/>
  <c r="E21" i="128"/>
  <c r="F21" i="128"/>
  <c r="G21" i="128"/>
  <c r="H21" i="128"/>
  <c r="I21" i="128"/>
  <c r="J21" i="128"/>
  <c r="K21" i="128"/>
  <c r="L21" i="128"/>
  <c r="M21" i="128"/>
  <c r="N21" i="128"/>
  <c r="O21" i="128"/>
  <c r="Q21" i="128"/>
  <c r="B22" i="128"/>
  <c r="C22" i="128"/>
  <c r="D22" i="128"/>
  <c r="E22" i="128"/>
  <c r="F22" i="128"/>
  <c r="G22" i="128"/>
  <c r="H22" i="128"/>
  <c r="I22" i="128"/>
  <c r="J22" i="128"/>
  <c r="K22" i="128"/>
  <c r="L22" i="128"/>
  <c r="M22" i="128"/>
  <c r="N22" i="128"/>
  <c r="O22" i="128"/>
  <c r="P22" i="128"/>
  <c r="Q22" i="128"/>
  <c r="R22" i="128"/>
  <c r="B23" i="128"/>
  <c r="C23" i="128"/>
  <c r="D23" i="128"/>
  <c r="E23" i="128"/>
  <c r="F23" i="128"/>
  <c r="G23" i="128"/>
  <c r="H23" i="128"/>
  <c r="I23" i="128"/>
  <c r="J23" i="128"/>
  <c r="K23" i="128"/>
  <c r="L23" i="128"/>
  <c r="M23" i="128"/>
  <c r="N23" i="128"/>
  <c r="O23" i="128"/>
  <c r="P23" i="128"/>
  <c r="Q23" i="128"/>
  <c r="B24" i="128"/>
  <c r="C24" i="128"/>
  <c r="D24" i="128"/>
  <c r="E24" i="128"/>
  <c r="F24" i="128"/>
  <c r="G24" i="128"/>
  <c r="H24" i="128"/>
  <c r="I24" i="128"/>
  <c r="J24" i="128"/>
  <c r="K24" i="128"/>
  <c r="L24" i="128"/>
  <c r="M24" i="128"/>
  <c r="N24" i="128"/>
  <c r="O24" i="128"/>
  <c r="P24" i="128"/>
  <c r="Q24" i="128"/>
  <c r="R24" i="128"/>
  <c r="B20" i="147"/>
  <c r="C20" i="147"/>
  <c r="D20" i="147"/>
  <c r="E20" i="147"/>
  <c r="G20" i="147"/>
  <c r="H20" i="147"/>
  <c r="I30" i="147" s="1"/>
  <c r="J30" i="147"/>
  <c r="J20" i="147"/>
  <c r="K30" i="147" s="1"/>
  <c r="K20" i="147"/>
  <c r="L30" i="147" s="1"/>
  <c r="M20" i="147"/>
  <c r="N20" i="147"/>
  <c r="O20" i="147"/>
  <c r="P30" i="147" s="1"/>
  <c r="P20" i="147"/>
  <c r="Q30" i="147" s="1"/>
  <c r="Q20" i="147"/>
  <c r="R30" i="147" s="1"/>
  <c r="R20" i="147"/>
  <c r="S30" i="147" s="1"/>
  <c r="T20" i="147"/>
  <c r="U20" i="147"/>
  <c r="B21" i="147"/>
  <c r="C21" i="147"/>
  <c r="D21" i="147"/>
  <c r="E21" i="147"/>
  <c r="G21" i="147"/>
  <c r="H21" i="147"/>
  <c r="I31" i="147" s="1"/>
  <c r="I21" i="147"/>
  <c r="J31" i="147" s="1"/>
  <c r="J21" i="147"/>
  <c r="K31" i="147" s="1"/>
  <c r="K21" i="147"/>
  <c r="L31" i="147" s="1"/>
  <c r="M21" i="147"/>
  <c r="N21" i="147"/>
  <c r="O21" i="147"/>
  <c r="P31" i="147" s="1"/>
  <c r="P21" i="147"/>
  <c r="Q31" i="147" s="1"/>
  <c r="Q21" i="147"/>
  <c r="R31" i="147" s="1"/>
  <c r="R21" i="147"/>
  <c r="S31" i="147" s="1"/>
  <c r="T21" i="147"/>
  <c r="U21" i="147"/>
  <c r="B22" i="147"/>
  <c r="C22" i="147"/>
  <c r="D22" i="147"/>
  <c r="E22" i="147"/>
  <c r="H22" i="147"/>
  <c r="I32" i="147" s="1"/>
  <c r="I22" i="147"/>
  <c r="J32" i="147" s="1"/>
  <c r="J22" i="147"/>
  <c r="K32" i="147" s="1"/>
  <c r="K22" i="147"/>
  <c r="L32" i="147" s="1"/>
  <c r="M22" i="147"/>
  <c r="N22" i="147"/>
  <c r="O22" i="147"/>
  <c r="P32" i="147" s="1"/>
  <c r="P22" i="147"/>
  <c r="Q32" i="147" s="1"/>
  <c r="Q22" i="147"/>
  <c r="R32" i="147" s="1"/>
  <c r="R22" i="147"/>
  <c r="S32" i="147" s="1"/>
  <c r="T22" i="147"/>
  <c r="U22" i="147"/>
  <c r="B23" i="147"/>
  <c r="C23" i="147"/>
  <c r="D23" i="147"/>
  <c r="E23" i="147"/>
  <c r="G23" i="147"/>
  <c r="H23" i="147"/>
  <c r="I23" i="147"/>
  <c r="J23" i="147"/>
  <c r="K23" i="147"/>
  <c r="M23" i="147"/>
  <c r="N23" i="147"/>
  <c r="O23" i="147"/>
  <c r="P23" i="147"/>
  <c r="Q23" i="147"/>
  <c r="R23" i="147"/>
  <c r="T23" i="147"/>
  <c r="U23" i="147"/>
  <c r="C24" i="147"/>
  <c r="D24" i="147"/>
  <c r="E24" i="147"/>
  <c r="G24" i="147"/>
  <c r="I24" i="147"/>
  <c r="J24" i="147"/>
  <c r="K24" i="147"/>
  <c r="M24" i="147"/>
  <c r="N24" i="147"/>
  <c r="O24" i="147"/>
  <c r="P24" i="147"/>
  <c r="Q24" i="147"/>
  <c r="R24" i="147"/>
  <c r="T24" i="147"/>
  <c r="U24" i="147"/>
  <c r="B25" i="147"/>
  <c r="C25" i="147"/>
  <c r="D25" i="147"/>
  <c r="E25" i="147"/>
  <c r="G25" i="147"/>
  <c r="H25" i="147"/>
  <c r="I25" i="147"/>
  <c r="J25" i="147"/>
  <c r="K25" i="147"/>
  <c r="M25" i="147"/>
  <c r="N25" i="147"/>
  <c r="O25" i="147"/>
  <c r="P25" i="147"/>
  <c r="Q25" i="147"/>
  <c r="R25" i="147"/>
  <c r="T25" i="147"/>
  <c r="U25" i="147"/>
  <c r="R23" i="128" l="1"/>
  <c r="H38" i="145"/>
  <c r="J38" i="145"/>
  <c r="D38" i="145"/>
  <c r="F21" i="140" l="1"/>
  <c r="F21" i="139"/>
  <c r="F21" i="120"/>
  <c r="F19" i="140"/>
  <c r="F19" i="139"/>
  <c r="F19" i="120"/>
  <c r="F17" i="140"/>
  <c r="F17" i="139"/>
  <c r="F17" i="120"/>
  <c r="F15" i="140"/>
  <c r="F15" i="139"/>
  <c r="F15" i="120"/>
  <c r="F13" i="140"/>
  <c r="F13" i="139"/>
  <c r="F13" i="120"/>
  <c r="F11" i="140"/>
  <c r="F11" i="120"/>
  <c r="F19" i="141" l="1"/>
  <c r="F11" i="141"/>
  <c r="F11" i="139"/>
  <c r="F17" i="141" l="1"/>
  <c r="F21" i="141"/>
  <c r="F13" i="141"/>
  <c r="F15" i="141"/>
  <c r="G17" i="116" l="1"/>
  <c r="G18" i="116"/>
  <c r="G19" i="116"/>
  <c r="G20" i="116"/>
  <c r="G21" i="116"/>
  <c r="G16" i="116"/>
  <c r="G22" i="116" l="1"/>
  <c r="C19" i="147" l="1"/>
  <c r="C29" i="147" s="1"/>
  <c r="D19" i="147"/>
  <c r="D29" i="147" s="1"/>
  <c r="E19" i="147"/>
  <c r="E29" i="147" s="1"/>
  <c r="B19" i="147"/>
  <c r="B29" i="147" s="1"/>
  <c r="G9" i="141" l="1"/>
  <c r="H9" i="141"/>
  <c r="I9" i="141"/>
  <c r="J9" i="141"/>
  <c r="G10" i="141"/>
  <c r="H10" i="141"/>
  <c r="I10" i="141"/>
  <c r="J10" i="141"/>
  <c r="G11" i="141"/>
  <c r="H11" i="141"/>
  <c r="I11" i="141"/>
  <c r="J11" i="141"/>
  <c r="G12" i="141"/>
  <c r="H12" i="141"/>
  <c r="I12" i="141"/>
  <c r="J12" i="141"/>
  <c r="G13" i="141"/>
  <c r="H13" i="141"/>
  <c r="I13" i="141"/>
  <c r="J13" i="141"/>
  <c r="G14" i="141"/>
  <c r="H14" i="141"/>
  <c r="I14" i="141"/>
  <c r="J14" i="141"/>
  <c r="G15" i="141"/>
  <c r="H15" i="141"/>
  <c r="I15" i="141"/>
  <c r="J15" i="141"/>
  <c r="G16" i="141"/>
  <c r="H16" i="141"/>
  <c r="I16" i="141"/>
  <c r="J16" i="141"/>
  <c r="G17" i="141"/>
  <c r="H17" i="141"/>
  <c r="I17" i="141"/>
  <c r="J17" i="141"/>
  <c r="G18" i="141"/>
  <c r="H18" i="141"/>
  <c r="I18" i="141"/>
  <c r="J18" i="141"/>
  <c r="G19" i="141"/>
  <c r="H19" i="141"/>
  <c r="I19" i="141"/>
  <c r="J19" i="141"/>
  <c r="G20" i="141"/>
  <c r="H20" i="141"/>
  <c r="I20" i="141"/>
  <c r="J20" i="141"/>
  <c r="G21" i="141"/>
  <c r="H21" i="141"/>
  <c r="I21" i="141"/>
  <c r="J21" i="141"/>
  <c r="G22" i="141"/>
  <c r="H22" i="141"/>
  <c r="I22" i="141"/>
  <c r="J22" i="141"/>
  <c r="G23" i="141"/>
  <c r="H23" i="141"/>
  <c r="I23" i="141"/>
  <c r="J23" i="141"/>
  <c r="G24" i="141"/>
  <c r="H24" i="141"/>
  <c r="I24" i="141"/>
  <c r="J24" i="141"/>
  <c r="G8" i="141"/>
  <c r="J8" i="141"/>
  <c r="I8" i="141"/>
  <c r="H8" i="141"/>
  <c r="K19" i="141" l="1"/>
  <c r="K17" i="141"/>
  <c r="K9" i="141"/>
  <c r="K14" i="141"/>
  <c r="K12" i="141"/>
  <c r="K24" i="141"/>
  <c r="K22" i="141"/>
  <c r="K20" i="141"/>
  <c r="K18" i="141"/>
  <c r="K15" i="141"/>
  <c r="K23" i="141"/>
  <c r="K16" i="141"/>
  <c r="K13" i="141"/>
  <c r="K11" i="141"/>
  <c r="K10" i="141"/>
  <c r="K21" i="141"/>
  <c r="K8" i="141"/>
  <c r="C11" i="141" l="1"/>
  <c r="D11" i="141"/>
  <c r="C13" i="141"/>
  <c r="D13" i="141"/>
  <c r="C15" i="141"/>
  <c r="D15" i="141"/>
  <c r="C17" i="141"/>
  <c r="D17" i="141"/>
  <c r="C19" i="141"/>
  <c r="D19" i="141"/>
  <c r="C21" i="141"/>
  <c r="D21" i="141"/>
  <c r="C8" i="140"/>
  <c r="D8" i="140"/>
  <c r="C9" i="140"/>
  <c r="D9" i="140"/>
  <c r="C10" i="140"/>
  <c r="D10" i="140"/>
  <c r="C11" i="140"/>
  <c r="D11" i="140"/>
  <c r="C12" i="140"/>
  <c r="D12" i="140"/>
  <c r="C13" i="140"/>
  <c r="D13" i="140"/>
  <c r="C14" i="140"/>
  <c r="D14" i="140"/>
  <c r="C15" i="140"/>
  <c r="D15" i="140"/>
  <c r="C16" i="140"/>
  <c r="D16" i="140"/>
  <c r="C17" i="140"/>
  <c r="D17" i="140"/>
  <c r="C18" i="140"/>
  <c r="D18" i="140"/>
  <c r="C19" i="140"/>
  <c r="D19" i="140"/>
  <c r="C20" i="140"/>
  <c r="D20" i="140"/>
  <c r="C21" i="140"/>
  <c r="D21" i="140"/>
  <c r="B21" i="140"/>
  <c r="B20" i="140"/>
  <c r="B19" i="140"/>
  <c r="B18" i="140"/>
  <c r="B17" i="140"/>
  <c r="B16" i="140"/>
  <c r="B15" i="140"/>
  <c r="B14" i="140"/>
  <c r="B13" i="140"/>
  <c r="B12" i="140"/>
  <c r="B11" i="140"/>
  <c r="B10" i="140"/>
  <c r="B9" i="140"/>
  <c r="B8" i="140"/>
  <c r="C8" i="139"/>
  <c r="D8" i="139"/>
  <c r="C9" i="139"/>
  <c r="D9" i="139"/>
  <c r="C10" i="139"/>
  <c r="D10" i="139"/>
  <c r="C11" i="139"/>
  <c r="D11" i="139"/>
  <c r="C12" i="139"/>
  <c r="D12" i="139"/>
  <c r="C13" i="139"/>
  <c r="D13" i="139"/>
  <c r="C14" i="139"/>
  <c r="D14" i="139"/>
  <c r="C15" i="139"/>
  <c r="D15" i="139"/>
  <c r="C16" i="139"/>
  <c r="D16" i="139"/>
  <c r="C17" i="139"/>
  <c r="D17" i="139"/>
  <c r="C18" i="139"/>
  <c r="D18" i="139"/>
  <c r="C19" i="139"/>
  <c r="D19" i="139"/>
  <c r="C20" i="139"/>
  <c r="D20" i="139"/>
  <c r="C21" i="139"/>
  <c r="D21" i="139"/>
  <c r="B21" i="139"/>
  <c r="B20" i="139"/>
  <c r="B19" i="139"/>
  <c r="B18" i="139"/>
  <c r="B17" i="139"/>
  <c r="B16" i="139"/>
  <c r="B15" i="139"/>
  <c r="B14" i="139"/>
  <c r="B13" i="139"/>
  <c r="B12" i="139"/>
  <c r="B11" i="139"/>
  <c r="B10" i="139"/>
  <c r="B9" i="139"/>
  <c r="B8" i="139"/>
  <c r="C8" i="120"/>
  <c r="D8" i="120"/>
  <c r="C9" i="120"/>
  <c r="D9" i="120"/>
  <c r="C10" i="120"/>
  <c r="D10" i="120"/>
  <c r="C11" i="120"/>
  <c r="D11" i="120"/>
  <c r="C12" i="120"/>
  <c r="D12" i="120"/>
  <c r="C13" i="120"/>
  <c r="D13" i="120"/>
  <c r="C14" i="120"/>
  <c r="D14" i="120"/>
  <c r="C15" i="120"/>
  <c r="D15" i="120"/>
  <c r="C16" i="120"/>
  <c r="D16" i="120"/>
  <c r="C17" i="120"/>
  <c r="D17" i="120"/>
  <c r="C18" i="120"/>
  <c r="D18" i="120"/>
  <c r="C19" i="120"/>
  <c r="D19" i="120"/>
  <c r="C20" i="120"/>
  <c r="D20" i="120"/>
  <c r="C21" i="120"/>
  <c r="D21" i="120"/>
  <c r="B21" i="120"/>
  <c r="B20" i="120"/>
  <c r="B19" i="120"/>
  <c r="B18" i="120"/>
  <c r="B17" i="120"/>
  <c r="B16" i="120"/>
  <c r="B15" i="120"/>
  <c r="B14" i="120"/>
  <c r="B13" i="120"/>
  <c r="B12" i="120"/>
  <c r="B11" i="120"/>
  <c r="B10" i="120"/>
  <c r="B9" i="120"/>
  <c r="B8" i="120"/>
  <c r="B22" i="120" l="1"/>
  <c r="D22" i="120"/>
  <c r="C22" i="120"/>
  <c r="Q28" i="147" l="1"/>
  <c r="R28" i="147"/>
  <c r="P28" i="147"/>
  <c r="O30" i="147"/>
  <c r="O31" i="147"/>
  <c r="O32" i="147"/>
  <c r="O29" i="147"/>
  <c r="J28" i="147"/>
  <c r="I28" i="147"/>
  <c r="H30" i="147"/>
  <c r="H31" i="147"/>
  <c r="H32" i="147"/>
  <c r="H29" i="147"/>
  <c r="T19" i="147" l="1"/>
  <c r="M19" i="147"/>
  <c r="R19" i="147"/>
  <c r="S29" i="147" s="1"/>
  <c r="Q19" i="147"/>
  <c r="R29" i="147" s="1"/>
  <c r="P19" i="147"/>
  <c r="Q29" i="147" s="1"/>
  <c r="O19" i="147"/>
  <c r="P29" i="147" s="1"/>
  <c r="K19" i="147"/>
  <c r="L29" i="147" s="1"/>
  <c r="J19" i="147"/>
  <c r="K29" i="147" s="1"/>
  <c r="I19" i="147"/>
  <c r="J29" i="147" s="1"/>
  <c r="H19" i="147"/>
  <c r="I29" i="147" s="1"/>
  <c r="U19" i="147" l="1"/>
  <c r="K7" i="146" l="1"/>
  <c r="H7" i="146" l="1"/>
  <c r="M7" i="146"/>
  <c r="I7" i="146"/>
  <c r="C7" i="146"/>
  <c r="E7" i="146"/>
  <c r="E40" i="145"/>
  <c r="G40" i="145" s="1"/>
  <c r="F47" i="145"/>
  <c r="J41" i="145"/>
  <c r="I41" i="145"/>
  <c r="I49" i="145"/>
  <c r="I40" i="145"/>
  <c r="I48" i="145"/>
  <c r="I39" i="145"/>
  <c r="H39" i="145"/>
  <c r="E41" i="145"/>
  <c r="F49" i="145" s="1"/>
  <c r="F40" i="145"/>
  <c r="D41" i="145"/>
  <c r="C39" i="145"/>
  <c r="C40" i="145"/>
  <c r="C41" i="145"/>
  <c r="B41" i="145"/>
  <c r="C49" i="145" s="1"/>
  <c r="C48" i="145"/>
  <c r="B39" i="145"/>
  <c r="C47" i="145" s="1"/>
  <c r="I38" i="145"/>
  <c r="F38" i="145"/>
  <c r="E38" i="145"/>
  <c r="C38" i="145"/>
  <c r="B38" i="145"/>
  <c r="H43" i="145"/>
  <c r="E43" i="145"/>
  <c r="B43" i="145"/>
  <c r="I47" i="145" l="1"/>
  <c r="J39" i="145"/>
  <c r="D40" i="145"/>
  <c r="J40" i="145"/>
  <c r="D39" i="145"/>
  <c r="L7" i="146"/>
  <c r="F7" i="146"/>
  <c r="J7" i="146"/>
  <c r="F48" i="145"/>
  <c r="I34" i="113"/>
  <c r="I4" i="113"/>
  <c r="I34" i="112"/>
  <c r="I4" i="112"/>
  <c r="I34" i="111"/>
  <c r="I4" i="111"/>
  <c r="I34" i="110"/>
  <c r="I4" i="110"/>
  <c r="I34" i="109"/>
  <c r="I4" i="109"/>
  <c r="I34" i="108"/>
  <c r="I4" i="108"/>
  <c r="I5" i="107"/>
  <c r="K6" i="105"/>
  <c r="J6" i="105"/>
  <c r="I6" i="105"/>
  <c r="H6" i="105"/>
  <c r="A39" i="116"/>
  <c r="I5" i="116"/>
  <c r="D22" i="140"/>
  <c r="D24" i="140" s="1"/>
  <c r="C22" i="140"/>
  <c r="C24" i="140" s="1"/>
  <c r="B22" i="140"/>
  <c r="B24" i="140" s="1"/>
  <c r="D22" i="139"/>
  <c r="D24" i="139" s="1"/>
  <c r="C22" i="139"/>
  <c r="C24" i="139" s="1"/>
  <c r="B22" i="139"/>
  <c r="B24" i="139" s="1"/>
  <c r="E8" i="140" l="1"/>
  <c r="E10" i="140"/>
  <c r="E15" i="140"/>
  <c r="E20" i="140"/>
  <c r="E11" i="140"/>
  <c r="E16" i="140"/>
  <c r="E14" i="140"/>
  <c r="E19" i="140"/>
  <c r="E12" i="140"/>
  <c r="E18" i="140"/>
  <c r="E11" i="139"/>
  <c r="E12" i="139"/>
  <c r="E20" i="139"/>
  <c r="E10" i="139"/>
  <c r="E14" i="139"/>
  <c r="E18" i="139"/>
  <c r="E15" i="139"/>
  <c r="E19" i="139"/>
  <c r="E8" i="139"/>
  <c r="E16" i="139"/>
  <c r="E9" i="139"/>
  <c r="E13" i="139"/>
  <c r="E17" i="139"/>
  <c r="E9" i="140"/>
  <c r="E13" i="140"/>
  <c r="E17" i="140"/>
  <c r="E21" i="140"/>
  <c r="E21" i="139"/>
  <c r="G39" i="116"/>
  <c r="J43" i="116"/>
  <c r="I43" i="116"/>
  <c r="H46" i="116"/>
  <c r="H45" i="116"/>
  <c r="H44" i="116"/>
  <c r="D43" i="116"/>
  <c r="C43" i="116"/>
  <c r="B46" i="116"/>
  <c r="B45" i="116"/>
  <c r="B44" i="116"/>
  <c r="D33" i="133"/>
  <c r="D34" i="133"/>
  <c r="D35" i="133"/>
  <c r="F31" i="133"/>
  <c r="G31" i="133"/>
  <c r="H31" i="133"/>
  <c r="E31" i="133"/>
  <c r="D32" i="133"/>
  <c r="C20" i="133"/>
  <c r="F34" i="133" s="1"/>
  <c r="K23" i="133"/>
  <c r="K19" i="133"/>
  <c r="F19" i="133"/>
  <c r="F23" i="133"/>
  <c r="J24" i="133"/>
  <c r="I24" i="133"/>
  <c r="H24" i="133"/>
  <c r="G24" i="133"/>
  <c r="E24" i="133"/>
  <c r="D24" i="133"/>
  <c r="C24" i="133"/>
  <c r="B24" i="133"/>
  <c r="J23" i="133"/>
  <c r="I23" i="133"/>
  <c r="H23" i="133"/>
  <c r="G23" i="133"/>
  <c r="E23" i="133"/>
  <c r="D23" i="133"/>
  <c r="C23" i="133"/>
  <c r="B23" i="133"/>
  <c r="J22" i="133"/>
  <c r="I22" i="133"/>
  <c r="H22" i="133"/>
  <c r="G22" i="133"/>
  <c r="E22" i="133"/>
  <c r="D22" i="133"/>
  <c r="C22" i="133"/>
  <c r="B22" i="133"/>
  <c r="K21" i="133"/>
  <c r="J21" i="133"/>
  <c r="I21" i="133"/>
  <c r="H21" i="133"/>
  <c r="G21" i="133"/>
  <c r="E21" i="133"/>
  <c r="H35" i="133" s="1"/>
  <c r="D21" i="133"/>
  <c r="G35" i="133" s="1"/>
  <c r="C21" i="133"/>
  <c r="F35" i="133" s="1"/>
  <c r="B21" i="133"/>
  <c r="E35" i="133" s="1"/>
  <c r="J20" i="133"/>
  <c r="I20" i="133"/>
  <c r="H20" i="133"/>
  <c r="G20" i="133"/>
  <c r="E20" i="133"/>
  <c r="H34" i="133" s="1"/>
  <c r="D20" i="133"/>
  <c r="G34" i="133" s="1"/>
  <c r="B20" i="133"/>
  <c r="E34" i="133" s="1"/>
  <c r="J19" i="133"/>
  <c r="I19" i="133"/>
  <c r="H19" i="133"/>
  <c r="G19" i="133"/>
  <c r="E19" i="133"/>
  <c r="H33" i="133" s="1"/>
  <c r="D19" i="133"/>
  <c r="G33" i="133" s="1"/>
  <c r="C19" i="133"/>
  <c r="F33" i="133" s="1"/>
  <c r="B19" i="133"/>
  <c r="E33" i="133" s="1"/>
  <c r="J18" i="133"/>
  <c r="I18" i="133"/>
  <c r="H18" i="133"/>
  <c r="G18" i="133"/>
  <c r="E18" i="133"/>
  <c r="H32" i="133" s="1"/>
  <c r="D18" i="133"/>
  <c r="G32" i="133" s="1"/>
  <c r="C18" i="133"/>
  <c r="F32" i="133" s="1"/>
  <c r="B18" i="133"/>
  <c r="E32" i="133" s="1"/>
  <c r="F21" i="133" l="1"/>
  <c r="E22" i="139"/>
  <c r="E22" i="140"/>
  <c r="K24" i="133"/>
  <c r="K22" i="133"/>
  <c r="K20" i="133"/>
  <c r="K18" i="133"/>
  <c r="F20" i="133"/>
  <c r="F24" i="133"/>
  <c r="F18" i="133"/>
  <c r="F22" i="133"/>
  <c r="B18" i="128"/>
  <c r="R18" i="128"/>
  <c r="Q18" i="128"/>
  <c r="P18" i="128"/>
  <c r="O18" i="128"/>
  <c r="N18" i="128"/>
  <c r="M18" i="128"/>
  <c r="L18" i="128"/>
  <c r="K18" i="128"/>
  <c r="J18" i="128"/>
  <c r="I18" i="128"/>
  <c r="H18" i="128"/>
  <c r="G18" i="128"/>
  <c r="F18" i="128"/>
  <c r="E18" i="128"/>
  <c r="D18" i="128"/>
  <c r="C18" i="128"/>
  <c r="C25" i="122" l="1"/>
  <c r="C24" i="122"/>
  <c r="C23" i="122"/>
  <c r="C22" i="122"/>
  <c r="C21" i="122"/>
  <c r="C19" i="122"/>
  <c r="S25" i="122"/>
  <c r="R25" i="122"/>
  <c r="Q25" i="122"/>
  <c r="N25" i="122"/>
  <c r="M25" i="122"/>
  <c r="L25" i="122"/>
  <c r="K25" i="122"/>
  <c r="S24" i="122"/>
  <c r="R24" i="122"/>
  <c r="Q24" i="122"/>
  <c r="P24" i="122"/>
  <c r="N24" i="122"/>
  <c r="M24" i="122"/>
  <c r="L24" i="122"/>
  <c r="K24" i="122"/>
  <c r="S23" i="122"/>
  <c r="R23" i="122"/>
  <c r="Q23" i="122"/>
  <c r="N23" i="122"/>
  <c r="M23" i="122"/>
  <c r="L23" i="122"/>
  <c r="K23" i="122"/>
  <c r="R22" i="122"/>
  <c r="Q22" i="122"/>
  <c r="N22" i="122"/>
  <c r="M22" i="122"/>
  <c r="L22" i="122"/>
  <c r="K22" i="122"/>
  <c r="S21" i="122"/>
  <c r="R21" i="122"/>
  <c r="Q21" i="122"/>
  <c r="N21" i="122"/>
  <c r="M21" i="122"/>
  <c r="L21" i="122"/>
  <c r="K21" i="122"/>
  <c r="S20" i="122"/>
  <c r="R20" i="122"/>
  <c r="Q20" i="122"/>
  <c r="P20" i="122"/>
  <c r="N20" i="122"/>
  <c r="M20" i="122"/>
  <c r="L20" i="122"/>
  <c r="K20" i="122"/>
  <c r="S19" i="122"/>
  <c r="R19" i="122"/>
  <c r="Q19" i="122"/>
  <c r="N19" i="122"/>
  <c r="M19" i="122"/>
  <c r="L19" i="122"/>
  <c r="K19" i="122"/>
  <c r="P22" i="122"/>
  <c r="O22" i="122"/>
  <c r="P21" i="122"/>
  <c r="O21" i="122"/>
  <c r="O24" i="122"/>
  <c r="O20" i="122"/>
  <c r="P25" i="122"/>
  <c r="O25" i="122"/>
  <c r="P23" i="122"/>
  <c r="O23" i="122"/>
  <c r="J25" i="122"/>
  <c r="I25" i="122"/>
  <c r="H25" i="122"/>
  <c r="E25" i="122"/>
  <c r="D25" i="122"/>
  <c r="B25" i="122"/>
  <c r="J24" i="122"/>
  <c r="I24" i="122"/>
  <c r="H24" i="122"/>
  <c r="E24" i="122"/>
  <c r="D24" i="122"/>
  <c r="B24" i="122"/>
  <c r="J23" i="122"/>
  <c r="I23" i="122"/>
  <c r="H23" i="122"/>
  <c r="E23" i="122"/>
  <c r="D23" i="122"/>
  <c r="J22" i="122"/>
  <c r="I22" i="122"/>
  <c r="H22" i="122"/>
  <c r="E22" i="122"/>
  <c r="D22" i="122"/>
  <c r="B22" i="122"/>
  <c r="J21" i="122"/>
  <c r="H21" i="122"/>
  <c r="E21" i="122"/>
  <c r="D21" i="122"/>
  <c r="J20" i="122"/>
  <c r="I20" i="122"/>
  <c r="H20" i="122"/>
  <c r="E20" i="122"/>
  <c r="D20" i="122"/>
  <c r="B20" i="122"/>
  <c r="J19" i="122"/>
  <c r="I19" i="122"/>
  <c r="H19" i="122"/>
  <c r="E19" i="122"/>
  <c r="D19" i="122"/>
  <c r="G22" i="122"/>
  <c r="G21" i="122"/>
  <c r="G20" i="122"/>
  <c r="G25" i="122"/>
  <c r="O19" i="122" l="1"/>
  <c r="P19" i="122"/>
  <c r="F25" i="122"/>
  <c r="G19" i="122"/>
  <c r="G23" i="122"/>
  <c r="F20" i="122"/>
  <c r="F22" i="122"/>
  <c r="F24" i="122"/>
  <c r="G24" i="122"/>
  <c r="F19" i="122"/>
  <c r="F21" i="122"/>
  <c r="F23" i="122"/>
  <c r="B24" i="120" l="1"/>
  <c r="C24" i="120"/>
  <c r="E11" i="120" l="1"/>
  <c r="E8" i="120"/>
  <c r="E14" i="120"/>
  <c r="E21" i="120"/>
  <c r="E20" i="120"/>
  <c r="E13" i="120"/>
  <c r="E18" i="120"/>
  <c r="E10" i="120"/>
  <c r="D24" i="120"/>
  <c r="E16" i="120"/>
  <c r="E9" i="120"/>
  <c r="E17" i="120"/>
  <c r="E12" i="120"/>
  <c r="E19" i="120"/>
  <c r="E15" i="120"/>
  <c r="E22" i="120" l="1"/>
  <c r="E31" i="116"/>
  <c r="F35" i="116" l="1"/>
  <c r="E35" i="116"/>
  <c r="F31" i="116"/>
  <c r="E32" i="116"/>
  <c r="F32" i="116"/>
  <c r="F33" i="116"/>
  <c r="F30" i="116"/>
  <c r="D31" i="116"/>
  <c r="D32" i="116"/>
  <c r="D33" i="116"/>
  <c r="D30" i="116"/>
  <c r="E30" i="116"/>
  <c r="H28" i="116"/>
  <c r="F23" i="140" s="1"/>
  <c r="D46" i="116"/>
  <c r="H26" i="116"/>
  <c r="H25" i="116"/>
  <c r="H24" i="116"/>
  <c r="H23" i="116"/>
  <c r="H21" i="116"/>
  <c r="F23" i="139" s="1"/>
  <c r="D45" i="116"/>
  <c r="H19" i="116"/>
  <c r="H18" i="116"/>
  <c r="H17" i="116"/>
  <c r="H16" i="116"/>
  <c r="H10" i="116"/>
  <c r="H11" i="116"/>
  <c r="H12" i="116"/>
  <c r="F23" i="120"/>
  <c r="H9" i="116"/>
  <c r="C23" i="141" l="1"/>
  <c r="D23" i="141"/>
  <c r="E36" i="116"/>
  <c r="D36" i="116"/>
  <c r="F36" i="116"/>
  <c r="H35" i="116"/>
  <c r="F23" i="141" s="1"/>
  <c r="H31" i="116"/>
  <c r="H33" i="116"/>
  <c r="H22" i="116"/>
  <c r="F11" i="161" s="1"/>
  <c r="C45" i="116"/>
  <c r="H32" i="116"/>
  <c r="H30" i="116"/>
  <c r="D11" i="163" l="1"/>
  <c r="B11" i="163"/>
  <c r="C11" i="163"/>
  <c r="E10" i="163" s="1"/>
  <c r="E7" i="163"/>
  <c r="F24" i="139"/>
  <c r="G24" i="116"/>
  <c r="G28" i="116"/>
  <c r="G25" i="116"/>
  <c r="G23" i="116"/>
  <c r="G26" i="116"/>
  <c r="G27" i="116"/>
  <c r="D44" i="116"/>
  <c r="D47" i="116" s="1"/>
  <c r="J44" i="116"/>
  <c r="J45" i="116"/>
  <c r="J46" i="116"/>
  <c r="H29" i="116"/>
  <c r="F11" i="162" s="1"/>
  <c r="C46" i="116"/>
  <c r="C44" i="116"/>
  <c r="F11" i="126"/>
  <c r="E9" i="163" l="1"/>
  <c r="E8" i="163"/>
  <c r="E11" i="163" s="1"/>
  <c r="G29" i="116"/>
  <c r="F24" i="120"/>
  <c r="F24" i="140"/>
  <c r="C47" i="116"/>
  <c r="I44" i="116"/>
  <c r="G31" i="116"/>
  <c r="G33" i="116"/>
  <c r="G35" i="116"/>
  <c r="G30" i="116"/>
  <c r="G32" i="116"/>
  <c r="G34" i="116"/>
  <c r="J47" i="116"/>
  <c r="H36" i="116"/>
  <c r="F11" i="163" s="1"/>
  <c r="I46" i="116"/>
  <c r="I45" i="116"/>
  <c r="G36" i="116" l="1"/>
  <c r="F24" i="141"/>
  <c r="I47" i="116"/>
  <c r="F16" i="140"/>
  <c r="F16" i="139"/>
  <c r="F16" i="120"/>
  <c r="F14" i="140"/>
  <c r="F14" i="139"/>
  <c r="F14" i="120"/>
  <c r="E28" i="107"/>
  <c r="F28" i="107"/>
  <c r="E29" i="107"/>
  <c r="F29" i="107"/>
  <c r="E30" i="107"/>
  <c r="F30" i="107"/>
  <c r="F27" i="107"/>
  <c r="E27" i="107"/>
  <c r="D28" i="107"/>
  <c r="D29" i="107"/>
  <c r="F32" i="107" l="1"/>
  <c r="D32" i="107"/>
  <c r="B8" i="141" s="1"/>
  <c r="E32" i="107"/>
  <c r="B16" i="141"/>
  <c r="D16" i="141"/>
  <c r="C10" i="141"/>
  <c r="B9" i="141"/>
  <c r="B18" i="141"/>
  <c r="B14" i="141"/>
  <c r="D14" i="141"/>
  <c r="D20" i="141"/>
  <c r="B19" i="141"/>
  <c r="D18" i="141"/>
  <c r="B17" i="141"/>
  <c r="B15" i="141"/>
  <c r="B13" i="141"/>
  <c r="D12" i="141"/>
  <c r="B12" i="141"/>
  <c r="F12" i="141"/>
  <c r="C12" i="141"/>
  <c r="B11" i="141"/>
  <c r="D10" i="141"/>
  <c r="B10" i="141"/>
  <c r="D9" i="141"/>
  <c r="F9" i="140"/>
  <c r="B20" i="141"/>
  <c r="B21" i="141"/>
  <c r="F20" i="120"/>
  <c r="F20" i="139"/>
  <c r="F20" i="140"/>
  <c r="C20" i="141"/>
  <c r="F18" i="120"/>
  <c r="F18" i="139"/>
  <c r="F18" i="140"/>
  <c r="F12" i="120"/>
  <c r="F12" i="139"/>
  <c r="F12" i="140"/>
  <c r="F10" i="120"/>
  <c r="F10" i="139"/>
  <c r="F10" i="140"/>
  <c r="D8" i="141"/>
  <c r="F9" i="139"/>
  <c r="F9" i="120"/>
  <c r="H18" i="107"/>
  <c r="H12" i="107"/>
  <c r="H24" i="107"/>
  <c r="H27" i="107"/>
  <c r="H11" i="107"/>
  <c r="H17" i="107"/>
  <c r="H23" i="107"/>
  <c r="H26" i="107"/>
  <c r="F8" i="140" s="1"/>
  <c r="H28" i="107"/>
  <c r="H10" i="107"/>
  <c r="F8" i="120"/>
  <c r="H16" i="107"/>
  <c r="H20" i="107"/>
  <c r="F8" i="139" s="1"/>
  <c r="H22" i="107"/>
  <c r="H29" i="107"/>
  <c r="H15" i="107"/>
  <c r="H21" i="107"/>
  <c r="H30" i="107"/>
  <c r="H32" i="107" l="1"/>
  <c r="F8" i="141" s="1"/>
  <c r="G31" i="107"/>
  <c r="C8" i="141"/>
  <c r="F10" i="141"/>
  <c r="F9" i="141"/>
  <c r="F18" i="141"/>
  <c r="C18" i="141"/>
  <c r="F16" i="141"/>
  <c r="C16" i="141"/>
  <c r="B22" i="141"/>
  <c r="B24" i="141" s="1"/>
  <c r="F14" i="141"/>
  <c r="C14" i="141"/>
  <c r="D22" i="141"/>
  <c r="E9" i="141" s="1"/>
  <c r="C9" i="141"/>
  <c r="F20" i="141"/>
  <c r="G28" i="107"/>
  <c r="G30" i="107"/>
  <c r="G29" i="107"/>
  <c r="G27" i="107"/>
  <c r="G32" i="107" l="1"/>
  <c r="C22" i="141"/>
  <c r="C24" i="141" s="1"/>
  <c r="E18" i="141"/>
  <c r="E8" i="141"/>
  <c r="E19" i="141"/>
  <c r="E14" i="141"/>
  <c r="E15" i="141"/>
  <c r="E13" i="141"/>
  <c r="E16" i="141"/>
  <c r="E12" i="141"/>
  <c r="E11" i="141"/>
  <c r="E17" i="141"/>
  <c r="E10" i="141"/>
  <c r="E20" i="141"/>
  <c r="E21" i="141"/>
  <c r="D24" i="141"/>
  <c r="E22" i="141" l="1"/>
</calcChain>
</file>

<file path=xl/sharedStrings.xml><?xml version="1.0" encoding="utf-8"?>
<sst xmlns="http://schemas.openxmlformats.org/spreadsheetml/2006/main" count="1512" uniqueCount="318">
  <si>
    <t>Celkem</t>
  </si>
  <si>
    <t>Praha</t>
  </si>
  <si>
    <t>Česká republika</t>
  </si>
  <si>
    <t>Celkem ČR</t>
  </si>
  <si>
    <t>VO</t>
  </si>
  <si>
    <t>SO</t>
  </si>
  <si>
    <t>MO</t>
  </si>
  <si>
    <t>DOM</t>
  </si>
  <si>
    <t>Pražská plynárenská Distribuce, a.s.</t>
  </si>
  <si>
    <t>Jihočeský</t>
  </si>
  <si>
    <t>Jihomoravský</t>
  </si>
  <si>
    <t>Karlovarský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</si>
  <si>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</si>
  <si>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</si>
  <si>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</si>
  <si>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</si>
  <si>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</si>
  <si>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</si>
  <si>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</si>
  <si>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</si>
  <si>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</si>
  <si>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PP Distribuce</t>
  </si>
  <si>
    <t>Spotřeba plynu v ČR</t>
  </si>
  <si>
    <t>do ČR</t>
  </si>
  <si>
    <t>z ČR</t>
  </si>
  <si>
    <t>přes HPS</t>
  </si>
  <si>
    <t>přes PPL</t>
  </si>
  <si>
    <t>celkem</t>
  </si>
  <si>
    <t>ze ZP</t>
  </si>
  <si>
    <t>do ZP</t>
  </si>
  <si>
    <t>z VP do DS</t>
  </si>
  <si>
    <t>ostatní plyn</t>
  </si>
  <si>
    <t>celkem ČR</t>
  </si>
  <si>
    <t>VS</t>
  </si>
  <si>
    <t>Ostatní společnosti</t>
  </si>
  <si>
    <t>Podíl</t>
  </si>
  <si>
    <t>Ostatní společnosti *</t>
  </si>
  <si>
    <t>Jihočeský kraj</t>
  </si>
  <si>
    <t>Jihomoravský kraj</t>
  </si>
  <si>
    <t>Karlovarský kraj</t>
  </si>
  <si>
    <t>Královéhradecký kraj</t>
  </si>
  <si>
    <t>Liberecký kraj</t>
  </si>
  <si>
    <t>Moravskoslezský kraj</t>
  </si>
  <si>
    <t xml:space="preserve">Olomoucký kraj </t>
  </si>
  <si>
    <t xml:space="preserve">Pardubický kraj </t>
  </si>
  <si>
    <t>Plzeňský kraj</t>
  </si>
  <si>
    <t>Středočeský kraj</t>
  </si>
  <si>
    <t xml:space="preserve">Ústecký kraj </t>
  </si>
  <si>
    <t>Kraj Vysočina</t>
  </si>
  <si>
    <t>Zlínský kraj</t>
  </si>
  <si>
    <t>Tok plynu ze 
zásobníku plynu, které náleží do plynárenské soustavy ČR</t>
  </si>
  <si>
    <t>Tok plynu do 
zásobníku plynu, které náleží do plynárenské soustavy ČR</t>
  </si>
  <si>
    <t>I. čtvrtletí</t>
  </si>
  <si>
    <t>Tok plynu do/z plynárenské soustavy ČR</t>
  </si>
  <si>
    <t>MND GS</t>
  </si>
  <si>
    <t>Výroba plynu 
v ČR</t>
  </si>
  <si>
    <t>saldo 
do/z ČR</t>
  </si>
  <si>
    <t>saldo 
ze/do ZP</t>
  </si>
  <si>
    <t>spotřeba 
v RDS</t>
  </si>
  <si>
    <t>stav zásob v ZP celkem</t>
  </si>
  <si>
    <t>Celkem v ČR</t>
  </si>
  <si>
    <t>II. čtvrtletí</t>
  </si>
  <si>
    <t>IV. čtvrtletí</t>
  </si>
  <si>
    <t>I. pololetí</t>
  </si>
  <si>
    <t>II. pololetí</t>
  </si>
  <si>
    <t>Spotřeba plynu</t>
  </si>
  <si>
    <t>Podíl jednotlivých měsíců na celkové spotřebě plynu</t>
  </si>
  <si>
    <t xml:space="preserve">Vlastní spotřeba (VS)
 výrobců plynu </t>
  </si>
  <si>
    <t xml:space="preserve">        Spotřeba plynu podle krajů (MWh)</t>
  </si>
  <si>
    <t xml:space="preserve">       Průměrná teplota ovzduší podle krajů (°C)</t>
  </si>
  <si>
    <t>Maximum</t>
  </si>
  <si>
    <t>Minimum</t>
  </si>
  <si>
    <t>Průměr</t>
  </si>
  <si>
    <t>III. čtvrtletí</t>
  </si>
  <si>
    <t>Spotřeba plynu
v ČR</t>
  </si>
  <si>
    <t>Moravia GS</t>
  </si>
  <si>
    <t xml:space="preserve"> Podíl spotřeby plynu podle plynárenských společností</t>
  </si>
  <si>
    <t>Maximální a minimální teplota ovzduší 
podle území plynárenských společností (°C)</t>
  </si>
  <si>
    <t>zákazníci</t>
  </si>
  <si>
    <t xml:space="preserve"> Jihočeský</t>
  </si>
  <si>
    <t xml:space="preserve"> Jihomoravský</t>
  </si>
  <si>
    <t xml:space="preserve"> Karlovarský</t>
  </si>
  <si>
    <t xml:space="preserve"> Liberecký</t>
  </si>
  <si>
    <t xml:space="preserve"> Moravskoslezský</t>
  </si>
  <si>
    <t xml:space="preserve"> Olomoucký</t>
  </si>
  <si>
    <t xml:space="preserve"> Pardubický</t>
  </si>
  <si>
    <t xml:space="preserve"> Plzeňský</t>
  </si>
  <si>
    <t xml:space="preserve"> Praha</t>
  </si>
  <si>
    <t xml:space="preserve"> Středočeský</t>
  </si>
  <si>
    <t xml:space="preserve"> Ústecký</t>
  </si>
  <si>
    <t xml:space="preserve"> Vysočina</t>
  </si>
  <si>
    <t xml:space="preserve"> Zlínský</t>
  </si>
  <si>
    <t xml:space="preserve"> Celkem</t>
  </si>
  <si>
    <t xml:space="preserve"> Celkem ČR</t>
  </si>
  <si>
    <t xml:space="preserve"> PP Distribuce</t>
  </si>
  <si>
    <t xml:space="preserve"> Ostatní společnosti</t>
  </si>
  <si>
    <t>zákazníci připojeni přímo k PS</t>
  </si>
  <si>
    <t>MND Gas Storage a.s.</t>
  </si>
  <si>
    <t>SPP Storage, s.r.o.</t>
  </si>
  <si>
    <t>Moravia Gas Storage a.s.</t>
  </si>
  <si>
    <t>výroba plynu (VS)</t>
  </si>
  <si>
    <t>GasNet</t>
  </si>
  <si>
    <t>GasNet, s.r.o.</t>
  </si>
  <si>
    <t xml:space="preserve"> GasNet</t>
  </si>
  <si>
    <t>Hlavní město Praha</t>
  </si>
  <si>
    <t xml:space="preserve"> Královéhradecký</t>
  </si>
  <si>
    <t>Královéhradecký</t>
  </si>
  <si>
    <t>CNG</t>
  </si>
  <si>
    <t>Bilanční rozdíl 
v přepravní soustavě</t>
  </si>
  <si>
    <t>OP+VS+PKS</t>
  </si>
  <si>
    <t xml:space="preserve"> OP+VS+PKS</t>
  </si>
  <si>
    <t>Plyn pro pohon KS</t>
  </si>
  <si>
    <t>VS+PKS</t>
  </si>
  <si>
    <t>Hraniční předávací stanice (HPS)</t>
  </si>
  <si>
    <t>Kompresní stanice (KS)</t>
  </si>
  <si>
    <t>Tok plynu v přepravní soustavě
(PS)</t>
  </si>
  <si>
    <t>Spotřeba zákazníků připojených přímo k PS</t>
  </si>
  <si>
    <t>Tok plynu do plynárenské 
soustavy ČR přes PPL</t>
  </si>
  <si>
    <t>Předávací stanice</t>
  </si>
  <si>
    <t>Přeshraniční plynovod (PPL)</t>
  </si>
  <si>
    <t>Tok plynu z plynárenské 
soustavy ČR přes PPL</t>
  </si>
  <si>
    <t>Tok plynu v lokální distribuční soustavě (LDS)</t>
  </si>
  <si>
    <t>Spotřeba zákazníků připojených k LDS, která není napojena na RDS</t>
  </si>
  <si>
    <t>Výroba plynu v ČR (VP)</t>
  </si>
  <si>
    <r>
      <rPr>
        <vertAlign val="superscript"/>
        <sz val="8"/>
        <rFont val="Calibri"/>
        <family val="2"/>
        <charset val="238"/>
        <scheme val="minor"/>
      </rPr>
      <t>2)</t>
    </r>
    <r>
      <rPr>
        <sz val="8"/>
        <rFont val="Calibri"/>
        <family val="2"/>
        <charset val="238"/>
        <scheme val="minor"/>
      </rPr>
      <t xml:space="preserve"> dlouhodobý teplotní normál</t>
    </r>
  </si>
  <si>
    <r>
      <rPr>
        <vertAlign val="superscript"/>
        <sz val="8"/>
        <rFont val="Calibri"/>
        <family val="2"/>
        <charset val="238"/>
        <scheme val="minor"/>
      </rPr>
      <t xml:space="preserve">3) </t>
    </r>
    <r>
      <rPr>
        <sz val="8"/>
        <rFont val="Calibri"/>
        <family val="2"/>
        <charset val="238"/>
        <scheme val="minor"/>
      </rPr>
      <t>odchylka od dlouhodobého teplotního normálu</t>
    </r>
  </si>
  <si>
    <t>3. Plynárenská soustava</t>
  </si>
  <si>
    <t>Bilanční rozdíl v PS</t>
  </si>
  <si>
    <t>3.1. Čtvrtletní bilance plynárenské soustavy ČR</t>
  </si>
  <si>
    <t>3.2. Bilance plynárenské soustavy ČR v průběhu roku</t>
  </si>
  <si>
    <t>4.1. Spotřeba zemního plynu v ČR v průběhu roku</t>
  </si>
  <si>
    <t>4. Spotřeba zemního plynu</t>
  </si>
  <si>
    <t>4.2. Spotřeba zemního plynu v ČR podle kategorií zákazníků v průběhu roku</t>
  </si>
  <si>
    <t>4.3. Denní průběh spotřeb zemního plynu v ČR</t>
  </si>
  <si>
    <t>5.1. Spotřeba zemního plynu podle kategorií zákazníků v ČR</t>
  </si>
  <si>
    <t>Obsah</t>
  </si>
  <si>
    <t>Úvod</t>
  </si>
  <si>
    <t>5. Spotřeba zemního plynu podle distribučních soustav</t>
  </si>
  <si>
    <t>6. Spotřeba zemního plynu podle krajů</t>
  </si>
  <si>
    <t>Compressed Natural Gas (stlačený zemní plyn)</t>
  </si>
  <si>
    <t>ČHMÚ</t>
  </si>
  <si>
    <t>Český hydrometeorologický ústav</t>
  </si>
  <si>
    <t>Domácnosti (kategorie zákazníků)</t>
  </si>
  <si>
    <t>DS</t>
  </si>
  <si>
    <t>Distribuční soustava</t>
  </si>
  <si>
    <t>DTG</t>
  </si>
  <si>
    <t>Denní teplotní gradient (změna spotřeby plynu při jednotkové změně teploty)</t>
  </si>
  <si>
    <t>HPS</t>
  </si>
  <si>
    <t>Hraniční předávací stanice</t>
  </si>
  <si>
    <t>KS</t>
  </si>
  <si>
    <t>Kompresní stanice</t>
  </si>
  <si>
    <t>LDS</t>
  </si>
  <si>
    <t>Lokální distribuční soustava</t>
  </si>
  <si>
    <t>Maloodběratelé (kategorie zákazníků)</t>
  </si>
  <si>
    <t>NET4GAS</t>
  </si>
  <si>
    <t>Normál</t>
  </si>
  <si>
    <t>Dlouhodobý teplotní normál vytvořený pro plynárenství ČHMÚ</t>
  </si>
  <si>
    <t>Odchylka</t>
  </si>
  <si>
    <t>Odchylka průměrné teploty od dlouhodobého teplotního normálu</t>
  </si>
  <si>
    <t>OP</t>
  </si>
  <si>
    <t>Ostatní plyn (zahrnuje vlastní spotřebu, ztráty a změnu akumulace na distribučních soustavách)</t>
  </si>
  <si>
    <t>NET4GAS, s.r.o., všechny LDS, výrobci plynu</t>
  </si>
  <si>
    <t>PDS</t>
  </si>
  <si>
    <t>Provozovatelé distribučních soustav</t>
  </si>
  <si>
    <t>PKS</t>
  </si>
  <si>
    <t>Plyn pro pohon kompresních stanic na přepravní soustavě</t>
  </si>
  <si>
    <t>POD</t>
  </si>
  <si>
    <t>Podnikatelé</t>
  </si>
  <si>
    <t>PPE</t>
  </si>
  <si>
    <t>Paroplynová elektrárna</t>
  </si>
  <si>
    <t>PPL</t>
  </si>
  <si>
    <t>Přeshraniční plynovod</t>
  </si>
  <si>
    <t>PPS</t>
  </si>
  <si>
    <t>Provozovatel přepravní soustavy</t>
  </si>
  <si>
    <t>Přepočet</t>
  </si>
  <si>
    <t>PS</t>
  </si>
  <si>
    <t>Přepravní soustava</t>
  </si>
  <si>
    <t>RDS</t>
  </si>
  <si>
    <t>Regionální distribuční soustava</t>
  </si>
  <si>
    <t>Skutečnost</t>
  </si>
  <si>
    <t>Skutečně naměřená spotřeba zemního plynu</t>
  </si>
  <si>
    <t>Střední odběratelé (kategorie zákazníků)</t>
  </si>
  <si>
    <t>Velkoodběratelé (kategorie zákazníků)</t>
  </si>
  <si>
    <t>VP</t>
  </si>
  <si>
    <t>Výroba plynu</t>
  </si>
  <si>
    <t>Vlastní spotřeba výrobců plynu</t>
  </si>
  <si>
    <t>Zákazníci</t>
  </si>
  <si>
    <t>Spotřeba plynu zákazníků ve všech kategoriích odběru</t>
  </si>
  <si>
    <t>ZP</t>
  </si>
  <si>
    <t>Zásobník plynu</t>
  </si>
  <si>
    <t>2. Komentář</t>
  </si>
  <si>
    <t>Přepočtená spotřeba zemního plynu na teplotní podmínky dlouhodobého teplotního normálu</t>
  </si>
  <si>
    <t>Tok plynu ze/do ZP, které náleží do plynárenské soustavy ČR</t>
  </si>
  <si>
    <t>PLS</t>
  </si>
  <si>
    <t>Plynárenská soustava</t>
  </si>
  <si>
    <t>Prognóza spotřeby plynu *</t>
  </si>
  <si>
    <t>Teplota 
ovzduší
 v ČR</t>
  </si>
  <si>
    <t>Spotřeba plynu 
na výrobu 
elektřiny</t>
  </si>
  <si>
    <t>Skutečná spotřeba 
plynu v ČR</t>
  </si>
  <si>
    <t>Přepočtená spotřeba 
plynu v ČR</t>
  </si>
  <si>
    <t>Teplota ovzduší v ČR (°C)</t>
  </si>
  <si>
    <r>
      <rPr>
        <vertAlign val="superscript"/>
        <sz val="8"/>
        <rFont val="Calibri"/>
        <family val="2"/>
        <charset val="238"/>
        <scheme val="minor"/>
      </rPr>
      <t xml:space="preserve">1) </t>
    </r>
    <r>
      <rPr>
        <sz val="8"/>
        <rFont val="Calibri"/>
        <family val="2"/>
        <charset val="238"/>
        <scheme val="minor"/>
      </rPr>
      <t>podíl spotřeby plynárenských společností 
    na celkové spotřebě v ČR</t>
    </r>
  </si>
  <si>
    <r>
      <rPr>
        <vertAlign val="superscript"/>
        <sz val="8"/>
        <rFont val="Calibri"/>
        <family val="2"/>
        <charset val="238"/>
        <scheme val="minor"/>
      </rPr>
      <t xml:space="preserve">1) </t>
    </r>
    <r>
      <rPr>
        <sz val="8"/>
        <rFont val="Calibri"/>
        <family val="2"/>
        <charset val="238"/>
        <scheme val="minor"/>
      </rPr>
      <t>podíl spotřeby kraje na celkové spotřebě 
   zákazníků v ČR</t>
    </r>
  </si>
  <si>
    <t>Tok plynu 
z plynárenské soustavy 
ČR přes HPS</t>
  </si>
  <si>
    <t>Tok plynu 
do plynárenské soustavy 
ČR přes HPS</t>
  </si>
  <si>
    <t>Spotřeba zákazníků
připojených 
k RDS a LDS</t>
  </si>
  <si>
    <t>Ostatní plyn (vlastní spotřeba, 
ztráty, změna akumulace 
v RDS)</t>
  </si>
  <si>
    <t>1. Zkratky a pojmy</t>
  </si>
  <si>
    <t>Denní fyzické množství plynu pro pohon kompresních stanic a ostatní plyn, který představuje neměřené hodnoty rozdílového množství celkové bilance PS</t>
  </si>
  <si>
    <t xml:space="preserve">  Průměrná teplota ovzduší podle plynárenských společností (°C)</t>
  </si>
  <si>
    <t>Období</t>
  </si>
  <si>
    <t>Počet zákazníků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</si>
  <si>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</si>
  <si>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</si>
  <si>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</si>
  <si>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</si>
  <si>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</si>
  <si>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</si>
  <si>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</si>
  <si>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</si>
  <si>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</si>
  <si>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</si>
  <si>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</si>
  <si>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</si>
  <si>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Rok</t>
  </si>
  <si>
    <t>Meziroční změna</t>
  </si>
  <si>
    <t>Max.</t>
  </si>
  <si>
    <t>Min.</t>
  </si>
  <si>
    <t>Den</t>
  </si>
  <si>
    <t>Maximum při teplotě</t>
  </si>
  <si>
    <t>Minimum při teplotě</t>
  </si>
  <si>
    <t>Denní průměr</t>
  </si>
  <si>
    <t>Dlouhodobý DTG</t>
  </si>
  <si>
    <t>Aktuální DTG</t>
  </si>
  <si>
    <t>Mod. spotřeba při 0°C</t>
  </si>
  <si>
    <t>Mod. spotřeba při -12°C</t>
  </si>
  <si>
    <t>Průměrná teplota</t>
  </si>
  <si>
    <t>Kategorie</t>
  </si>
  <si>
    <t>Plynárenské společnosti</t>
  </si>
  <si>
    <t>Počet 
zákazníků</t>
  </si>
  <si>
    <r>
      <t>Podíl</t>
    </r>
    <r>
      <rPr>
        <vertAlign val="superscript"/>
        <sz val="8"/>
        <rFont val="Calibri"/>
        <family val="2"/>
        <charset val="238"/>
        <scheme val="minor"/>
      </rPr>
      <t>1)</t>
    </r>
  </si>
  <si>
    <r>
      <t>Normál</t>
    </r>
    <r>
      <rPr>
        <vertAlign val="superscript"/>
        <sz val="8"/>
        <color theme="1"/>
        <rFont val="Calibri"/>
        <family val="2"/>
        <charset val="238"/>
        <scheme val="minor"/>
      </rPr>
      <t>2)</t>
    </r>
  </si>
  <si>
    <r>
      <t>Odchylka</t>
    </r>
    <r>
      <rPr>
        <vertAlign val="superscript"/>
        <sz val="8"/>
        <color theme="1"/>
        <rFont val="Calibri"/>
        <family val="2"/>
        <charset val="238"/>
        <scheme val="minor"/>
      </rPr>
      <t>3)</t>
    </r>
  </si>
  <si>
    <t>Teplota ovzduší</t>
  </si>
  <si>
    <t xml:space="preserve">                           Kraje</t>
  </si>
  <si>
    <t>Ložiskové zásobníky</t>
  </si>
  <si>
    <t>Kavernové zásobníky</t>
  </si>
  <si>
    <t>Aquiferové zásobníky</t>
  </si>
  <si>
    <t>Tranzitní soustava</t>
  </si>
  <si>
    <t>Vnitrostátní přepravní soustava</t>
  </si>
  <si>
    <t>Napojení zásobníků k PS</t>
  </si>
  <si>
    <t>6.1. Spotřeba zemního plynu: Jihočeský a Jihomoravský kraj</t>
  </si>
  <si>
    <t>6.2. Spotřeba zemního plynu: Karlovarský a Královéhradecký kraj</t>
  </si>
  <si>
    <t>6.7. Spotřeba zemního plynu: Kraj Vysočina a Zlínský kraj</t>
  </si>
  <si>
    <t>6.3. Spotřeba zemního plynu: Liberecký a Moravskoslezský kraj</t>
  </si>
  <si>
    <t>6.4. Spotřeba zemního plynu: Olomoucký a Pardubický kraj</t>
  </si>
  <si>
    <t>6.6. Spotřeba zemního plynu: Středočeský a Ústecký kraj</t>
  </si>
  <si>
    <t>6.12. Spotřeba zemního plynu podle krajů v ČR v průběhu roku</t>
  </si>
  <si>
    <t>Přepravní soustava a zásobníky plynu ČR</t>
  </si>
  <si>
    <t>Toky plynu v plynárenské soustavě ČR</t>
  </si>
  <si>
    <t>Bilanční rozdíl
v přepravní soustavě</t>
  </si>
  <si>
    <r>
      <t xml:space="preserve">Výroba plynu
v ČR
</t>
    </r>
    <r>
      <rPr>
        <sz val="8"/>
        <color theme="1" tint="0.34998626667073579"/>
        <rFont val="Calibri"/>
        <family val="2"/>
        <charset val="238"/>
        <scheme val="minor"/>
      </rPr>
      <t>(včetně VS)</t>
    </r>
  </si>
  <si>
    <t>saldo
ze/do ZP</t>
  </si>
  <si>
    <t>saldo
do/z ČR</t>
  </si>
  <si>
    <t>Tok plynu do/z
plynárenské soustavy ČR</t>
  </si>
  <si>
    <t>Tok plynu ze/do ZP,
které náleží do PLS ČR</t>
  </si>
  <si>
    <t>5.2. Spotřeba zemního plynu u společnosti PP Distribuce</t>
  </si>
  <si>
    <t>5.3. Spotřeba zemního plynu u společnosti GasNet</t>
  </si>
  <si>
    <t>5.5. Spotřeba zemního plynu u ostatních společností</t>
  </si>
  <si>
    <t>5.10. Spotřeba zemního plynu podle plynárenských soustav v průběhu roku</t>
  </si>
  <si>
    <t>Meziroční změna spotřeby</t>
  </si>
  <si>
    <t>6.5. Spotřeba zemního plynu: Plzeňský kraj a Hlavní město Praha</t>
  </si>
  <si>
    <r>
      <t>[tis.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]</t>
    </r>
  </si>
  <si>
    <t>[MWh]</t>
  </si>
  <si>
    <r>
      <t>[mil.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]</t>
    </r>
  </si>
  <si>
    <t>[GWh]</t>
  </si>
  <si>
    <t>[°C]</t>
  </si>
  <si>
    <r>
      <t>[mil. m</t>
    </r>
    <r>
      <rPr>
        <vertAlign val="superscript"/>
        <sz val="8"/>
        <rFont val="Calibri"/>
        <family val="2"/>
        <charset val="238"/>
        <scheme val="minor"/>
      </rPr>
      <t>3</t>
    </r>
    <r>
      <rPr>
        <sz val="8"/>
        <rFont val="Calibri"/>
        <family val="2"/>
        <charset val="238"/>
        <scheme val="minor"/>
      </rPr>
      <t>]</t>
    </r>
  </si>
  <si>
    <r>
      <t>[tis. m</t>
    </r>
    <r>
      <rPr>
        <vertAlign val="superscript"/>
        <sz val="8"/>
        <rFont val="Calibri"/>
        <family val="2"/>
        <charset val="238"/>
        <scheme val="minor"/>
      </rPr>
      <t>3</t>
    </r>
    <r>
      <rPr>
        <sz val="8"/>
        <rFont val="Calibri"/>
        <family val="2"/>
        <charset val="238"/>
        <scheme val="minor"/>
      </rPr>
      <t>]</t>
    </r>
  </si>
  <si>
    <r>
      <t>[tis. m</t>
    </r>
    <r>
      <rPr>
        <vertAlign val="superscript"/>
        <sz val="8"/>
        <color theme="1" tint="0.34998626667073579"/>
        <rFont val="Calibri"/>
        <family val="2"/>
        <charset val="238"/>
        <scheme val="minor"/>
      </rPr>
      <t>3</t>
    </r>
    <r>
      <rPr>
        <sz val="8"/>
        <color theme="1" tint="0.34998626667073579"/>
        <rFont val="Calibri"/>
        <family val="2"/>
        <charset val="238"/>
        <scheme val="minor"/>
      </rPr>
      <t>]</t>
    </r>
  </si>
  <si>
    <r>
      <t>Spotřeba plynu [tis.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]</t>
    </r>
  </si>
  <si>
    <t>Spotřeba plynu [MWh]</t>
  </si>
  <si>
    <r>
      <t>Tok plynu do/z plynárenské soustavy ČR (mil. m</t>
    </r>
    <r>
      <rPr>
        <b/>
        <vertAlign val="superscript"/>
        <sz val="8"/>
        <rFont val="Calibri"/>
        <family val="2"/>
        <charset val="238"/>
        <scheme val="minor"/>
      </rPr>
      <t>3</t>
    </r>
    <r>
      <rPr>
        <b/>
        <sz val="8"/>
        <rFont val="Calibri"/>
        <family val="2"/>
        <charset val="238"/>
        <scheme val="minor"/>
      </rPr>
      <t>)</t>
    </r>
  </si>
  <si>
    <r>
      <t>Tok plynu ze/do ZP, které náleží do PLS ČR (mil. m</t>
    </r>
    <r>
      <rPr>
        <b/>
        <vertAlign val="superscript"/>
        <sz val="8"/>
        <rFont val="Calibri"/>
        <family val="2"/>
        <charset val="238"/>
        <scheme val="minor"/>
      </rPr>
      <t>3</t>
    </r>
    <r>
      <rPr>
        <b/>
        <sz val="8"/>
        <rFont val="Calibri"/>
        <family val="2"/>
        <charset val="238"/>
        <scheme val="minor"/>
      </rPr>
      <t>)</t>
    </r>
  </si>
  <si>
    <r>
      <t>Spotřeba plynu v ČR (mil. m</t>
    </r>
    <r>
      <rPr>
        <b/>
        <vertAlign val="superscript"/>
        <sz val="8"/>
        <rFont val="Calibri"/>
        <family val="2"/>
        <charset val="238"/>
        <scheme val="minor"/>
      </rPr>
      <t>3</t>
    </r>
    <r>
      <rPr>
        <b/>
        <sz val="8"/>
        <rFont val="Calibri"/>
        <family val="2"/>
        <charset val="238"/>
        <scheme val="minor"/>
      </rPr>
      <t>)</t>
    </r>
  </si>
  <si>
    <t>Podíl jednotlivých kategorií na celkovém počtu zákazníků</t>
  </si>
  <si>
    <r>
      <t>Spotřeba plynu po kategoriích (mil. m</t>
    </r>
    <r>
      <rPr>
        <b/>
        <vertAlign val="superscript"/>
        <sz val="8"/>
        <rFont val="Calibri"/>
        <family val="2"/>
        <charset val="238"/>
        <scheme val="minor"/>
      </rPr>
      <t>3</t>
    </r>
    <r>
      <rPr>
        <b/>
        <sz val="8"/>
        <rFont val="Calibri"/>
        <family val="2"/>
        <charset val="238"/>
        <scheme val="minor"/>
      </rPr>
      <t>)</t>
    </r>
  </si>
  <si>
    <t>Spotřeba plynu celkem (GWh)</t>
  </si>
  <si>
    <r>
      <t xml:space="preserve">      Spotřeba plynu podle plynárenských společností (tis. m</t>
    </r>
    <r>
      <rPr>
        <b/>
        <vertAlign val="superscript"/>
        <sz val="8"/>
        <rFont val="Calibri"/>
        <family val="2"/>
        <charset val="238"/>
        <scheme val="minor"/>
      </rPr>
      <t>3</t>
    </r>
    <r>
      <rPr>
        <b/>
        <sz val="8"/>
        <rFont val="Calibri"/>
        <family val="2"/>
        <charset val="238"/>
        <scheme val="minor"/>
      </rPr>
      <t>)</t>
    </r>
  </si>
  <si>
    <t>připojena 
k RDS</t>
  </si>
  <si>
    <t>připojena 
k LDS</t>
  </si>
  <si>
    <t>spotřeba 
v LDS, která není v RDS</t>
  </si>
  <si>
    <t>Do ČR</t>
  </si>
  <si>
    <t>Z ČR</t>
  </si>
  <si>
    <t>Ze ZP</t>
  </si>
  <si>
    <t>Do ZP</t>
  </si>
  <si>
    <t>Tok plynu 
v regionální distribuční soustavě
(RDS)</t>
  </si>
  <si>
    <t>7. Mapa přepravní soustavy a toky plynu v plynárenské soustavě</t>
  </si>
  <si>
    <t>Poznámka: Případné rozdílné znaménko v objemových a energetických jednotkách "Bilanční rozdílu v přepravní soustavě" je způsobeno odlišným spalným teplem na vstupech a výstupech plynárenské soustavy. Tato hodnota představuje neměřené hodnoty rozdílového množství celkové bilance přepravní soustavy.</t>
  </si>
  <si>
    <t>RWE GS</t>
  </si>
  <si>
    <t>RWE Gas Storage, s.r.o.</t>
  </si>
  <si>
    <t>* Ostatní společnosti zahrnují dodávky zákazníkům připojeným přímo na přepravní soustavu a plyn pro pohon kompresních stanic (PKS) společnosti NET4GAS, s.r.o., dodávky v ostrovních LDS (nejsou zahrnuty v RDS), všechny lokální distribuční soustavy, které jsou napojeny na RDS (uveden pouze počet zákazníků a stanice CNG, spotřeba plynu již zahrnuta v RDS) a vlastní spotřebu (VS) výrobců plynu.</t>
  </si>
  <si>
    <t xml:space="preserve">Společnost GasNet, s.r.o. (provozovatel regionální distribuční soustavy) </t>
  </si>
  <si>
    <t>Společnost MND Gas Storage a.s. (provozovatel zásobníku plynu)</t>
  </si>
  <si>
    <t>Společnost Moravia Gas Storage a.s. (provozovatel zásobníku plynu)</t>
  </si>
  <si>
    <t>Společnost NET4GAS, s.r.o. (provozovatel přepravní plynárenské soustavy)</t>
  </si>
  <si>
    <t>Společnost Pražská plynárenská Distribuce, a.s., člen koncernu Pražská plynárenská, a.s. (provozovatel regionální distribuční soustavy)</t>
  </si>
  <si>
    <t>Společnost RWE Gas Storage CZ, s.r.o. (provozovatel zásobníků plynu)</t>
  </si>
  <si>
    <t>* Prognóza spotřeby plynu na rok 2021 byla zpracována v prosinci 2020.</t>
  </si>
  <si>
    <t>±1,0</t>
  </si>
  <si>
    <t>EG.D, a.s.</t>
  </si>
  <si>
    <t>Společnost EG.D, a.s. (provozovatel regionální distribuční soustavy)</t>
  </si>
  <si>
    <t>EG.D</t>
  </si>
  <si>
    <t>5.4. Spotřeba zemního plynu u společnosti EG.D</t>
  </si>
  <si>
    <t xml:space="preserve"> EG.D</t>
  </si>
  <si>
    <r>
      <t xml:space="preserve">ČTVRTLETNÍ ZPRÁVA O PROVOZU 
PLYNÁRENSKÉ SOUSTAVY
ČESKÉ REPUBLIKY
</t>
    </r>
    <r>
      <rPr>
        <sz val="17"/>
        <color rgb="FFFF0000"/>
        <rFont val="Calibri"/>
        <family val="2"/>
        <charset val="238"/>
        <scheme val="minor"/>
      </rPr>
      <t>ZA IV. ČTVRTLETÍ 2021</t>
    </r>
  </si>
  <si>
    <t>Energetický regulační úřad (ERÚ) zveřejňuje Čtvrtletní zprávu o provozu plynárenské soustavy ČR za IV. čtvrtletí roku 2021 v souladu s § 17 odst. 7 písm. m) zákona č. 458/2000 Sb., o podmínkách podnikání a o výkonu státní správy v energetických odvětvích a o změně některých zákonů (energetický zákon), ve znění pozdějších předpisů. Údaje obsažené v této zprávě jsou určeny především pro státní orgány či instituce v rámci ČR nebo Evropské unie a odbornou veřejnost.
ERÚ v této zprávě uvádí všechna dostupná provozně technická data, která představují fyzické toky plynu. Údaje pro čtvrtletní zprávu jsou získávány na základě vyhlášky č. 404/2016 Sb., o náležitostech a členění výkazů nezbytných pro zpracování zpráv o provozu soustav v energetických odvětvích, včetně termínů, rozsahu a pravidel pro sestavování výkazů (statistická vyhláška), ve znění pozdějších předpisů, která nabyla účinnost dnem 1. ledna 2017. V rámci svých kompetencí, určených § 20a odst. 4 písm. e) energetického zákona, zpracovává operátor trhu své měsíční a roční statistiky o trhu s elektřinou a o trhu s plynem, které doplňují statistiky Energetického regulačního úřadu o obchodní údaje.
Detaily týkající se metodiky vykazování údajů pro statistiku ERÚ jsou uvedeny ve výkladovém stanovisku ERÚ k metodice vyplňování výkazů podle statistické vyhlášky pro oblast plynárenství č. 9/2018 ze dne 14. září 2018. Výkladové stanovisko a aktuální výkazy jsou zveřejněny na internetových stránkách ERÚ. 
Veškerá data vycházejí z podkladů od licencovaných subjektů: výrobců plynu, provozovatelů distribučních soustav, přepravní soustavy a zásobníků plynu.
Čtvrtletní zpráva přináší informace o základních ukazatelích v plynárenství. Jednotlivé kapitoly obsahují statistická data o bilanci, výrobě a spotřebě plynu podle příslušných kategorií včetně spotřeby plynu na výrobu elektřiny. Zpráva dále obsahuje vyhodnocení přeshraničních toků plynu, uskladnění plynu a některá krajská vyhodnocení. Zjištěné a opravené chyby v obdržených datech a zpětné korekce výkazů jsou průběžně promítány do statistiky a projeví se vždy v dalších zveřejněných zprávách, případně v roční zprávě o provozu plynárenské soustavy ČR za rok 2021, kterou ERÚ předpokládá zveřejnit do konce května roku 2022.
Případné dotazy či připomínky zasílejte na emailovou adresu plyn.statistika@eru.cz.</t>
  </si>
  <si>
    <r>
      <t>Dodávky zemního plynu probíhaly ve sledovaném období plynule dle požadavků zákazníků, a to podle základního odběrového stupně, který znamená nekrácený odběr na základě smluvně sjednaného denního odběru plynu (vyhláška č. 344/2012 Sb., o stavu nouze v plynárenství a o způsobu zajištění bezpečnostního standardu dodávky plynu, ve znění pozdějších předpisů).
Tok zemního plynu ze zahraničí do plynárenské soustavy ČR byl zaznamenán v daném čtvrtletí ve výši 9 818 mil. m</t>
    </r>
    <r>
      <rPr>
        <vertAlign val="super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charset val="238"/>
        <scheme val="minor"/>
      </rPr>
      <t xml:space="preserve"> (104 753 GWh). Toto množství bylo doplněno dodávkami od výrobců plynu (vnitrostátní zdroje), které zahrnují povrchovou degazaci a vlastní těžbu zemního plynu včetně vlastní spotřeby. Celková výroba zemního plynu na území ČR byla 36 mil. m</t>
    </r>
    <r>
      <rPr>
        <vertAlign val="super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charset val="238"/>
        <scheme val="minor"/>
      </rPr>
      <t xml:space="preserve"> (386 GWh). Tok zemního plynu ze zásobníků plynu, které náleží do plynárenské soustavy ČR, byl ve výši 1 187 mil. m</t>
    </r>
    <r>
      <rPr>
        <vertAlign val="super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charset val="238"/>
        <scheme val="minor"/>
      </rPr>
      <t xml:space="preserve"> (12 667 GWh). Naopak tok zemního plynu do zásobníků plynu činil 219 mil. m</t>
    </r>
    <r>
      <rPr>
        <vertAlign val="super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charset val="238"/>
        <scheme val="minor"/>
      </rPr>
      <t xml:space="preserve"> (2 341 GWh). Stav provozních zásob na konci čtvrtletí představoval u tuzemských zásobníků plynu hodnotu 1 690 mil. m</t>
    </r>
    <r>
      <rPr>
        <vertAlign val="super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charset val="238"/>
        <scheme val="minor"/>
      </rPr>
      <t xml:space="preserve"> (18 162 GWh). Tok zemního plynu z plynárenské soustavy ČR do zahraničí byl zaznamenán ve výši 7 956 mil. m</t>
    </r>
    <r>
      <rPr>
        <vertAlign val="super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charset val="238"/>
        <scheme val="minor"/>
      </rPr>
      <t xml:space="preserve"> (84 920 GWh). Celková čtvrtletní bilance plynárenské soustavy ČR je podle členění na jednotlivé měsíce uvedena v kapitole 3.
Celková čtvrtletní spotřeba zemního plynu v ČR dosáhla 2 849 mil. m</t>
    </r>
    <r>
      <rPr>
        <vertAlign val="super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charset val="238"/>
        <scheme val="minor"/>
      </rPr>
      <t xml:space="preserve"> (30 433 GWh), což představuje pokles skutečné spotřeby o 1,1 % proti stejnému období roku 2020. K meziročnímu nárůstu došlo ve sledovaném období pouze v prosinci. Průměrná teplota za celé čtvrtletí byla +4,2 °C, což je o 0,4°C nad dlouhodobým teplotním normálem. Přepočtená spotřeba na teplotní podmínky dlouhodobého normálu za pomoci dlouhodobého teplotního gradientu spotřeby činila 2 886 mil. m</t>
    </r>
    <r>
      <rPr>
        <vertAlign val="super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charset val="238"/>
        <scheme val="minor"/>
      </rPr>
      <t xml:space="preserve"> (30 826 GWh) s meziročním poklesem o 3,5 %. Z pohledu spotřeby plynu podle kategorií zákazníků dosáhla největšího podílu na celkové spotřebě plynu v hodnoceném čtvrtletí kategorie velkoodběru 43,3 %, následovaná kategorií domácnosti 29,8 %, maloodběru 14,9, středního odběru 9,9 % a odběru CNG stanic 0,9 %. Ostatní plyn zahrnující vlastní spotřebu, ztráty, změnu akumulace, vlastní spotřebu výrobců plynu a plyn pro pohon kompresních stanic představoval 1,2 % z celkové spotřeby plynu v ČR. Denní spotřeby zemního plynu se za celé čtvrtletí pohybovaly v rozsahu 14,9 až 42,8 mil. m</t>
    </r>
    <r>
      <rPr>
        <vertAlign val="super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charset val="238"/>
        <scheme val="minor"/>
      </rPr>
      <t xml:space="preserve"> (159,5 až 456,8 GWh). Maximální denní spotřeba zemního plynu v ČR byla naměřena ve středu 8. prosince při průměrné denní teplotě -1,5 °C, a naopak minimální denní spotřeba v sobotu 2. října při průměrné denní teplotě +12,8 °C. Celková čtvrtletní, měsíční a denní spotřeba zemního plynu doplněna o teplotu ovzduší je uvedena v kapitole 4.
Při porovnání spotřeb v regionálních distribučních soustavách zaznamenaly nárůst všechny tři společnosti. Naopak k poklesu došlo u ostatních společností, které ovšem nejsou součástí regionálních distribučních soustav. Snížení spotřeby v těchto společnostech ovlivnil i celkový propad spotřeby plynu v ČR, a to vzhledem k jejich vysokému podílu na celkové spotřebě. Souhrnný podíl těchto společností činil 3,9 % z celkového distribuovaného plynu v ČR (kapitola 5.).
Z pohledu krajů došlo k nárůstu meziroční spotřeby zemního plynu u devíti krajů v ČR. Výraznější pokles byl zaznamenán v Ústeckém a Karlovarském kraji, kde součástí celkové spotřeby jsou i paroplynové elektrárny. Celkové snížení jejich provozu zásadně ovlivnilo celkové odběry plynu u těchto krajů. Největšího podílu na celkové spotřebě plynu v ČR bylo dosaženo v Jihomoravském kraji. V celé ČR bylo ke konci hodnoceného období v plynárenské soustavě celkem 2 820 020 odběrných míst (kapitola 6.).
Celkové roční údaje jsou ve zprávě uvedeny v příslušných tabulkách pouze na základě aktuálních měsíčních hodnot. Předběžná skutečná spotřeba zemního plynu v ČR v roce 2021 představuje nárůst 8,5 % proti předchozímu roku. Konečná roční data budou uvedena v Roční zprávě o provozu plynárenské soustavy ČR za rok 2021.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</si>
</sst>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0.0%"/>
    <numFmt numFmtId="165" formatCode="#,##0.0"/>
    <numFmt numFmtId="166" formatCode="#,##0.000"/>
    <numFmt numFmtId="167" formatCode="0.0"/>
    <numFmt numFmtId="168" formatCode="\$#,##0\ ;\(\$#,##0\)"/>
    <numFmt numFmtId="169" formatCode="0.00%;[Red]\-0.00%"/>
    <numFmt numFmtId="170" formatCode="#,###,##0.00;[Red]\-#,###,##0.00"/>
    <numFmt numFmtId="171" formatCode="#,###,##0;[Red]\-#,###,##0"/>
    <numFmt numFmtId="172" formatCode="#,##0.0_);[Red]\(#,##0.0\)"/>
    <numFmt numFmtId="173" formatCode="&quot;$&quot;#,##0.00"/>
    <numFmt numFmtId="174" formatCode="_-* #,##0_-;\-* #,##0_-;_-* &quot;-&quot;_-;_-@_-"/>
    <numFmt numFmtId="175" formatCode="_-* #,##0.00_-;\-* #,##0.00_-;_-* &quot;-&quot;??_-;_-@_-"/>
    <numFmt numFmtId="176" formatCode="_-* #,##0\ _C_Z_K_-;\-* #,##0\ _C_Z_K_-;_-* &quot;-&quot;\ _C_Z_K_-;_-@_-"/>
    <numFmt numFmtId="177" formatCode="\$#,##0.00\ ;\(\$#,##0.00\)"/>
    <numFmt numFmtId="178" formatCode="_-* #,##0\ _F_-;\-* #,##0\ _F_-;_-* &quot;-&quot;\ _F_-;_-@_-"/>
    <numFmt numFmtId="179" formatCode="_-* #,##0.00\ _F_-;\-* #,##0.00\ _F_-;_-* &quot;-&quot;??\ _F_-;_-@_-"/>
    <numFmt numFmtId="180" formatCode="_-* #,##0\ &quot;F&quot;_-;\-* #,##0\ &quot;F&quot;_-;_-* &quot;-&quot;\ &quot;F&quot;_-;_-@_-"/>
    <numFmt numFmtId="181" formatCode="_-* #,##0.00\ &quot;F&quot;_-;\-* #,##0.00\ &quot;F&quot;_-;_-* &quot;-&quot;??\ &quot;F&quot;_-;_-@_-"/>
    <numFmt numFmtId="182" formatCode="#,##0\ &quot;Kc&quot;;\-#,##0\ &quot;Kc&quot;"/>
    <numFmt numFmtId="183" formatCode="0.00_);[Red]\-0.00"/>
  </numFmts>
  <fonts count="14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sz val="10"/>
      <name val="Arial CE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4" tint="-0.499984740745262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theme="1" tint="0.499984740745262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sz val="8"/>
      <color theme="1" tint="0.249977111117893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8" tint="-0.249977111117893"/>
      <name val="Calibri"/>
      <family val="2"/>
      <charset val="238"/>
      <scheme val="minor"/>
    </font>
    <font>
      <sz val="26"/>
      <name val="Calibri"/>
      <family val="2"/>
      <charset val="238"/>
      <scheme val="minor"/>
    </font>
    <font>
      <sz val="10"/>
      <color theme="8" tint="-0.24997711111789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8"/>
      <color theme="7" tint="-0.249977111117893"/>
      <name val="Calibri"/>
      <family val="2"/>
      <charset val="238"/>
      <scheme val="minor"/>
    </font>
    <font>
      <sz val="7"/>
      <color theme="0"/>
      <name val="Calibri"/>
      <family val="2"/>
      <charset val="238"/>
      <scheme val="minor"/>
    </font>
    <font>
      <sz val="7"/>
      <color theme="4" tint="-0.499984740745262"/>
      <name val="Calibri"/>
      <family val="2"/>
      <charset val="238"/>
      <scheme val="minor"/>
    </font>
    <font>
      <sz val="8"/>
      <color theme="7" tint="0.39997558519241921"/>
      <name val="Calibri"/>
      <family val="2"/>
      <charset val="238"/>
      <scheme val="minor"/>
    </font>
    <font>
      <sz val="8"/>
      <color theme="7" tint="-0.49998474074526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3"/>
      <name val="Calibri"/>
      <family val="2"/>
      <charset val="238"/>
      <scheme val="minor"/>
    </font>
    <font>
      <sz val="10"/>
      <color theme="4"/>
      <name val="Calibri"/>
      <family val="2"/>
      <charset val="238"/>
      <scheme val="minor"/>
    </font>
    <font>
      <sz val="10"/>
      <color theme="3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5DA2"/>
      <name val="Calibri"/>
      <family val="2"/>
      <charset val="238"/>
      <scheme val="minor"/>
    </font>
    <font>
      <b/>
      <sz val="10"/>
      <color rgb="FF005DA2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10"/>
      <name val="Arial CE"/>
      <family val="2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8"/>
      <name val="Arial CE"/>
      <family val="2"/>
      <charset val="238"/>
    </font>
    <font>
      <sz val="8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Univers CE"/>
      <family val="2"/>
      <charset val="238"/>
    </font>
    <font>
      <b/>
      <sz val="11"/>
      <color indexed="8"/>
      <name val="Calibri"/>
      <family val="2"/>
      <charset val="238"/>
    </font>
    <font>
      <sz val="12"/>
      <name val="System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  <charset val="238"/>
    </font>
    <font>
      <sz val="10"/>
      <name val="MS Serif"/>
      <family val="1"/>
    </font>
    <font>
      <sz val="10"/>
      <name val="Courier"/>
      <family val="1"/>
      <charset val="238"/>
    </font>
    <font>
      <sz val="10"/>
      <name val="Courier"/>
      <family val="3"/>
    </font>
    <font>
      <sz val="11"/>
      <color theme="1"/>
      <name val="Arial"/>
      <family val="2"/>
      <charset val="238"/>
    </font>
    <font>
      <b/>
      <sz val="11"/>
      <color indexed="8"/>
      <name val="Calibri"/>
      <family val="2"/>
    </font>
    <font>
      <sz val="10"/>
      <color indexed="16"/>
      <name val="MS Serif"/>
      <family val="1"/>
      <charset val="238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4"/>
      <name val="Arial CE"/>
      <family val="2"/>
      <charset val="238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scheme val="minor"/>
    </font>
    <font>
      <sz val="12"/>
      <name val="Times New Roman"/>
      <family val="1"/>
      <charset val="238"/>
    </font>
    <font>
      <sz val="11"/>
      <color indexed="10"/>
      <name val="Calibri"/>
      <family val="2"/>
      <charset val="23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7"/>
      <name val="Calibri"/>
      <family val="2"/>
      <charset val="238"/>
    </font>
    <font>
      <sz val="10"/>
      <name val="Helv"/>
    </font>
    <font>
      <b/>
      <sz val="8"/>
      <color indexed="8"/>
      <name val="Helv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0"/>
      <color theme="1" tint="0.499984740745262"/>
      <name val="Calibri"/>
      <family val="2"/>
      <charset val="238"/>
      <scheme val="minor"/>
    </font>
    <font>
      <sz val="10"/>
      <color theme="3" tint="0.3999755851924192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color theme="1" tint="0.34998626667073579"/>
      <name val="Calibri"/>
      <family val="2"/>
      <charset val="238"/>
      <scheme val="minor"/>
    </font>
    <font>
      <b/>
      <sz val="8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vertAlign val="superscript"/>
      <sz val="8"/>
      <color theme="1" tint="0.34998626667073579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rgb="FF0000FF"/>
      <name val="Calibri"/>
      <family val="2"/>
      <charset val="238"/>
      <scheme val="minor"/>
    </font>
    <font>
      <b/>
      <i/>
      <sz val="8"/>
      <color rgb="FF00B0F0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8"/>
      <color theme="4" tint="-0.249977111117893"/>
      <name val="Calibri"/>
      <family val="2"/>
      <charset val="238"/>
      <scheme val="minor"/>
    </font>
    <font>
      <b/>
      <sz val="12"/>
      <color rgb="FF00B0F0"/>
      <name val="Calibri"/>
      <family val="2"/>
      <charset val="238"/>
      <scheme val="minor"/>
    </font>
    <font>
      <b/>
      <sz val="8"/>
      <color theme="9" tint="-0.249977111117893"/>
      <name val="Calibri"/>
      <family val="2"/>
      <charset val="238"/>
      <scheme val="minor"/>
    </font>
    <font>
      <sz val="10"/>
      <color rgb="FF00B0F0"/>
      <name val="Calibri"/>
      <family val="2"/>
      <charset val="238"/>
      <scheme val="minor"/>
    </font>
    <font>
      <sz val="8"/>
      <color theme="0" tint="-0.34998626667073579"/>
      <name val="Calibri"/>
      <family val="2"/>
      <charset val="238"/>
      <scheme val="minor"/>
    </font>
    <font>
      <b/>
      <i/>
      <sz val="8"/>
      <color rgb="FF000099"/>
      <name val="Calibri"/>
      <family val="2"/>
      <charset val="238"/>
      <scheme val="minor"/>
    </font>
    <font>
      <b/>
      <vertAlign val="superscript"/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i/>
      <sz val="8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b/>
      <sz val="17"/>
      <color rgb="FF153366"/>
      <name val="Calibri"/>
      <family val="2"/>
      <charset val="238"/>
      <scheme val="minor"/>
    </font>
    <font>
      <sz val="17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7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4506668294322"/>
        <bgColor auto="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46"/>
      </patternFill>
    </fill>
    <fill>
      <patternFill patternType="solid">
        <fgColor indexed="15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  <bgColor indexed="64"/>
      </patternFill>
    </fill>
    <fill>
      <patternFill patternType="solid">
        <f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</patternFill>
    </fill>
    <fill>
      <patternFill patternType="solid">
        <fgColor indexed="35"/>
        <bgColor indexed="64"/>
      </patternFill>
    </fill>
    <fill>
      <patternFill patternType="solid">
        <fgColor indexed="20"/>
      </patternFill>
    </fill>
    <fill>
      <patternFill patternType="solid">
        <fgColor indexed="56"/>
      </patternFill>
    </fill>
    <fill>
      <patternFill patternType="solid">
        <fgColor indexed="4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4" tint="0.39994506668294322"/>
      </left>
      <right/>
      <top style="thin">
        <color theme="4" tint="0.39994506668294322"/>
      </top>
      <bottom/>
      <diagonal/>
    </border>
    <border>
      <left/>
      <right/>
      <top style="thin">
        <color theme="4" tint="0.39994506668294322"/>
      </top>
      <bottom/>
      <diagonal/>
    </border>
    <border>
      <left/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 style="thin">
        <color theme="4" tint="0.39994506668294322"/>
      </bottom>
      <diagonal/>
    </border>
    <border>
      <left/>
      <right/>
      <top/>
      <bottom style="thin">
        <color theme="4" tint="0.39994506668294322"/>
      </bottom>
      <diagonal/>
    </border>
    <border>
      <left/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theme="4" tint="0.79998168889431442"/>
      </left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 style="medium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</borders>
  <cellStyleXfs count="1538">
    <xf numFmtId="0" fontId="0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7" fillId="0" borderId="0"/>
    <xf numFmtId="9" fontId="8" fillId="0" borderId="0" applyFont="0" applyFill="0" applyBorder="0" applyAlignment="0" applyProtection="0"/>
    <xf numFmtId="4" fontId="11" fillId="4" borderId="3" applyNumberFormat="0" applyProtection="0">
      <alignment vertical="center"/>
    </xf>
    <xf numFmtId="4" fontId="11" fillId="5" borderId="3" applyNumberFormat="0" applyProtection="0">
      <alignment horizontal="left" vertical="center" indent="1"/>
    </xf>
    <xf numFmtId="4" fontId="11" fillId="6" borderId="0" applyNumberFormat="0" applyProtection="0">
      <alignment horizontal="left" vertical="center" indent="1"/>
    </xf>
    <xf numFmtId="4" fontId="12" fillId="7" borderId="3" applyNumberFormat="0" applyProtection="0">
      <alignment horizontal="right" vertical="center"/>
    </xf>
    <xf numFmtId="4" fontId="12" fillId="8" borderId="3" applyNumberFormat="0" applyProtection="0">
      <alignment horizontal="left" vertical="center" indent="1"/>
    </xf>
    <xf numFmtId="2" fontId="8" fillId="0" borderId="0" applyFont="0" applyFill="0" applyBorder="0" applyAlignment="0" applyProtection="0"/>
    <xf numFmtId="0" fontId="8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4" fontId="13" fillId="5" borderId="3" applyNumberFormat="0" applyProtection="0">
      <alignment vertical="center"/>
    </xf>
    <xf numFmtId="0" fontId="11" fillId="5" borderId="3" applyNumberFormat="0" applyProtection="0">
      <alignment horizontal="left" vertical="top" indent="1"/>
    </xf>
    <xf numFmtId="4" fontId="12" fillId="10" borderId="3" applyNumberFormat="0" applyProtection="0">
      <alignment horizontal="right" vertical="center"/>
    </xf>
    <xf numFmtId="4" fontId="12" fillId="11" borderId="3" applyNumberFormat="0" applyProtection="0">
      <alignment horizontal="right" vertical="center"/>
    </xf>
    <xf numFmtId="4" fontId="12" fillId="12" borderId="3" applyNumberFormat="0" applyProtection="0">
      <alignment horizontal="right" vertical="center"/>
    </xf>
    <xf numFmtId="4" fontId="12" fillId="13" borderId="3" applyNumberFormat="0" applyProtection="0">
      <alignment horizontal="right" vertical="center"/>
    </xf>
    <xf numFmtId="4" fontId="12" fillId="14" borderId="3" applyNumberFormat="0" applyProtection="0">
      <alignment horizontal="right" vertical="center"/>
    </xf>
    <xf numFmtId="4" fontId="12" fillId="15" borderId="3" applyNumberFormat="0" applyProtection="0">
      <alignment horizontal="right" vertical="center"/>
    </xf>
    <xf numFmtId="4" fontId="12" fillId="16" borderId="3" applyNumberFormat="0" applyProtection="0">
      <alignment horizontal="right" vertical="center"/>
    </xf>
    <xf numFmtId="4" fontId="12" fillId="17" borderId="3" applyNumberFormat="0" applyProtection="0">
      <alignment horizontal="right" vertical="center"/>
    </xf>
    <xf numFmtId="4" fontId="12" fillId="18" borderId="3" applyNumberFormat="0" applyProtection="0">
      <alignment horizontal="right" vertical="center"/>
    </xf>
    <xf numFmtId="4" fontId="11" fillId="0" borderId="0" applyNumberFormat="0" applyProtection="0">
      <alignment horizontal="left" vertical="center" indent="1"/>
    </xf>
    <xf numFmtId="4" fontId="12" fillId="7" borderId="0" applyNumberFormat="0" applyProtection="0">
      <alignment horizontal="left" vertical="center" indent="1"/>
    </xf>
    <xf numFmtId="4" fontId="14" fillId="19" borderId="0" applyNumberFormat="0" applyProtection="0">
      <alignment horizontal="left" vertical="center" indent="1"/>
    </xf>
    <xf numFmtId="4" fontId="12" fillId="8" borderId="3" applyNumberFormat="0" applyProtection="0">
      <alignment horizontal="right" vertical="center"/>
    </xf>
    <xf numFmtId="4" fontId="15" fillId="7" borderId="0" applyNumberFormat="0" applyProtection="0">
      <alignment horizontal="left" vertical="center" indent="1"/>
    </xf>
    <xf numFmtId="4" fontId="15" fillId="6" borderId="0" applyNumberFormat="0" applyProtection="0">
      <alignment horizontal="left" vertical="center" indent="1"/>
    </xf>
    <xf numFmtId="0" fontId="8" fillId="19" borderId="3" applyNumberFormat="0" applyProtection="0">
      <alignment horizontal="left" vertical="center" indent="1"/>
    </xf>
    <xf numFmtId="0" fontId="8" fillId="19" borderId="3" applyNumberFormat="0" applyProtection="0">
      <alignment horizontal="left" vertical="top" indent="1"/>
    </xf>
    <xf numFmtId="0" fontId="8" fillId="6" borderId="3" applyNumberFormat="0" applyProtection="0">
      <alignment horizontal="left" vertical="center" indent="1"/>
    </xf>
    <xf numFmtId="0" fontId="8" fillId="6" borderId="3" applyNumberFormat="0" applyProtection="0">
      <alignment horizontal="left" vertical="top" indent="1"/>
    </xf>
    <xf numFmtId="0" fontId="8" fillId="20" borderId="3" applyNumberFormat="0" applyProtection="0">
      <alignment horizontal="left" vertical="center" indent="1"/>
    </xf>
    <xf numFmtId="0" fontId="8" fillId="20" borderId="3" applyNumberFormat="0" applyProtection="0">
      <alignment horizontal="left" vertical="top" indent="1"/>
    </xf>
    <xf numFmtId="0" fontId="8" fillId="21" borderId="3" applyNumberFormat="0" applyProtection="0">
      <alignment horizontal="left" vertical="center" indent="1"/>
    </xf>
    <xf numFmtId="0" fontId="8" fillId="21" borderId="3" applyNumberFormat="0" applyProtection="0">
      <alignment horizontal="left" vertical="top" indent="1"/>
    </xf>
    <xf numFmtId="4" fontId="12" fillId="22" borderId="3" applyNumberFormat="0" applyProtection="0">
      <alignment vertical="center"/>
    </xf>
    <xf numFmtId="4" fontId="16" fillId="22" borderId="3" applyNumberFormat="0" applyProtection="0">
      <alignment vertical="center"/>
    </xf>
    <xf numFmtId="4" fontId="12" fillId="22" borderId="3" applyNumberFormat="0" applyProtection="0">
      <alignment horizontal="left" vertical="center" indent="1"/>
    </xf>
    <xf numFmtId="0" fontId="12" fillId="22" borderId="3" applyNumberFormat="0" applyProtection="0">
      <alignment horizontal="left" vertical="top" indent="1"/>
    </xf>
    <xf numFmtId="4" fontId="16" fillId="7" borderId="3" applyNumberFormat="0" applyProtection="0">
      <alignment horizontal="right" vertical="center"/>
    </xf>
    <xf numFmtId="0" fontId="12" fillId="6" borderId="3" applyNumberFormat="0" applyProtection="0">
      <alignment horizontal="left" vertical="top" indent="1"/>
    </xf>
    <xf numFmtId="4" fontId="17" fillId="0" borderId="0" applyNumberFormat="0" applyProtection="0">
      <alignment horizontal="left" vertical="center" indent="1"/>
    </xf>
    <xf numFmtId="4" fontId="18" fillId="7" borderId="3" applyNumberFormat="0" applyProtection="0">
      <alignment horizontal="right" vertical="center"/>
    </xf>
    <xf numFmtId="0" fontId="8" fillId="0" borderId="0"/>
    <xf numFmtId="0" fontId="19" fillId="24" borderId="4" applyNumberFormat="0" applyFont="0" applyFill="0" applyAlignment="0" applyProtection="0"/>
    <xf numFmtId="0" fontId="19" fillId="24" borderId="0" applyFont="0" applyFill="0" applyBorder="0" applyAlignment="0" applyProtection="0"/>
    <xf numFmtId="0" fontId="20" fillId="24" borderId="0" applyNumberFormat="0" applyFont="0" applyFill="0" applyBorder="0" applyAlignment="0" applyProtection="0"/>
    <xf numFmtId="0" fontId="20" fillId="24" borderId="0" applyNumberFormat="0" applyFont="0" applyFill="0" applyBorder="0" applyAlignment="0" applyProtection="0"/>
    <xf numFmtId="0" fontId="20" fillId="24" borderId="0" applyNumberFormat="0" applyFont="0" applyFill="0" applyBorder="0" applyAlignment="0" applyProtection="0"/>
    <xf numFmtId="0" fontId="20" fillId="24" borderId="0" applyNumberFormat="0" applyFont="0" applyFill="0" applyBorder="0" applyAlignment="0" applyProtection="0"/>
    <xf numFmtId="0" fontId="20" fillId="24" borderId="0" applyNumberFormat="0" applyFont="0" applyFill="0" applyBorder="0" applyAlignment="0" applyProtection="0"/>
    <xf numFmtId="0" fontId="20" fillId="24" borderId="0" applyNumberFormat="0" applyFont="0" applyFill="0" applyBorder="0" applyAlignment="0" applyProtection="0"/>
    <xf numFmtId="0" fontId="20" fillId="24" borderId="0" applyNumberFormat="0" applyFont="0" applyFill="0" applyBorder="0" applyAlignment="0" applyProtection="0"/>
    <xf numFmtId="3" fontId="19" fillId="24" borderId="0" applyFont="0" applyFill="0" applyBorder="0" applyAlignment="0" applyProtection="0"/>
    <xf numFmtId="0" fontId="20" fillId="24" borderId="0" applyNumberFormat="0" applyFont="0" applyFill="0" applyBorder="0" applyAlignment="0" applyProtection="0"/>
    <xf numFmtId="0" fontId="20" fillId="24" borderId="0" applyNumberFormat="0" applyFont="0" applyFill="0" applyBorder="0" applyAlignment="0" applyProtection="0"/>
    <xf numFmtId="168" fontId="19" fillId="24" borderId="0" applyFont="0" applyFill="0" applyBorder="0" applyAlignment="0" applyProtection="0"/>
    <xf numFmtId="0" fontId="10" fillId="0" borderId="0" applyNumberFormat="0" applyFill="0" applyBorder="0" applyAlignment="0" applyProtection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2" fontId="19" fillId="24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1" fillId="24" borderId="0" applyNumberFormat="0" applyFill="0" applyBorder="0" applyAlignment="0" applyProtection="0"/>
    <xf numFmtId="0" fontId="22" fillId="24" borderId="0" applyNumberFormat="0" applyFill="0" applyBorder="0" applyAlignment="0" applyProtection="0"/>
    <xf numFmtId="169" fontId="56" fillId="0" borderId="5">
      <alignment horizontal="right"/>
      <protection hidden="1"/>
    </xf>
    <xf numFmtId="169" fontId="56" fillId="0" borderId="5">
      <alignment horizontal="right"/>
      <protection hidden="1"/>
    </xf>
    <xf numFmtId="169" fontId="56" fillId="0" borderId="5">
      <alignment horizontal="right"/>
      <protection hidden="1"/>
    </xf>
    <xf numFmtId="169" fontId="56" fillId="0" borderId="5">
      <alignment horizontal="right"/>
      <protection hidden="1"/>
    </xf>
    <xf numFmtId="169" fontId="56" fillId="0" borderId="5">
      <alignment horizontal="right"/>
      <protection hidden="1"/>
    </xf>
    <xf numFmtId="169" fontId="56" fillId="0" borderId="5">
      <alignment horizontal="right"/>
      <protection hidden="1"/>
    </xf>
    <xf numFmtId="169" fontId="56" fillId="0" borderId="5">
      <alignment horizontal="right"/>
      <protection hidden="1"/>
    </xf>
    <xf numFmtId="169" fontId="56" fillId="0" borderId="5">
      <alignment horizontal="right"/>
      <protection hidden="1"/>
    </xf>
    <xf numFmtId="169" fontId="56" fillId="0" borderId="5">
      <alignment horizontal="right"/>
      <protection hidden="1"/>
    </xf>
    <xf numFmtId="169" fontId="56" fillId="0" borderId="5">
      <alignment horizontal="right"/>
      <protection hidden="1"/>
    </xf>
    <xf numFmtId="169" fontId="56" fillId="0" borderId="5">
      <alignment horizontal="right"/>
      <protection hidden="1"/>
    </xf>
    <xf numFmtId="169" fontId="56" fillId="0" borderId="5">
      <alignment horizontal="right"/>
      <protection hidden="1"/>
    </xf>
    <xf numFmtId="169" fontId="56" fillId="0" borderId="5">
      <alignment horizontal="right"/>
      <protection hidden="1"/>
    </xf>
    <xf numFmtId="169" fontId="56" fillId="0" borderId="5">
      <alignment horizontal="right"/>
      <protection hidden="1"/>
    </xf>
    <xf numFmtId="169" fontId="56" fillId="0" borderId="5">
      <alignment horizontal="right"/>
      <protection hidden="1"/>
    </xf>
    <xf numFmtId="169" fontId="56" fillId="0" borderId="5">
      <alignment horizontal="right"/>
      <protection hidden="1"/>
    </xf>
    <xf numFmtId="169" fontId="56" fillId="0" borderId="5">
      <alignment horizontal="right"/>
      <protection hidden="1"/>
    </xf>
    <xf numFmtId="169" fontId="56" fillId="0" borderId="5">
      <alignment horizontal="right"/>
      <protection hidden="1"/>
    </xf>
    <xf numFmtId="169" fontId="56" fillId="0" borderId="5">
      <alignment horizontal="right"/>
      <protection hidden="1"/>
    </xf>
    <xf numFmtId="169" fontId="56" fillId="0" borderId="5">
      <alignment horizontal="right"/>
      <protection hidden="1"/>
    </xf>
    <xf numFmtId="169" fontId="56" fillId="0" borderId="5">
      <alignment horizontal="right"/>
      <protection hidden="1"/>
    </xf>
    <xf numFmtId="170" fontId="56" fillId="0" borderId="5">
      <alignment horizontal="right"/>
      <protection hidden="1"/>
    </xf>
    <xf numFmtId="170" fontId="56" fillId="0" borderId="5">
      <alignment horizontal="right"/>
      <protection hidden="1"/>
    </xf>
    <xf numFmtId="170" fontId="56" fillId="0" borderId="5">
      <alignment horizontal="right"/>
      <protection hidden="1"/>
    </xf>
    <xf numFmtId="170" fontId="56" fillId="0" borderId="5">
      <alignment horizontal="right"/>
      <protection hidden="1"/>
    </xf>
    <xf numFmtId="170" fontId="56" fillId="0" borderId="5">
      <alignment horizontal="right"/>
      <protection hidden="1"/>
    </xf>
    <xf numFmtId="170" fontId="56" fillId="0" borderId="5">
      <alignment horizontal="right"/>
      <protection hidden="1"/>
    </xf>
    <xf numFmtId="170" fontId="56" fillId="0" borderId="5">
      <alignment horizontal="right"/>
      <protection hidden="1"/>
    </xf>
    <xf numFmtId="170" fontId="56" fillId="0" borderId="5">
      <alignment horizontal="right"/>
      <protection hidden="1"/>
    </xf>
    <xf numFmtId="170" fontId="56" fillId="0" borderId="5">
      <alignment horizontal="right"/>
      <protection hidden="1"/>
    </xf>
    <xf numFmtId="170" fontId="56" fillId="0" borderId="5">
      <alignment horizontal="right"/>
      <protection hidden="1"/>
    </xf>
    <xf numFmtId="170" fontId="56" fillId="0" borderId="5">
      <alignment horizontal="right"/>
      <protection hidden="1"/>
    </xf>
    <xf numFmtId="170" fontId="56" fillId="0" borderId="5">
      <alignment horizontal="right"/>
      <protection hidden="1"/>
    </xf>
    <xf numFmtId="170" fontId="56" fillId="0" borderId="5">
      <alignment horizontal="right"/>
      <protection hidden="1"/>
    </xf>
    <xf numFmtId="170" fontId="56" fillId="0" borderId="5">
      <alignment horizontal="right"/>
      <protection hidden="1"/>
    </xf>
    <xf numFmtId="170" fontId="56" fillId="0" borderId="5">
      <alignment horizontal="right"/>
      <protection hidden="1"/>
    </xf>
    <xf numFmtId="170" fontId="56" fillId="0" borderId="5">
      <alignment horizontal="right"/>
      <protection hidden="1"/>
    </xf>
    <xf numFmtId="170" fontId="56" fillId="0" borderId="5">
      <alignment horizontal="right"/>
      <protection hidden="1"/>
    </xf>
    <xf numFmtId="170" fontId="56" fillId="0" borderId="5">
      <alignment horizontal="right"/>
      <protection hidden="1"/>
    </xf>
    <xf numFmtId="170" fontId="56" fillId="0" borderId="5">
      <alignment horizontal="right"/>
      <protection hidden="1"/>
    </xf>
    <xf numFmtId="170" fontId="56" fillId="0" borderId="5">
      <alignment horizontal="right"/>
      <protection hidden="1"/>
    </xf>
    <xf numFmtId="170" fontId="56" fillId="0" borderId="5">
      <alignment horizontal="right"/>
      <protection hidden="1"/>
    </xf>
    <xf numFmtId="171" fontId="56" fillId="0" borderId="5">
      <alignment horizontal="right"/>
      <protection hidden="1"/>
    </xf>
    <xf numFmtId="171" fontId="56" fillId="0" borderId="5">
      <alignment horizontal="right"/>
      <protection hidden="1"/>
    </xf>
    <xf numFmtId="171" fontId="56" fillId="0" borderId="5">
      <alignment horizontal="right"/>
      <protection hidden="1"/>
    </xf>
    <xf numFmtId="171" fontId="56" fillId="0" borderId="5">
      <alignment horizontal="right"/>
      <protection hidden="1"/>
    </xf>
    <xf numFmtId="171" fontId="56" fillId="0" borderId="5">
      <alignment horizontal="right"/>
      <protection hidden="1"/>
    </xf>
    <xf numFmtId="171" fontId="56" fillId="0" borderId="5">
      <alignment horizontal="right"/>
      <protection hidden="1"/>
    </xf>
    <xf numFmtId="171" fontId="56" fillId="0" borderId="5">
      <alignment horizontal="right"/>
      <protection hidden="1"/>
    </xf>
    <xf numFmtId="171" fontId="56" fillId="0" borderId="5">
      <alignment horizontal="right"/>
      <protection hidden="1"/>
    </xf>
    <xf numFmtId="171" fontId="56" fillId="0" borderId="5">
      <alignment horizontal="right"/>
      <protection hidden="1"/>
    </xf>
    <xf numFmtId="171" fontId="56" fillId="0" borderId="5">
      <alignment horizontal="right"/>
      <protection hidden="1"/>
    </xf>
    <xf numFmtId="171" fontId="56" fillId="0" borderId="5">
      <alignment horizontal="right"/>
      <protection hidden="1"/>
    </xf>
    <xf numFmtId="171" fontId="56" fillId="0" borderId="5">
      <alignment horizontal="right"/>
      <protection hidden="1"/>
    </xf>
    <xf numFmtId="171" fontId="56" fillId="0" borderId="5">
      <alignment horizontal="right"/>
      <protection hidden="1"/>
    </xf>
    <xf numFmtId="171" fontId="56" fillId="0" borderId="5">
      <alignment horizontal="right"/>
      <protection hidden="1"/>
    </xf>
    <xf numFmtId="171" fontId="56" fillId="0" borderId="5">
      <alignment horizontal="right"/>
      <protection hidden="1"/>
    </xf>
    <xf numFmtId="171" fontId="56" fillId="0" borderId="5">
      <alignment horizontal="right"/>
      <protection hidden="1"/>
    </xf>
    <xf numFmtId="171" fontId="56" fillId="0" borderId="5">
      <alignment horizontal="right"/>
      <protection hidden="1"/>
    </xf>
    <xf numFmtId="171" fontId="56" fillId="0" borderId="5">
      <alignment horizontal="right"/>
      <protection hidden="1"/>
    </xf>
    <xf numFmtId="171" fontId="56" fillId="0" borderId="5">
      <alignment horizontal="right"/>
      <protection hidden="1"/>
    </xf>
    <xf numFmtId="171" fontId="56" fillId="0" borderId="5">
      <alignment horizontal="right"/>
      <protection hidden="1"/>
    </xf>
    <xf numFmtId="171" fontId="56" fillId="0" borderId="5">
      <alignment horizontal="right"/>
      <protection hidden="1"/>
    </xf>
    <xf numFmtId="1" fontId="56" fillId="0" borderId="0">
      <alignment horizontal="lef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" fontId="57" fillId="0" borderId="0"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69" fontId="56" fillId="29" borderId="5">
      <alignment horizontal="right"/>
      <protection locked="0"/>
    </xf>
    <xf numFmtId="169" fontId="56" fillId="29" borderId="5">
      <alignment horizontal="right"/>
      <protection locked="0"/>
    </xf>
    <xf numFmtId="169" fontId="56" fillId="29" borderId="5">
      <alignment horizontal="right"/>
      <protection locked="0"/>
    </xf>
    <xf numFmtId="169" fontId="56" fillId="29" borderId="5">
      <alignment horizontal="right"/>
      <protection locked="0"/>
    </xf>
    <xf numFmtId="169" fontId="56" fillId="29" borderId="5">
      <alignment horizontal="right"/>
      <protection locked="0"/>
    </xf>
    <xf numFmtId="169" fontId="56" fillId="29" borderId="5">
      <alignment horizontal="right"/>
      <protection locked="0"/>
    </xf>
    <xf numFmtId="169" fontId="56" fillId="29" borderId="5">
      <alignment horizontal="right"/>
      <protection locked="0"/>
    </xf>
    <xf numFmtId="169" fontId="56" fillId="29" borderId="5">
      <alignment horizontal="right"/>
      <protection locked="0"/>
    </xf>
    <xf numFmtId="169" fontId="56" fillId="29" borderId="5">
      <alignment horizontal="right"/>
      <protection locked="0"/>
    </xf>
    <xf numFmtId="169" fontId="56" fillId="29" borderId="5">
      <alignment horizontal="right"/>
      <protection locked="0"/>
    </xf>
    <xf numFmtId="169" fontId="56" fillId="29" borderId="5">
      <alignment horizontal="right"/>
      <protection locked="0"/>
    </xf>
    <xf numFmtId="169" fontId="56" fillId="29" borderId="5">
      <alignment horizontal="right"/>
      <protection locked="0"/>
    </xf>
    <xf numFmtId="169" fontId="56" fillId="29" borderId="5">
      <alignment horizontal="right"/>
      <protection locked="0"/>
    </xf>
    <xf numFmtId="169" fontId="56" fillId="29" borderId="5">
      <alignment horizontal="right"/>
      <protection locked="0"/>
    </xf>
    <xf numFmtId="169" fontId="56" fillId="29" borderId="5">
      <alignment horizontal="right"/>
      <protection locked="0"/>
    </xf>
    <xf numFmtId="169" fontId="56" fillId="29" borderId="5">
      <alignment horizontal="right"/>
      <protection locked="0"/>
    </xf>
    <xf numFmtId="169" fontId="56" fillId="29" borderId="5">
      <alignment horizontal="right"/>
      <protection locked="0"/>
    </xf>
    <xf numFmtId="169" fontId="56" fillId="29" borderId="5">
      <alignment horizontal="right"/>
      <protection locked="0"/>
    </xf>
    <xf numFmtId="169" fontId="56" fillId="29" borderId="5">
      <alignment horizontal="right"/>
      <protection locked="0"/>
    </xf>
    <xf numFmtId="169" fontId="56" fillId="29" borderId="5">
      <alignment horizontal="right"/>
      <protection locked="0"/>
    </xf>
    <xf numFmtId="169" fontId="56" fillId="29" borderId="5">
      <alignment horizontal="right"/>
      <protection locked="0"/>
    </xf>
    <xf numFmtId="171" fontId="56" fillId="30" borderId="5" applyBorder="0">
      <alignment horizontal="right"/>
      <protection locked="0"/>
    </xf>
    <xf numFmtId="171" fontId="56" fillId="30" borderId="5" applyBorder="0">
      <alignment horizontal="right"/>
      <protection locked="0"/>
    </xf>
    <xf numFmtId="171" fontId="56" fillId="30" borderId="5" applyBorder="0">
      <alignment horizontal="right"/>
      <protection locked="0"/>
    </xf>
    <xf numFmtId="171" fontId="56" fillId="30" borderId="5" applyBorder="0">
      <alignment horizontal="right"/>
      <protection locked="0"/>
    </xf>
    <xf numFmtId="171" fontId="56" fillId="30" borderId="5" applyBorder="0">
      <alignment horizontal="right"/>
      <protection locked="0"/>
    </xf>
    <xf numFmtId="171" fontId="56" fillId="30" borderId="5" applyBorder="0">
      <alignment horizontal="right"/>
      <protection locked="0"/>
    </xf>
    <xf numFmtId="171" fontId="56" fillId="30" borderId="5" applyBorder="0">
      <alignment horizontal="right"/>
      <protection locked="0"/>
    </xf>
    <xf numFmtId="171" fontId="56" fillId="30" borderId="5" applyBorder="0">
      <alignment horizontal="right"/>
      <protection locked="0"/>
    </xf>
    <xf numFmtId="171" fontId="56" fillId="30" borderId="5" applyBorder="0">
      <alignment horizontal="right"/>
      <protection locked="0"/>
    </xf>
    <xf numFmtId="171" fontId="56" fillId="30" borderId="5" applyBorder="0">
      <alignment horizontal="right"/>
      <protection locked="0"/>
    </xf>
    <xf numFmtId="171" fontId="56" fillId="30" borderId="5" applyBorder="0">
      <alignment horizontal="right"/>
      <protection locked="0"/>
    </xf>
    <xf numFmtId="171" fontId="56" fillId="30" borderId="5" applyBorder="0">
      <alignment horizontal="right"/>
      <protection locked="0"/>
    </xf>
    <xf numFmtId="171" fontId="56" fillId="30" borderId="5" applyBorder="0">
      <alignment horizontal="right"/>
      <protection locked="0"/>
    </xf>
    <xf numFmtId="171" fontId="56" fillId="30" borderId="5" applyBorder="0">
      <alignment horizontal="right"/>
      <protection locked="0"/>
    </xf>
    <xf numFmtId="171" fontId="56" fillId="30" borderId="5" applyBorder="0">
      <alignment horizontal="right"/>
      <protection locked="0"/>
    </xf>
    <xf numFmtId="171" fontId="56" fillId="30" borderId="5" applyBorder="0">
      <alignment horizontal="right"/>
      <protection locked="0"/>
    </xf>
    <xf numFmtId="171" fontId="56" fillId="30" borderId="5" applyBorder="0">
      <alignment horizontal="right"/>
      <protection locked="0"/>
    </xf>
    <xf numFmtId="171" fontId="56" fillId="30" borderId="5" applyBorder="0">
      <alignment horizontal="right"/>
      <protection locked="0"/>
    </xf>
    <xf numFmtId="171" fontId="56" fillId="30" borderId="5" applyBorder="0">
      <alignment horizontal="right"/>
      <protection locked="0"/>
    </xf>
    <xf numFmtId="171" fontId="56" fillId="30" borderId="5" applyBorder="0">
      <alignment horizontal="right"/>
      <protection locked="0"/>
    </xf>
    <xf numFmtId="171" fontId="56" fillId="30" borderId="5" applyBorder="0">
      <alignment horizontal="right"/>
      <protection locked="0"/>
    </xf>
    <xf numFmtId="0" fontId="58" fillId="0" borderId="0"/>
    <xf numFmtId="0" fontId="59" fillId="0" borderId="0"/>
    <xf numFmtId="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60" fillId="0" borderId="0"/>
    <xf numFmtId="0" fontId="60" fillId="0" borderId="0"/>
    <xf numFmtId="0" fontId="61" fillId="31" borderId="0" applyNumberFormat="0" applyBorder="0" applyAlignment="0" applyProtection="0"/>
    <xf numFmtId="0" fontId="61" fillId="11" borderId="0" applyNumberFormat="0" applyBorder="0" applyAlignment="0" applyProtection="0"/>
    <xf numFmtId="0" fontId="61" fillId="32" borderId="0" applyNumberFormat="0" applyBorder="0" applyAlignment="0" applyProtection="0"/>
    <xf numFmtId="0" fontId="61" fillId="33" borderId="0" applyNumberFormat="0" applyBorder="0" applyAlignment="0" applyProtection="0"/>
    <xf numFmtId="0" fontId="61" fillId="34" borderId="0" applyNumberFormat="0" applyBorder="0" applyAlignment="0" applyProtection="0"/>
    <xf numFmtId="0" fontId="61" fillId="32" borderId="0" applyNumberFormat="0" applyBorder="0" applyAlignment="0" applyProtection="0"/>
    <xf numFmtId="0" fontId="61" fillId="34" borderId="0" applyNumberFormat="0" applyBorder="0" applyAlignment="0" applyProtection="0"/>
    <xf numFmtId="0" fontId="61" fillId="11" borderId="0" applyNumberFormat="0" applyBorder="0" applyAlignment="0" applyProtection="0"/>
    <xf numFmtId="0" fontId="61" fillId="4" borderId="0" applyNumberFormat="0" applyBorder="0" applyAlignment="0" applyProtection="0"/>
    <xf numFmtId="0" fontId="61" fillId="10" borderId="0" applyNumberFormat="0" applyBorder="0" applyAlignment="0" applyProtection="0"/>
    <xf numFmtId="0" fontId="61" fillId="34" borderId="0" applyNumberFormat="0" applyBorder="0" applyAlignment="0" applyProtection="0"/>
    <xf numFmtId="0" fontId="61" fillId="32" borderId="0" applyNumberFormat="0" applyBorder="0" applyAlignment="0" applyProtection="0"/>
    <xf numFmtId="0" fontId="62" fillId="34" borderId="0" applyNumberFormat="0" applyBorder="0" applyAlignment="0" applyProtection="0"/>
    <xf numFmtId="0" fontId="62" fillId="15" borderId="0" applyNumberFormat="0" applyBorder="0" applyAlignment="0" applyProtection="0"/>
    <xf numFmtId="0" fontId="62" fillId="13" borderId="0" applyNumberFormat="0" applyBorder="0" applyAlignment="0" applyProtection="0"/>
    <xf numFmtId="0" fontId="62" fillId="10" borderId="0" applyNumberFormat="0" applyBorder="0" applyAlignment="0" applyProtection="0"/>
    <xf numFmtId="0" fontId="62" fillId="34" borderId="0" applyNumberFormat="0" applyBorder="0" applyAlignment="0" applyProtection="0"/>
    <xf numFmtId="0" fontId="62" fillId="11" borderId="0" applyNumberFormat="0" applyBorder="0" applyAlignment="0" applyProtection="0"/>
    <xf numFmtId="0" fontId="63" fillId="35" borderId="0" applyNumberFormat="0" applyBorder="0" applyAlignment="0" applyProtection="0"/>
    <xf numFmtId="0" fontId="63" fillId="36" borderId="0" applyNumberFormat="0" applyBorder="0" applyAlignment="0" applyProtection="0"/>
    <xf numFmtId="0" fontId="64" fillId="37" borderId="0" applyNumberFormat="0" applyBorder="0" applyAlignment="0" applyProtection="0"/>
    <xf numFmtId="0" fontId="63" fillId="38" borderId="0" applyNumberFormat="0" applyBorder="0" applyAlignment="0" applyProtection="0"/>
    <xf numFmtId="0" fontId="63" fillId="39" borderId="0" applyNumberFormat="0" applyBorder="0" applyAlignment="0" applyProtection="0"/>
    <xf numFmtId="0" fontId="64" fillId="40" borderId="0" applyNumberFormat="0" applyBorder="0" applyAlignment="0" applyProtection="0"/>
    <xf numFmtId="0" fontId="63" fillId="41" borderId="0" applyNumberFormat="0" applyBorder="0" applyAlignment="0" applyProtection="0"/>
    <xf numFmtId="0" fontId="63" fillId="42" borderId="0" applyNumberFormat="0" applyBorder="0" applyAlignment="0" applyProtection="0"/>
    <xf numFmtId="0" fontId="64" fillId="43" borderId="0" applyNumberFormat="0" applyBorder="0" applyAlignment="0" applyProtection="0"/>
    <xf numFmtId="0" fontId="63" fillId="38" borderId="0" applyNumberFormat="0" applyBorder="0" applyAlignment="0" applyProtection="0"/>
    <xf numFmtId="0" fontId="63" fillId="44" borderId="0" applyNumberFormat="0" applyBorder="0" applyAlignment="0" applyProtection="0"/>
    <xf numFmtId="0" fontId="64" fillId="39" borderId="0" applyNumberFormat="0" applyBorder="0" applyAlignment="0" applyProtection="0"/>
    <xf numFmtId="0" fontId="63" fillId="45" borderId="0" applyNumberFormat="0" applyBorder="0" applyAlignment="0" applyProtection="0"/>
    <xf numFmtId="0" fontId="63" fillId="46" borderId="0" applyNumberFormat="0" applyBorder="0" applyAlignment="0" applyProtection="0"/>
    <xf numFmtId="0" fontId="64" fillId="37" borderId="0" applyNumberFormat="0" applyBorder="0" applyAlignment="0" applyProtection="0"/>
    <xf numFmtId="0" fontId="63" fillId="30" borderId="0" applyNumberFormat="0" applyBorder="0" applyAlignment="0" applyProtection="0"/>
    <xf numFmtId="0" fontId="63" fillId="47" borderId="0" applyNumberFormat="0" applyBorder="0" applyAlignment="0" applyProtection="0"/>
    <xf numFmtId="0" fontId="64" fillId="48" borderId="0" applyNumberFormat="0" applyBorder="0" applyAlignment="0" applyProtection="0"/>
    <xf numFmtId="0" fontId="65" fillId="21" borderId="7" applyNumberFormat="0" applyFont="0" applyFill="0" applyBorder="0" applyAlignment="0">
      <alignment vertical="center"/>
    </xf>
    <xf numFmtId="0" fontId="65" fillId="21" borderId="7" applyNumberFormat="0" applyFont="0" applyFill="0" applyBorder="0" applyAlignment="0">
      <alignment vertical="center"/>
    </xf>
    <xf numFmtId="0" fontId="65" fillId="21" borderId="7" applyNumberFormat="0" applyFont="0" applyFill="0" applyBorder="0" applyAlignment="0">
      <alignment vertical="center"/>
    </xf>
    <xf numFmtId="0" fontId="65" fillId="21" borderId="7" applyNumberFormat="0" applyFont="0" applyFill="0" applyBorder="0" applyAlignment="0">
      <alignment vertical="center"/>
    </xf>
    <xf numFmtId="0" fontId="65" fillId="21" borderId="7" applyNumberFormat="0" applyFont="0" applyFill="0" applyBorder="0" applyAlignment="0">
      <alignment vertical="center"/>
    </xf>
    <xf numFmtId="0" fontId="65" fillId="21" borderId="7" applyNumberFormat="0" applyFont="0" applyFill="0" applyBorder="0" applyAlignment="0">
      <alignment vertical="center"/>
    </xf>
    <xf numFmtId="0" fontId="65" fillId="21" borderId="7" applyNumberFormat="0" applyFont="0" applyFill="0" applyBorder="0" applyAlignment="0">
      <alignment vertical="center"/>
    </xf>
    <xf numFmtId="0" fontId="65" fillId="21" borderId="7" applyNumberFormat="0" applyFont="0" applyFill="0" applyBorder="0" applyAlignment="0">
      <alignment vertical="center"/>
    </xf>
    <xf numFmtId="0" fontId="65" fillId="21" borderId="7" applyNumberFormat="0" applyFont="0" applyFill="0" applyBorder="0" applyAlignment="0">
      <alignment vertical="center"/>
    </xf>
    <xf numFmtId="0" fontId="65" fillId="21" borderId="7" applyNumberFormat="0" applyFont="0" applyFill="0" applyBorder="0" applyAlignment="0">
      <alignment vertical="center"/>
    </xf>
    <xf numFmtId="0" fontId="65" fillId="21" borderId="7" applyNumberFormat="0" applyFont="0" applyFill="0" applyBorder="0" applyAlignment="0">
      <alignment vertical="center"/>
    </xf>
    <xf numFmtId="0" fontId="65" fillId="21" borderId="7" applyNumberFormat="0" applyFont="0" applyFill="0" applyBorder="0" applyAlignment="0">
      <alignment vertical="center"/>
    </xf>
    <xf numFmtId="0" fontId="65" fillId="21" borderId="7" applyNumberFormat="0" applyFont="0" applyFill="0" applyBorder="0" applyAlignment="0">
      <alignment vertical="center"/>
    </xf>
    <xf numFmtId="0" fontId="65" fillId="21" borderId="7" applyNumberFormat="0" applyFont="0" applyFill="0" applyBorder="0" applyAlignment="0">
      <alignment vertical="center"/>
    </xf>
    <xf numFmtId="0" fontId="65" fillId="21" borderId="7" applyNumberFormat="0" applyFont="0" applyFill="0" applyBorder="0" applyAlignment="0">
      <alignment vertical="center"/>
    </xf>
    <xf numFmtId="0" fontId="65" fillId="21" borderId="7" applyNumberFormat="0" applyFont="0" applyFill="0" applyBorder="0" applyAlignment="0">
      <alignment vertical="center"/>
    </xf>
    <xf numFmtId="0" fontId="65" fillId="21" borderId="7" applyNumberFormat="0" applyFont="0" applyFill="0" applyBorder="0" applyAlignment="0">
      <alignment vertical="center"/>
    </xf>
    <xf numFmtId="0" fontId="65" fillId="21" borderId="7" applyNumberFormat="0" applyFont="0" applyFill="0" applyBorder="0" applyAlignment="0">
      <alignment vertical="center"/>
    </xf>
    <xf numFmtId="0" fontId="65" fillId="21" borderId="7" applyNumberFormat="0" applyFont="0" applyFill="0" applyBorder="0" applyAlignment="0">
      <alignment vertical="center"/>
    </xf>
    <xf numFmtId="0" fontId="65" fillId="21" borderId="7" applyNumberFormat="0" applyFont="0" applyFill="0" applyBorder="0" applyAlignment="0">
      <alignment vertical="center"/>
    </xf>
    <xf numFmtId="0" fontId="65" fillId="21" borderId="7" applyNumberFormat="0" applyFont="0" applyFill="0" applyBorder="0" applyAlignment="0">
      <alignment vertical="center"/>
    </xf>
    <xf numFmtId="0" fontId="66" fillId="0" borderId="0">
      <alignment horizontal="center" wrapText="1"/>
      <protection locked="0"/>
    </xf>
    <xf numFmtId="0" fontId="66" fillId="0" borderId="0">
      <alignment horizontal="center" wrapText="1"/>
      <protection locked="0"/>
    </xf>
    <xf numFmtId="0" fontId="66" fillId="0" borderId="0">
      <alignment horizontal="center" wrapText="1"/>
      <protection locked="0"/>
    </xf>
    <xf numFmtId="0" fontId="66" fillId="0" borderId="0">
      <alignment horizontal="center" wrapText="1"/>
      <protection locked="0"/>
    </xf>
    <xf numFmtId="172" fontId="8" fillId="0" borderId="0" applyFill="0" applyBorder="0" applyAlignment="0"/>
    <xf numFmtId="172" fontId="8" fillId="0" borderId="0" applyFill="0" applyBorder="0" applyAlignment="0"/>
    <xf numFmtId="172" fontId="8" fillId="0" borderId="0" applyFill="0" applyBorder="0" applyAlignment="0"/>
    <xf numFmtId="172" fontId="8" fillId="0" borderId="0" applyFill="0" applyBorder="0" applyAlignment="0"/>
    <xf numFmtId="1" fontId="67" fillId="0" borderId="8" applyAlignment="0">
      <alignment horizontal="left" vertical="center"/>
    </xf>
    <xf numFmtId="173" fontId="68" fillId="5" borderId="9" applyNumberFormat="0" applyFont="0" applyFill="0" applyBorder="0" applyAlignment="0">
      <alignment horizontal="center"/>
    </xf>
    <xf numFmtId="173" fontId="68" fillId="5" borderId="9" applyNumberFormat="0" applyFont="0" applyFill="0" applyBorder="0" applyAlignment="0">
      <alignment horizontal="center"/>
    </xf>
    <xf numFmtId="0" fontId="69" fillId="0" borderId="10" applyNumberFormat="0" applyFill="0" applyAlignment="0" applyProtection="0"/>
    <xf numFmtId="0" fontId="70" fillId="0" borderId="11" applyNumberFormat="0" applyFill="0" applyAlignment="0" applyProtection="0"/>
    <xf numFmtId="0" fontId="69" fillId="0" borderId="10" applyNumberFormat="0" applyFill="0" applyAlignment="0" applyProtection="0"/>
    <xf numFmtId="0" fontId="69" fillId="0" borderId="10" applyNumberFormat="0" applyFill="0" applyAlignment="0" applyProtection="0"/>
    <xf numFmtId="0" fontId="69" fillId="0" borderId="10" applyNumberFormat="0" applyFill="0" applyAlignment="0" applyProtection="0"/>
    <xf numFmtId="0" fontId="69" fillId="0" borderId="10" applyNumberFormat="0" applyFill="0" applyAlignment="0" applyProtection="0"/>
    <xf numFmtId="0" fontId="69" fillId="0" borderId="10" applyNumberFormat="0" applyFill="0" applyAlignment="0" applyProtection="0"/>
    <xf numFmtId="0" fontId="69" fillId="0" borderId="10" applyNumberFormat="0" applyFill="0" applyAlignment="0" applyProtection="0"/>
    <xf numFmtId="0" fontId="69" fillId="0" borderId="10" applyNumberFormat="0" applyFill="0" applyAlignment="0" applyProtection="0"/>
    <xf numFmtId="0" fontId="69" fillId="0" borderId="10" applyNumberFormat="0" applyFill="0" applyAlignment="0" applyProtection="0"/>
    <xf numFmtId="0" fontId="70" fillId="0" borderId="11" applyNumberFormat="0" applyFill="0" applyAlignment="0" applyProtection="0"/>
    <xf numFmtId="0" fontId="69" fillId="0" borderId="10" applyNumberFormat="0" applyFill="0" applyAlignment="0" applyProtection="0"/>
    <xf numFmtId="0" fontId="69" fillId="0" borderId="10" applyNumberFormat="0" applyFill="0" applyAlignment="0" applyProtection="0"/>
    <xf numFmtId="0" fontId="69" fillId="0" borderId="10" applyNumberFormat="0" applyFill="0" applyAlignment="0" applyProtection="0"/>
    <xf numFmtId="0" fontId="69" fillId="0" borderId="10" applyNumberFormat="0" applyFill="0" applyAlignment="0" applyProtection="0"/>
    <xf numFmtId="0" fontId="69" fillId="0" borderId="10" applyNumberFormat="0" applyFill="0" applyAlignment="0" applyProtection="0"/>
    <xf numFmtId="0" fontId="69" fillId="0" borderId="10" applyNumberFormat="0" applyFill="0" applyAlignment="0" applyProtection="0"/>
    <xf numFmtId="0" fontId="70" fillId="0" borderId="11" applyNumberFormat="0" applyFill="0" applyAlignment="0" applyProtection="0"/>
    <xf numFmtId="0" fontId="71" fillId="0" borderId="0" applyNumberFormat="0" applyFill="0" applyBorder="0" applyAlignment="0" applyProtection="0"/>
    <xf numFmtId="174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0" fontId="72" fillId="0" borderId="0" applyNumberFormat="0" applyAlignment="0">
      <alignment horizontal="left"/>
    </xf>
    <xf numFmtId="0" fontId="73" fillId="0" borderId="0" applyNumberFormat="0" applyAlignment="0">
      <alignment horizontal="left"/>
    </xf>
    <xf numFmtId="0" fontId="72" fillId="0" borderId="0" applyNumberFormat="0" applyAlignment="0">
      <alignment horizontal="left"/>
    </xf>
    <xf numFmtId="0" fontId="72" fillId="0" borderId="0" applyNumberFormat="0" applyAlignment="0">
      <alignment horizontal="left"/>
    </xf>
    <xf numFmtId="0" fontId="74" fillId="0" borderId="0" applyNumberFormat="0" applyAlignment="0"/>
    <xf numFmtId="0" fontId="75" fillId="0" borderId="0" applyNumberFormat="0" applyAlignment="0"/>
    <xf numFmtId="0" fontId="74" fillId="0" borderId="0" applyNumberFormat="0" applyAlignment="0"/>
    <xf numFmtId="0" fontId="75" fillId="0" borderId="0" applyNumberFormat="0" applyAlignment="0"/>
    <xf numFmtId="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4" fontId="70" fillId="0" borderId="0" applyFill="0" applyBorder="0" applyAlignment="0" applyProtection="0"/>
    <xf numFmtId="4" fontId="70" fillId="0" borderId="0" applyFill="0" applyBorder="0" applyAlignment="0" applyProtection="0"/>
    <xf numFmtId="4" fontId="70" fillId="0" borderId="0" applyFill="0" applyBorder="0" applyAlignment="0" applyProtection="0"/>
    <xf numFmtId="0" fontId="76" fillId="0" borderId="0">
      <alignment horizontal="center" vertical="center"/>
    </xf>
    <xf numFmtId="0" fontId="76" fillId="49" borderId="0">
      <alignment horizontal="center" vertical="center"/>
    </xf>
    <xf numFmtId="0" fontId="76" fillId="50" borderId="0">
      <alignment horizontal="center" vertical="center"/>
    </xf>
    <xf numFmtId="0" fontId="76" fillId="51" borderId="0">
      <alignment horizontal="center" vertical="center"/>
    </xf>
    <xf numFmtId="15" fontId="60" fillId="0" borderId="0"/>
    <xf numFmtId="15" fontId="60" fillId="0" borderId="0"/>
    <xf numFmtId="15" fontId="60" fillId="0" borderId="0"/>
    <xf numFmtId="15" fontId="60" fillId="0" borderId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7" fillId="52" borderId="0" applyNumberFormat="0" applyBorder="0" applyAlignment="0" applyProtection="0"/>
    <xf numFmtId="0" fontId="77" fillId="53" borderId="0" applyNumberFormat="0" applyBorder="0" applyAlignment="0" applyProtection="0"/>
    <xf numFmtId="0" fontId="77" fillId="54" borderId="0" applyNumberFormat="0" applyBorder="0" applyAlignment="0" applyProtection="0"/>
    <xf numFmtId="0" fontId="78" fillId="0" borderId="0" applyNumberFormat="0" applyAlignment="0">
      <alignment horizontal="left"/>
    </xf>
    <xf numFmtId="0" fontId="79" fillId="0" borderId="0" applyNumberFormat="0" applyAlignment="0">
      <alignment horizontal="left"/>
    </xf>
    <xf numFmtId="0" fontId="78" fillId="0" borderId="0" applyNumberFormat="0" applyAlignment="0">
      <alignment horizontal="left"/>
    </xf>
    <xf numFmtId="0" fontId="78" fillId="0" borderId="0" applyNumberFormat="0" applyAlignment="0">
      <alignment horizontal="left"/>
    </xf>
    <xf numFmtId="38" fontId="80" fillId="55" borderId="0" applyNumberFormat="0" applyBorder="0" applyAlignment="0" applyProtection="0"/>
    <xf numFmtId="0" fontId="81" fillId="0" borderId="12" applyNumberFormat="0" applyAlignment="0" applyProtection="0">
      <alignment horizontal="left" vertical="center"/>
    </xf>
    <xf numFmtId="0" fontId="81" fillId="0" borderId="2">
      <alignment horizontal="left" vertical="center"/>
    </xf>
    <xf numFmtId="0" fontId="81" fillId="0" borderId="2">
      <alignment horizontal="left" vertical="center"/>
    </xf>
    <xf numFmtId="0" fontId="81" fillId="0" borderId="2">
      <alignment horizontal="left" vertical="center"/>
    </xf>
    <xf numFmtId="0" fontId="81" fillId="0" borderId="2">
      <alignment horizontal="left" vertical="center"/>
    </xf>
    <xf numFmtId="0" fontId="81" fillId="0" borderId="2">
      <alignment horizontal="left" vertical="center"/>
    </xf>
    <xf numFmtId="0" fontId="81" fillId="0" borderId="2">
      <alignment horizontal="left" vertical="center"/>
    </xf>
    <xf numFmtId="0" fontId="81" fillId="0" borderId="2">
      <alignment horizontal="left" vertical="center"/>
    </xf>
    <xf numFmtId="0" fontId="81" fillId="0" borderId="2">
      <alignment horizontal="left" vertical="center"/>
    </xf>
    <xf numFmtId="0" fontId="81" fillId="0" borderId="2">
      <alignment horizontal="left" vertical="center"/>
    </xf>
    <xf numFmtId="0" fontId="81" fillId="0" borderId="2">
      <alignment horizontal="left" vertical="center"/>
    </xf>
    <xf numFmtId="0" fontId="81" fillId="0" borderId="2">
      <alignment horizontal="left" vertical="center"/>
    </xf>
    <xf numFmtId="0" fontId="81" fillId="0" borderId="2">
      <alignment horizontal="left" vertical="center"/>
    </xf>
    <xf numFmtId="0" fontId="81" fillId="0" borderId="2">
      <alignment horizontal="left" vertical="center"/>
    </xf>
    <xf numFmtId="0" fontId="81" fillId="0" borderId="2">
      <alignment horizontal="left" vertical="center"/>
    </xf>
    <xf numFmtId="0" fontId="81" fillId="0" borderId="2">
      <alignment horizontal="left" vertical="center"/>
    </xf>
    <xf numFmtId="0" fontId="81" fillId="0" borderId="2">
      <alignment horizontal="left" vertical="center"/>
    </xf>
    <xf numFmtId="0" fontId="81" fillId="0" borderId="2">
      <alignment horizontal="left" vertical="center"/>
    </xf>
    <xf numFmtId="0" fontId="82" fillId="56" borderId="0" applyNumberFormat="0" applyBorder="0" applyAlignment="0" applyProtection="0"/>
    <xf numFmtId="10" fontId="80" fillId="22" borderId="1" applyNumberFormat="0" applyBorder="0" applyAlignment="0" applyProtection="0"/>
    <xf numFmtId="10" fontId="80" fillId="22" borderId="1" applyNumberFormat="0" applyBorder="0" applyAlignment="0" applyProtection="0"/>
    <xf numFmtId="10" fontId="80" fillId="22" borderId="1" applyNumberFormat="0" applyBorder="0" applyAlignment="0" applyProtection="0"/>
    <xf numFmtId="10" fontId="80" fillId="22" borderId="1" applyNumberFormat="0" applyBorder="0" applyAlignment="0" applyProtection="0"/>
    <xf numFmtId="10" fontId="80" fillId="22" borderId="1" applyNumberFormat="0" applyBorder="0" applyAlignment="0" applyProtection="0"/>
    <xf numFmtId="10" fontId="80" fillId="22" borderId="1" applyNumberFormat="0" applyBorder="0" applyAlignment="0" applyProtection="0"/>
    <xf numFmtId="10" fontId="80" fillId="22" borderId="1" applyNumberFormat="0" applyBorder="0" applyAlignment="0" applyProtection="0"/>
    <xf numFmtId="10" fontId="80" fillId="22" borderId="1" applyNumberFormat="0" applyBorder="0" applyAlignment="0" applyProtection="0"/>
    <xf numFmtId="10" fontId="80" fillId="22" borderId="1" applyNumberFormat="0" applyBorder="0" applyAlignment="0" applyProtection="0"/>
    <xf numFmtId="10" fontId="80" fillId="22" borderId="1" applyNumberFormat="0" applyBorder="0" applyAlignment="0" applyProtection="0"/>
    <xf numFmtId="10" fontId="80" fillId="22" borderId="1" applyNumberFormat="0" applyBorder="0" applyAlignment="0" applyProtection="0"/>
    <xf numFmtId="10" fontId="80" fillId="22" borderId="1" applyNumberFormat="0" applyBorder="0" applyAlignment="0" applyProtection="0"/>
    <xf numFmtId="10" fontId="80" fillId="22" borderId="1" applyNumberFormat="0" applyBorder="0" applyAlignment="0" applyProtection="0"/>
    <xf numFmtId="10" fontId="80" fillId="22" borderId="1" applyNumberFormat="0" applyBorder="0" applyAlignment="0" applyProtection="0"/>
    <xf numFmtId="10" fontId="80" fillId="22" borderId="1" applyNumberFormat="0" applyBorder="0" applyAlignment="0" applyProtection="0"/>
    <xf numFmtId="10" fontId="80" fillId="22" borderId="1" applyNumberFormat="0" applyBorder="0" applyAlignment="0" applyProtection="0"/>
    <xf numFmtId="10" fontId="80" fillId="22" borderId="1" applyNumberFormat="0" applyBorder="0" applyAlignment="0" applyProtection="0"/>
    <xf numFmtId="10" fontId="80" fillId="22" borderId="1" applyNumberFormat="0" applyBorder="0" applyAlignment="0" applyProtection="0"/>
    <xf numFmtId="10" fontId="80" fillId="22" borderId="1" applyNumberFormat="0" applyBorder="0" applyAlignment="0" applyProtection="0"/>
    <xf numFmtId="10" fontId="80" fillId="22" borderId="1" applyNumberFormat="0" applyBorder="0" applyAlignment="0" applyProtection="0"/>
    <xf numFmtId="10" fontId="80" fillId="22" borderId="1" applyNumberFormat="0" applyBorder="0" applyAlignment="0" applyProtection="0"/>
    <xf numFmtId="176" fontId="8" fillId="57" borderId="0"/>
    <xf numFmtId="176" fontId="8" fillId="57" borderId="0"/>
    <xf numFmtId="176" fontId="8" fillId="57" borderId="0"/>
    <xf numFmtId="176" fontId="8" fillId="57" borderId="0"/>
    <xf numFmtId="0" fontId="83" fillId="58" borderId="13" applyNumberFormat="0" applyAlignment="0" applyProtection="0"/>
    <xf numFmtId="176" fontId="8" fillId="59" borderId="0"/>
    <xf numFmtId="176" fontId="8" fillId="59" borderId="0"/>
    <xf numFmtId="176" fontId="8" fillId="59" borderId="0"/>
    <xf numFmtId="176" fontId="8" fillId="59" borderId="0"/>
    <xf numFmtId="177" fontId="70" fillId="0" borderId="0" applyFill="0" applyBorder="0" applyAlignment="0" applyProtection="0"/>
    <xf numFmtId="177" fontId="70" fillId="0" borderId="0" applyFill="0" applyBorder="0" applyAlignment="0" applyProtection="0"/>
    <xf numFmtId="177" fontId="70" fillId="0" borderId="0" applyFill="0" applyBorder="0" applyAlignment="0" applyProtection="0"/>
    <xf numFmtId="178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0" fontId="84" fillId="0" borderId="14" applyNumberFormat="0" applyFill="0" applyAlignment="0" applyProtection="0"/>
    <xf numFmtId="0" fontId="85" fillId="0" borderId="15" applyNumberFormat="0" applyFill="0" applyAlignment="0" applyProtection="0"/>
    <xf numFmtId="0" fontId="86" fillId="0" borderId="16" applyNumberFormat="0" applyFill="0" applyAlignment="0" applyProtection="0"/>
    <xf numFmtId="0" fontId="86" fillId="0" borderId="0" applyNumberFormat="0" applyFill="0" applyBorder="0" applyAlignment="0" applyProtection="0"/>
    <xf numFmtId="0" fontId="87" fillId="0" borderId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1" fillId="4" borderId="0" applyNumberFormat="0" applyBorder="0" applyAlignment="0" applyProtection="0"/>
    <xf numFmtId="0" fontId="47" fillId="28" borderId="0" applyNumberFormat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0" fontId="8" fillId="0" borderId="0" applyNumberFormat="0" applyFill="0" applyBorder="0" applyAlignment="0" applyProtection="0"/>
    <xf numFmtId="0" fontId="9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93" fillId="0" borderId="0"/>
    <xf numFmtId="0" fontId="93" fillId="0" borderId="0"/>
    <xf numFmtId="0" fontId="94" fillId="0" borderId="0"/>
    <xf numFmtId="0" fontId="58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8" fillId="0" borderId="0"/>
    <xf numFmtId="175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4" fontId="66" fillId="0" borderId="0">
      <alignment horizontal="center" wrapText="1"/>
      <protection locked="0"/>
    </xf>
    <xf numFmtId="14" fontId="66" fillId="0" borderId="0">
      <alignment horizontal="center" wrapText="1"/>
      <protection locked="0"/>
    </xf>
    <xf numFmtId="14" fontId="66" fillId="0" borderId="0">
      <alignment horizontal="center" wrapText="1"/>
      <protection locked="0"/>
    </xf>
    <xf numFmtId="14" fontId="66" fillId="0" borderId="0">
      <alignment horizontal="center" wrapText="1"/>
      <protection locked="0"/>
    </xf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2" fontId="70" fillId="0" borderId="0" applyFill="0" applyBorder="0" applyAlignment="0" applyProtection="0"/>
    <xf numFmtId="2" fontId="70" fillId="0" borderId="0" applyFill="0" applyBorder="0" applyAlignment="0" applyProtection="0"/>
    <xf numFmtId="2" fontId="70" fillId="0" borderId="0" applyFill="0" applyBorder="0" applyAlignment="0" applyProtection="0"/>
    <xf numFmtId="0" fontId="58" fillId="32" borderId="17" applyNumberFormat="0" applyFont="0" applyAlignment="0" applyProtection="0"/>
    <xf numFmtId="0" fontId="58" fillId="32" borderId="17" applyNumberFormat="0" applyFont="0" applyAlignment="0" applyProtection="0"/>
    <xf numFmtId="0" fontId="58" fillId="32" borderId="17" applyNumberFormat="0" applyFont="0" applyAlignment="0" applyProtection="0"/>
    <xf numFmtId="0" fontId="58" fillId="32" borderId="17" applyNumberFormat="0" applyFont="0" applyAlignment="0" applyProtection="0"/>
    <xf numFmtId="0" fontId="58" fillId="32" borderId="17" applyNumberFormat="0" applyFont="0" applyAlignment="0" applyProtection="0"/>
    <xf numFmtId="0" fontId="58" fillId="32" borderId="17" applyNumberFormat="0" applyFont="0" applyAlignment="0" applyProtection="0"/>
    <xf numFmtId="0" fontId="58" fillId="32" borderId="17" applyNumberFormat="0" applyFont="0" applyAlignment="0" applyProtection="0"/>
    <xf numFmtId="0" fontId="58" fillId="32" borderId="17" applyNumberFormat="0" applyFont="0" applyAlignment="0" applyProtection="0"/>
    <xf numFmtId="0" fontId="58" fillId="32" borderId="17" applyNumberFormat="0" applyFont="0" applyAlignment="0" applyProtection="0"/>
    <xf numFmtId="0" fontId="58" fillId="32" borderId="17" applyNumberFormat="0" applyFont="0" applyAlignment="0" applyProtection="0"/>
    <xf numFmtId="0" fontId="58" fillId="32" borderId="17" applyNumberFormat="0" applyFont="0" applyAlignment="0" applyProtection="0"/>
    <xf numFmtId="0" fontId="58" fillId="32" borderId="17" applyNumberFormat="0" applyFont="0" applyAlignment="0" applyProtection="0"/>
    <xf numFmtId="0" fontId="58" fillId="32" borderId="17" applyNumberFormat="0" applyFont="0" applyAlignment="0" applyProtection="0"/>
    <xf numFmtId="0" fontId="58" fillId="32" borderId="17" applyNumberFormat="0" applyFont="0" applyAlignment="0" applyProtection="0"/>
    <xf numFmtId="0" fontId="8" fillId="32" borderId="17" applyNumberFormat="0" applyFont="0" applyAlignment="0" applyProtection="0"/>
    <xf numFmtId="0" fontId="8" fillId="32" borderId="17" applyNumberFormat="0" applyFont="0" applyAlignment="0" applyProtection="0"/>
    <xf numFmtId="0" fontId="8" fillId="32" borderId="17" applyNumberFormat="0" applyFont="0" applyAlignment="0" applyProtection="0"/>
    <xf numFmtId="0" fontId="8" fillId="32" borderId="17" applyNumberFormat="0" applyFont="0" applyAlignment="0" applyProtection="0"/>
    <xf numFmtId="0" fontId="8" fillId="32" borderId="17" applyNumberFormat="0" applyFont="0" applyAlignment="0" applyProtection="0"/>
    <xf numFmtId="0" fontId="8" fillId="32" borderId="17" applyNumberFormat="0" applyFont="0" applyAlignment="0" applyProtection="0"/>
    <xf numFmtId="0" fontId="8" fillId="32" borderId="17" applyNumberFormat="0" applyFont="0" applyAlignment="0" applyProtection="0"/>
    <xf numFmtId="0" fontId="8" fillId="32" borderId="17" applyNumberFormat="0" applyFont="0" applyAlignment="0" applyProtection="0"/>
    <xf numFmtId="0" fontId="8" fillId="32" borderId="17" applyNumberFormat="0" applyFont="0" applyAlignment="0" applyProtection="0"/>
    <xf numFmtId="0" fontId="8" fillId="32" borderId="17" applyNumberFormat="0" applyFont="0" applyAlignment="0" applyProtection="0"/>
    <xf numFmtId="0" fontId="58" fillId="32" borderId="17" applyNumberFormat="0" applyFont="0" applyAlignment="0" applyProtection="0"/>
    <xf numFmtId="0" fontId="58" fillId="32" borderId="17" applyNumberFormat="0" applyFont="0" applyAlignment="0" applyProtection="0"/>
    <xf numFmtId="0" fontId="58" fillId="32" borderId="17" applyNumberFormat="0" applyFont="0" applyAlignment="0" applyProtection="0"/>
    <xf numFmtId="0" fontId="58" fillId="32" borderId="17" applyNumberFormat="0" applyFont="0" applyAlignment="0" applyProtection="0"/>
    <xf numFmtId="0" fontId="58" fillId="32" borderId="17" applyNumberFormat="0" applyFont="0" applyAlignment="0" applyProtection="0"/>
    <xf numFmtId="0" fontId="58" fillId="32" borderId="17" applyNumberFormat="0" applyFont="0" applyAlignment="0" applyProtection="0"/>
    <xf numFmtId="0" fontId="58" fillId="0" borderId="0"/>
    <xf numFmtId="0" fontId="5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5" fillId="0" borderId="18" applyNumberFormat="0" applyFill="0" applyAlignment="0" applyProtection="0"/>
    <xf numFmtId="0" fontId="60" fillId="0" borderId="0" applyNumberFormat="0" applyFont="0" applyFill="0" applyBorder="0" applyAlignment="0" applyProtection="0">
      <alignment horizontal="left"/>
    </xf>
    <xf numFmtId="0" fontId="60" fillId="0" borderId="0" applyNumberFormat="0" applyFont="0" applyFill="0" applyBorder="0" applyAlignment="0" applyProtection="0">
      <alignment horizontal="left"/>
    </xf>
    <xf numFmtId="0" fontId="60" fillId="0" borderId="0" applyNumberFormat="0" applyFont="0" applyFill="0" applyBorder="0" applyAlignment="0" applyProtection="0">
      <alignment horizontal="left"/>
    </xf>
    <xf numFmtId="183" fontId="8" fillId="0" borderId="0" applyNumberFormat="0" applyFill="0" applyBorder="0" applyAlignment="0" applyProtection="0">
      <alignment horizontal="left"/>
    </xf>
    <xf numFmtId="183" fontId="8" fillId="0" borderId="0" applyNumberFormat="0" applyFill="0" applyBorder="0" applyAlignment="0" applyProtection="0">
      <alignment horizontal="left"/>
    </xf>
    <xf numFmtId="183" fontId="8" fillId="0" borderId="0" applyNumberFormat="0" applyFill="0" applyBorder="0" applyAlignment="0" applyProtection="0">
      <alignment horizontal="left"/>
    </xf>
    <xf numFmtId="183" fontId="8" fillId="0" borderId="0" applyNumberFormat="0" applyFill="0" applyBorder="0" applyAlignment="0" applyProtection="0">
      <alignment horizontal="left"/>
    </xf>
    <xf numFmtId="0" fontId="71" fillId="0" borderId="0" applyNumberFormat="0" applyFill="0" applyBorder="0" applyAlignment="0" applyProtection="0"/>
    <xf numFmtId="4" fontId="12" fillId="5" borderId="19" applyNumberFormat="0" applyProtection="0">
      <alignment vertical="center"/>
    </xf>
    <xf numFmtId="4" fontId="12" fillId="5" borderId="19" applyNumberFormat="0" applyProtection="0">
      <alignment vertical="center"/>
    </xf>
    <xf numFmtId="4" fontId="12" fillId="5" borderId="19" applyNumberFormat="0" applyProtection="0">
      <alignment vertical="center"/>
    </xf>
    <xf numFmtId="4" fontId="12" fillId="5" borderId="19" applyNumberFormat="0" applyProtection="0">
      <alignment vertical="center"/>
    </xf>
    <xf numFmtId="0" fontId="8" fillId="0" borderId="0"/>
    <xf numFmtId="4" fontId="12" fillId="5" borderId="19" applyNumberFormat="0" applyProtection="0">
      <alignment vertical="center"/>
    </xf>
    <xf numFmtId="4" fontId="12" fillId="5" borderId="19" applyNumberFormat="0" applyProtection="0">
      <alignment vertical="center"/>
    </xf>
    <xf numFmtId="4" fontId="12" fillId="5" borderId="19" applyNumberFormat="0" applyProtection="0">
      <alignment vertical="center"/>
    </xf>
    <xf numFmtId="4" fontId="12" fillId="5" borderId="19" applyNumberFormat="0" applyProtection="0">
      <alignment vertical="center"/>
    </xf>
    <xf numFmtId="4" fontId="12" fillId="5" borderId="19" applyNumberFormat="0" applyProtection="0">
      <alignment vertical="center"/>
    </xf>
    <xf numFmtId="4" fontId="12" fillId="5" borderId="19" applyNumberFormat="0" applyProtection="0">
      <alignment vertical="center"/>
    </xf>
    <xf numFmtId="4" fontId="12" fillId="5" borderId="19" applyNumberFormat="0" applyProtection="0">
      <alignment vertical="center"/>
    </xf>
    <xf numFmtId="4" fontId="12" fillId="5" borderId="19" applyNumberFormat="0" applyProtection="0">
      <alignment vertical="center"/>
    </xf>
    <xf numFmtId="4" fontId="12" fillId="5" borderId="19" applyNumberFormat="0" applyProtection="0">
      <alignment vertical="center"/>
    </xf>
    <xf numFmtId="4" fontId="12" fillId="5" borderId="19" applyNumberFormat="0" applyProtection="0">
      <alignment vertical="center"/>
    </xf>
    <xf numFmtId="4" fontId="12" fillId="5" borderId="19" applyNumberFormat="0" applyProtection="0">
      <alignment vertical="center"/>
    </xf>
    <xf numFmtId="4" fontId="12" fillId="5" borderId="19" applyNumberFormat="0" applyProtection="0">
      <alignment vertical="center"/>
    </xf>
    <xf numFmtId="4" fontId="12" fillId="5" borderId="19" applyNumberFormat="0" applyProtection="0">
      <alignment vertical="center"/>
    </xf>
    <xf numFmtId="4" fontId="12" fillId="5" borderId="19" applyNumberFormat="0" applyProtection="0">
      <alignment vertical="center"/>
    </xf>
    <xf numFmtId="4" fontId="12" fillId="5" borderId="19" applyNumberFormat="0" applyProtection="0">
      <alignment vertical="center"/>
    </xf>
    <xf numFmtId="4" fontId="96" fillId="5" borderId="20" applyNumberFormat="0" applyProtection="0">
      <alignment vertical="center"/>
    </xf>
    <xf numFmtId="4" fontId="96" fillId="5" borderId="20" applyNumberFormat="0" applyProtection="0">
      <alignment vertical="center"/>
    </xf>
    <xf numFmtId="0" fontId="8" fillId="0" borderId="0"/>
    <xf numFmtId="4" fontId="96" fillId="5" borderId="20" applyNumberFormat="0" applyProtection="0">
      <alignment vertical="center"/>
    </xf>
    <xf numFmtId="4" fontId="96" fillId="5" borderId="20" applyNumberFormat="0" applyProtection="0">
      <alignment vertical="center"/>
    </xf>
    <xf numFmtId="4" fontId="96" fillId="5" borderId="20" applyNumberFormat="0" applyProtection="0">
      <alignment vertical="center"/>
    </xf>
    <xf numFmtId="4" fontId="96" fillId="5" borderId="20" applyNumberFormat="0" applyProtection="0">
      <alignment vertical="center"/>
    </xf>
    <xf numFmtId="4" fontId="96" fillId="5" borderId="20" applyNumberFormat="0" applyProtection="0">
      <alignment vertical="center"/>
    </xf>
    <xf numFmtId="4" fontId="96" fillId="5" borderId="20" applyNumberFormat="0" applyProtection="0">
      <alignment vertical="center"/>
    </xf>
    <xf numFmtId="4" fontId="96" fillId="5" borderId="20" applyNumberFormat="0" applyProtection="0">
      <alignment vertical="center"/>
    </xf>
    <xf numFmtId="4" fontId="96" fillId="5" borderId="20" applyNumberFormat="0" applyProtection="0">
      <alignment vertical="center"/>
    </xf>
    <xf numFmtId="4" fontId="96" fillId="5" borderId="20" applyNumberFormat="0" applyProtection="0">
      <alignment vertical="center"/>
    </xf>
    <xf numFmtId="4" fontId="96" fillId="5" borderId="20" applyNumberFormat="0" applyProtection="0">
      <alignment vertical="center"/>
    </xf>
    <xf numFmtId="4" fontId="96" fillId="5" borderId="20" applyNumberFormat="0" applyProtection="0">
      <alignment vertical="center"/>
    </xf>
    <xf numFmtId="4" fontId="96" fillId="5" borderId="20" applyNumberFormat="0" applyProtection="0">
      <alignment vertical="center"/>
    </xf>
    <xf numFmtId="4" fontId="96" fillId="5" borderId="20" applyNumberFormat="0" applyProtection="0">
      <alignment vertical="center"/>
    </xf>
    <xf numFmtId="4" fontId="96" fillId="5" borderId="20" applyNumberFormat="0" applyProtection="0">
      <alignment vertical="center"/>
    </xf>
    <xf numFmtId="4" fontId="96" fillId="5" borderId="20" applyNumberFormat="0" applyProtection="0">
      <alignment vertical="center"/>
    </xf>
    <xf numFmtId="4" fontId="96" fillId="5" borderId="20" applyNumberFormat="0" applyProtection="0">
      <alignment vertical="center"/>
    </xf>
    <xf numFmtId="4" fontId="96" fillId="5" borderId="20" applyNumberFormat="0" applyProtection="0">
      <alignment vertical="center"/>
    </xf>
    <xf numFmtId="4" fontId="12" fillId="5" borderId="19" applyNumberFormat="0" applyProtection="0">
      <alignment horizontal="left" vertical="center" indent="1"/>
    </xf>
    <xf numFmtId="4" fontId="12" fillId="5" borderId="19" applyNumberFormat="0" applyProtection="0">
      <alignment horizontal="left" vertical="center" indent="1"/>
    </xf>
    <xf numFmtId="4" fontId="12" fillId="5" borderId="19" applyNumberFormat="0" applyProtection="0">
      <alignment horizontal="left" vertical="center" indent="1"/>
    </xf>
    <xf numFmtId="4" fontId="12" fillId="5" borderId="19" applyNumberFormat="0" applyProtection="0">
      <alignment horizontal="left" vertical="center" indent="1"/>
    </xf>
    <xf numFmtId="0" fontId="8" fillId="0" borderId="0"/>
    <xf numFmtId="4" fontId="12" fillId="5" borderId="19" applyNumberFormat="0" applyProtection="0">
      <alignment horizontal="left" vertical="center" indent="1"/>
    </xf>
    <xf numFmtId="4" fontId="12" fillId="5" borderId="19" applyNumberFormat="0" applyProtection="0">
      <alignment horizontal="left" vertical="center" indent="1"/>
    </xf>
    <xf numFmtId="4" fontId="12" fillId="5" borderId="19" applyNumberFormat="0" applyProtection="0">
      <alignment horizontal="left" vertical="center" indent="1"/>
    </xf>
    <xf numFmtId="4" fontId="12" fillId="5" borderId="19" applyNumberFormat="0" applyProtection="0">
      <alignment horizontal="left" vertical="center" indent="1"/>
    </xf>
    <xf numFmtId="4" fontId="12" fillId="5" borderId="19" applyNumberFormat="0" applyProtection="0">
      <alignment horizontal="left" vertical="center" indent="1"/>
    </xf>
    <xf numFmtId="4" fontId="12" fillId="5" borderId="19" applyNumberFormat="0" applyProtection="0">
      <alignment horizontal="left" vertical="center" indent="1"/>
    </xf>
    <xf numFmtId="4" fontId="12" fillId="5" borderId="19" applyNumberFormat="0" applyProtection="0">
      <alignment horizontal="left" vertical="center" indent="1"/>
    </xf>
    <xf numFmtId="4" fontId="12" fillId="5" borderId="19" applyNumberFormat="0" applyProtection="0">
      <alignment horizontal="left" vertical="center" indent="1"/>
    </xf>
    <xf numFmtId="4" fontId="12" fillId="5" borderId="19" applyNumberFormat="0" applyProtection="0">
      <alignment horizontal="left" vertical="center" indent="1"/>
    </xf>
    <xf numFmtId="4" fontId="12" fillId="5" borderId="19" applyNumberFormat="0" applyProtection="0">
      <alignment horizontal="left" vertical="center" indent="1"/>
    </xf>
    <xf numFmtId="4" fontId="12" fillId="5" borderId="19" applyNumberFormat="0" applyProtection="0">
      <alignment horizontal="left" vertical="center" indent="1"/>
    </xf>
    <xf numFmtId="4" fontId="12" fillId="5" borderId="19" applyNumberFormat="0" applyProtection="0">
      <alignment horizontal="left" vertical="center" indent="1"/>
    </xf>
    <xf numFmtId="4" fontId="12" fillId="5" borderId="19" applyNumberFormat="0" applyProtection="0">
      <alignment horizontal="left" vertical="center" indent="1"/>
    </xf>
    <xf numFmtId="4" fontId="12" fillId="5" borderId="19" applyNumberFormat="0" applyProtection="0">
      <alignment horizontal="left" vertical="center" indent="1"/>
    </xf>
    <xf numFmtId="4" fontId="12" fillId="5" borderId="19" applyNumberFormat="0" applyProtection="0">
      <alignment horizontal="left" vertical="center" indent="1"/>
    </xf>
    <xf numFmtId="0" fontId="97" fillId="4" borderId="3" applyNumberFormat="0" applyProtection="0">
      <alignment horizontal="left" vertical="top" indent="1"/>
    </xf>
    <xf numFmtId="0" fontId="97" fillId="4" borderId="3" applyNumberFormat="0" applyProtection="0">
      <alignment horizontal="left" vertical="top" indent="1"/>
    </xf>
    <xf numFmtId="0" fontId="8" fillId="0" borderId="0"/>
    <xf numFmtId="0" fontId="97" fillId="4" borderId="3" applyNumberFormat="0" applyProtection="0">
      <alignment horizontal="left" vertical="top" indent="1"/>
    </xf>
    <xf numFmtId="0" fontId="97" fillId="4" borderId="3" applyNumberFormat="0" applyProtection="0">
      <alignment horizontal="left" vertical="top" indent="1"/>
    </xf>
    <xf numFmtId="0" fontId="97" fillId="4" borderId="3" applyNumberFormat="0" applyProtection="0">
      <alignment horizontal="left" vertical="top" indent="1"/>
    </xf>
    <xf numFmtId="0" fontId="97" fillId="4" borderId="3" applyNumberFormat="0" applyProtection="0">
      <alignment horizontal="left" vertical="top" indent="1"/>
    </xf>
    <xf numFmtId="0" fontId="97" fillId="4" borderId="3" applyNumberFormat="0" applyProtection="0">
      <alignment horizontal="left" vertical="top" indent="1"/>
    </xf>
    <xf numFmtId="0" fontId="97" fillId="4" borderId="3" applyNumberFormat="0" applyProtection="0">
      <alignment horizontal="left" vertical="top" indent="1"/>
    </xf>
    <xf numFmtId="0" fontId="97" fillId="4" borderId="3" applyNumberFormat="0" applyProtection="0">
      <alignment horizontal="left" vertical="top" indent="1"/>
    </xf>
    <xf numFmtId="0" fontId="97" fillId="4" borderId="3" applyNumberFormat="0" applyProtection="0">
      <alignment horizontal="left" vertical="top" indent="1"/>
    </xf>
    <xf numFmtId="0" fontId="97" fillId="4" borderId="3" applyNumberFormat="0" applyProtection="0">
      <alignment horizontal="left" vertical="top" indent="1"/>
    </xf>
    <xf numFmtId="0" fontId="97" fillId="4" borderId="3" applyNumberFormat="0" applyProtection="0">
      <alignment horizontal="left" vertical="top" indent="1"/>
    </xf>
    <xf numFmtId="0" fontId="97" fillId="4" borderId="3" applyNumberFormat="0" applyProtection="0">
      <alignment horizontal="left" vertical="top" indent="1"/>
    </xf>
    <xf numFmtId="0" fontId="97" fillId="4" borderId="3" applyNumberFormat="0" applyProtection="0">
      <alignment horizontal="left" vertical="top" indent="1"/>
    </xf>
    <xf numFmtId="0" fontId="97" fillId="4" borderId="3" applyNumberFormat="0" applyProtection="0">
      <alignment horizontal="left" vertical="top" indent="1"/>
    </xf>
    <xf numFmtId="0" fontId="97" fillId="4" borderId="3" applyNumberFormat="0" applyProtection="0">
      <alignment horizontal="left" vertical="top" indent="1"/>
    </xf>
    <xf numFmtId="0" fontId="97" fillId="4" borderId="3" applyNumberFormat="0" applyProtection="0">
      <alignment horizontal="left" vertical="top" indent="1"/>
    </xf>
    <xf numFmtId="0" fontId="97" fillId="4" borderId="3" applyNumberFormat="0" applyProtection="0">
      <alignment horizontal="left" vertical="top" indent="1"/>
    </xf>
    <xf numFmtId="0" fontId="97" fillId="4" borderId="3" applyNumberFormat="0" applyProtection="0">
      <alignment horizontal="left" vertical="top" indent="1"/>
    </xf>
    <xf numFmtId="4" fontId="80" fillId="10" borderId="20" applyNumberFormat="0" applyProtection="0">
      <alignment horizontal="right" vertical="center"/>
    </xf>
    <xf numFmtId="4" fontId="80" fillId="10" borderId="20" applyNumberFormat="0" applyProtection="0">
      <alignment horizontal="right" vertical="center"/>
    </xf>
    <xf numFmtId="0" fontId="8" fillId="0" borderId="0"/>
    <xf numFmtId="4" fontId="80" fillId="10" borderId="20" applyNumberFormat="0" applyProtection="0">
      <alignment horizontal="right" vertical="center"/>
    </xf>
    <xf numFmtId="4" fontId="80" fillId="10" borderId="20" applyNumberFormat="0" applyProtection="0">
      <alignment horizontal="right" vertical="center"/>
    </xf>
    <xf numFmtId="4" fontId="80" fillId="10" borderId="20" applyNumberFormat="0" applyProtection="0">
      <alignment horizontal="right" vertical="center"/>
    </xf>
    <xf numFmtId="4" fontId="80" fillId="10" borderId="20" applyNumberFormat="0" applyProtection="0">
      <alignment horizontal="right" vertical="center"/>
    </xf>
    <xf numFmtId="4" fontId="80" fillId="10" borderId="20" applyNumberFormat="0" applyProtection="0">
      <alignment horizontal="right" vertical="center"/>
    </xf>
    <xf numFmtId="4" fontId="80" fillId="10" borderId="20" applyNumberFormat="0" applyProtection="0">
      <alignment horizontal="right" vertical="center"/>
    </xf>
    <xf numFmtId="4" fontId="80" fillId="10" borderId="20" applyNumberFormat="0" applyProtection="0">
      <alignment horizontal="right" vertical="center"/>
    </xf>
    <xf numFmtId="4" fontId="80" fillId="10" borderId="20" applyNumberFormat="0" applyProtection="0">
      <alignment horizontal="right" vertical="center"/>
    </xf>
    <xf numFmtId="4" fontId="80" fillId="10" borderId="20" applyNumberFormat="0" applyProtection="0">
      <alignment horizontal="right" vertical="center"/>
    </xf>
    <xf numFmtId="4" fontId="80" fillId="10" borderId="20" applyNumberFormat="0" applyProtection="0">
      <alignment horizontal="right" vertical="center"/>
    </xf>
    <xf numFmtId="4" fontId="80" fillId="10" borderId="20" applyNumberFormat="0" applyProtection="0">
      <alignment horizontal="right" vertical="center"/>
    </xf>
    <xf numFmtId="4" fontId="80" fillId="10" borderId="20" applyNumberFormat="0" applyProtection="0">
      <alignment horizontal="right" vertical="center"/>
    </xf>
    <xf numFmtId="4" fontId="80" fillId="10" borderId="20" applyNumberFormat="0" applyProtection="0">
      <alignment horizontal="right" vertical="center"/>
    </xf>
    <xf numFmtId="4" fontId="80" fillId="10" borderId="20" applyNumberFormat="0" applyProtection="0">
      <alignment horizontal="right" vertical="center"/>
    </xf>
    <xf numFmtId="4" fontId="80" fillId="10" borderId="20" applyNumberFormat="0" applyProtection="0">
      <alignment horizontal="right" vertical="center"/>
    </xf>
    <xf numFmtId="4" fontId="80" fillId="10" borderId="20" applyNumberFormat="0" applyProtection="0">
      <alignment horizontal="right" vertical="center"/>
    </xf>
    <xf numFmtId="4" fontId="80" fillId="10" borderId="20" applyNumberFormat="0" applyProtection="0">
      <alignment horizontal="right" vertical="center"/>
    </xf>
    <xf numFmtId="4" fontId="80" fillId="59" borderId="20" applyNumberFormat="0" applyProtection="0">
      <alignment horizontal="right" vertical="center"/>
    </xf>
    <xf numFmtId="4" fontId="80" fillId="59" borderId="20" applyNumberFormat="0" applyProtection="0">
      <alignment horizontal="right" vertical="center"/>
    </xf>
    <xf numFmtId="0" fontId="8" fillId="0" borderId="0"/>
    <xf numFmtId="4" fontId="80" fillId="59" borderId="20" applyNumberFormat="0" applyProtection="0">
      <alignment horizontal="right" vertical="center"/>
    </xf>
    <xf numFmtId="4" fontId="80" fillId="59" borderId="20" applyNumberFormat="0" applyProtection="0">
      <alignment horizontal="right" vertical="center"/>
    </xf>
    <xf numFmtId="4" fontId="80" fillId="59" borderId="20" applyNumberFormat="0" applyProtection="0">
      <alignment horizontal="right" vertical="center"/>
    </xf>
    <xf numFmtId="4" fontId="80" fillId="59" borderId="20" applyNumberFormat="0" applyProtection="0">
      <alignment horizontal="right" vertical="center"/>
    </xf>
    <xf numFmtId="4" fontId="80" fillId="59" borderId="20" applyNumberFormat="0" applyProtection="0">
      <alignment horizontal="right" vertical="center"/>
    </xf>
    <xf numFmtId="4" fontId="80" fillId="59" borderId="20" applyNumberFormat="0" applyProtection="0">
      <alignment horizontal="right" vertical="center"/>
    </xf>
    <xf numFmtId="4" fontId="80" fillId="59" borderId="20" applyNumberFormat="0" applyProtection="0">
      <alignment horizontal="right" vertical="center"/>
    </xf>
    <xf numFmtId="4" fontId="80" fillId="59" borderId="20" applyNumberFormat="0" applyProtection="0">
      <alignment horizontal="right" vertical="center"/>
    </xf>
    <xf numFmtId="4" fontId="80" fillId="59" borderId="20" applyNumberFormat="0" applyProtection="0">
      <alignment horizontal="right" vertical="center"/>
    </xf>
    <xf numFmtId="4" fontId="80" fillId="59" borderId="20" applyNumberFormat="0" applyProtection="0">
      <alignment horizontal="right" vertical="center"/>
    </xf>
    <xf numFmtId="4" fontId="80" fillId="59" borderId="20" applyNumberFormat="0" applyProtection="0">
      <alignment horizontal="right" vertical="center"/>
    </xf>
    <xf numFmtId="4" fontId="80" fillId="59" borderId="20" applyNumberFormat="0" applyProtection="0">
      <alignment horizontal="right" vertical="center"/>
    </xf>
    <xf numFmtId="4" fontId="80" fillId="59" borderId="20" applyNumberFormat="0" applyProtection="0">
      <alignment horizontal="right" vertical="center"/>
    </xf>
    <xf numFmtId="4" fontId="80" fillId="59" borderId="20" applyNumberFormat="0" applyProtection="0">
      <alignment horizontal="right" vertical="center"/>
    </xf>
    <xf numFmtId="4" fontId="80" fillId="59" borderId="20" applyNumberFormat="0" applyProtection="0">
      <alignment horizontal="right" vertical="center"/>
    </xf>
    <xf numFmtId="4" fontId="80" fillId="59" borderId="20" applyNumberFormat="0" applyProtection="0">
      <alignment horizontal="right" vertical="center"/>
    </xf>
    <xf numFmtId="4" fontId="80" fillId="59" borderId="20" applyNumberFormat="0" applyProtection="0">
      <alignment horizontal="right" vertical="center"/>
    </xf>
    <xf numFmtId="4" fontId="80" fillId="12" borderId="21" applyNumberFormat="0" applyProtection="0">
      <alignment horizontal="right" vertical="center"/>
    </xf>
    <xf numFmtId="4" fontId="80" fillId="12" borderId="21" applyNumberFormat="0" applyProtection="0">
      <alignment horizontal="right" vertical="center"/>
    </xf>
    <xf numFmtId="0" fontId="8" fillId="0" borderId="0"/>
    <xf numFmtId="4" fontId="80" fillId="12" borderId="21" applyNumberFormat="0" applyProtection="0">
      <alignment horizontal="right" vertical="center"/>
    </xf>
    <xf numFmtId="4" fontId="80" fillId="12" borderId="21" applyNumberFormat="0" applyProtection="0">
      <alignment horizontal="right" vertical="center"/>
    </xf>
    <xf numFmtId="4" fontId="80" fillId="12" borderId="21" applyNumberFormat="0" applyProtection="0">
      <alignment horizontal="right" vertical="center"/>
    </xf>
    <xf numFmtId="4" fontId="80" fillId="12" borderId="21" applyNumberFormat="0" applyProtection="0">
      <alignment horizontal="right" vertical="center"/>
    </xf>
    <xf numFmtId="4" fontId="80" fillId="12" borderId="21" applyNumberFormat="0" applyProtection="0">
      <alignment horizontal="right" vertical="center"/>
    </xf>
    <xf numFmtId="4" fontId="80" fillId="12" borderId="21" applyNumberFormat="0" applyProtection="0">
      <alignment horizontal="right" vertical="center"/>
    </xf>
    <xf numFmtId="4" fontId="80" fillId="12" borderId="21" applyNumberFormat="0" applyProtection="0">
      <alignment horizontal="right" vertical="center"/>
    </xf>
    <xf numFmtId="4" fontId="80" fillId="12" borderId="21" applyNumberFormat="0" applyProtection="0">
      <alignment horizontal="right" vertical="center"/>
    </xf>
    <xf numFmtId="4" fontId="80" fillId="12" borderId="21" applyNumberFormat="0" applyProtection="0">
      <alignment horizontal="right" vertical="center"/>
    </xf>
    <xf numFmtId="4" fontId="80" fillId="12" borderId="21" applyNumberFormat="0" applyProtection="0">
      <alignment horizontal="right" vertical="center"/>
    </xf>
    <xf numFmtId="4" fontId="80" fillId="12" borderId="21" applyNumberFormat="0" applyProtection="0">
      <alignment horizontal="right" vertical="center"/>
    </xf>
    <xf numFmtId="4" fontId="80" fillId="12" borderId="21" applyNumberFormat="0" applyProtection="0">
      <alignment horizontal="right" vertical="center"/>
    </xf>
    <xf numFmtId="4" fontId="80" fillId="12" borderId="21" applyNumberFormat="0" applyProtection="0">
      <alignment horizontal="right" vertical="center"/>
    </xf>
    <xf numFmtId="4" fontId="80" fillId="12" borderId="21" applyNumberFormat="0" applyProtection="0">
      <alignment horizontal="right" vertical="center"/>
    </xf>
    <xf numFmtId="4" fontId="80" fillId="12" borderId="21" applyNumberFormat="0" applyProtection="0">
      <alignment horizontal="right" vertical="center"/>
    </xf>
    <xf numFmtId="4" fontId="80" fillId="12" borderId="21" applyNumberFormat="0" applyProtection="0">
      <alignment horizontal="right" vertical="center"/>
    </xf>
    <xf numFmtId="4" fontId="80" fillId="12" borderId="21" applyNumberFormat="0" applyProtection="0">
      <alignment horizontal="right" vertical="center"/>
    </xf>
    <xf numFmtId="4" fontId="80" fillId="13" borderId="20" applyNumberFormat="0" applyProtection="0">
      <alignment horizontal="right" vertical="center"/>
    </xf>
    <xf numFmtId="4" fontId="80" fillId="13" borderId="20" applyNumberFormat="0" applyProtection="0">
      <alignment horizontal="right" vertical="center"/>
    </xf>
    <xf numFmtId="0" fontId="8" fillId="0" borderId="0"/>
    <xf numFmtId="4" fontId="80" fillId="13" borderId="20" applyNumberFormat="0" applyProtection="0">
      <alignment horizontal="right" vertical="center"/>
    </xf>
    <xf numFmtId="4" fontId="80" fillId="13" borderId="20" applyNumberFormat="0" applyProtection="0">
      <alignment horizontal="right" vertical="center"/>
    </xf>
    <xf numFmtId="4" fontId="80" fillId="13" borderId="20" applyNumberFormat="0" applyProtection="0">
      <alignment horizontal="right" vertical="center"/>
    </xf>
    <xf numFmtId="4" fontId="80" fillId="13" borderId="20" applyNumberFormat="0" applyProtection="0">
      <alignment horizontal="right" vertical="center"/>
    </xf>
    <xf numFmtId="4" fontId="80" fillId="13" borderId="20" applyNumberFormat="0" applyProtection="0">
      <alignment horizontal="right" vertical="center"/>
    </xf>
    <xf numFmtId="4" fontId="80" fillId="13" borderId="20" applyNumberFormat="0" applyProtection="0">
      <alignment horizontal="right" vertical="center"/>
    </xf>
    <xf numFmtId="4" fontId="80" fillId="13" borderId="20" applyNumberFormat="0" applyProtection="0">
      <alignment horizontal="right" vertical="center"/>
    </xf>
    <xf numFmtId="4" fontId="80" fillId="13" borderId="20" applyNumberFormat="0" applyProtection="0">
      <alignment horizontal="right" vertical="center"/>
    </xf>
    <xf numFmtId="4" fontId="80" fillId="13" borderId="20" applyNumberFormat="0" applyProtection="0">
      <alignment horizontal="right" vertical="center"/>
    </xf>
    <xf numFmtId="4" fontId="80" fillId="13" borderId="20" applyNumberFormat="0" applyProtection="0">
      <alignment horizontal="right" vertical="center"/>
    </xf>
    <xf numFmtId="4" fontId="80" fillId="13" borderId="20" applyNumberFormat="0" applyProtection="0">
      <alignment horizontal="right" vertical="center"/>
    </xf>
    <xf numFmtId="4" fontId="80" fillId="13" borderId="20" applyNumberFormat="0" applyProtection="0">
      <alignment horizontal="right" vertical="center"/>
    </xf>
    <xf numFmtId="4" fontId="80" fillId="13" borderId="20" applyNumberFormat="0" applyProtection="0">
      <alignment horizontal="right" vertical="center"/>
    </xf>
    <xf numFmtId="4" fontId="80" fillId="13" borderId="20" applyNumberFormat="0" applyProtection="0">
      <alignment horizontal="right" vertical="center"/>
    </xf>
    <xf numFmtId="4" fontId="80" fillId="13" borderId="20" applyNumberFormat="0" applyProtection="0">
      <alignment horizontal="right" vertical="center"/>
    </xf>
    <xf numFmtId="4" fontId="80" fillId="13" borderId="20" applyNumberFormat="0" applyProtection="0">
      <alignment horizontal="right" vertical="center"/>
    </xf>
    <xf numFmtId="4" fontId="80" fillId="13" borderId="20" applyNumberFormat="0" applyProtection="0">
      <alignment horizontal="right" vertical="center"/>
    </xf>
    <xf numFmtId="4" fontId="80" fillId="14" borderId="20" applyNumberFormat="0" applyProtection="0">
      <alignment horizontal="right" vertical="center"/>
    </xf>
    <xf numFmtId="4" fontId="80" fillId="14" borderId="20" applyNumberFormat="0" applyProtection="0">
      <alignment horizontal="right" vertical="center"/>
    </xf>
    <xf numFmtId="0" fontId="8" fillId="0" borderId="0"/>
    <xf numFmtId="4" fontId="80" fillId="14" borderId="20" applyNumberFormat="0" applyProtection="0">
      <alignment horizontal="right" vertical="center"/>
    </xf>
    <xf numFmtId="4" fontId="80" fillId="14" borderId="20" applyNumberFormat="0" applyProtection="0">
      <alignment horizontal="right" vertical="center"/>
    </xf>
    <xf numFmtId="4" fontId="80" fillId="14" borderId="20" applyNumberFormat="0" applyProtection="0">
      <alignment horizontal="right" vertical="center"/>
    </xf>
    <xf numFmtId="4" fontId="80" fillId="14" borderId="20" applyNumberFormat="0" applyProtection="0">
      <alignment horizontal="right" vertical="center"/>
    </xf>
    <xf numFmtId="4" fontId="80" fillId="14" borderId="20" applyNumberFormat="0" applyProtection="0">
      <alignment horizontal="right" vertical="center"/>
    </xf>
    <xf numFmtId="4" fontId="80" fillId="14" borderId="20" applyNumberFormat="0" applyProtection="0">
      <alignment horizontal="right" vertical="center"/>
    </xf>
    <xf numFmtId="4" fontId="80" fillId="14" borderId="20" applyNumberFormat="0" applyProtection="0">
      <alignment horizontal="right" vertical="center"/>
    </xf>
    <xf numFmtId="4" fontId="80" fillId="14" borderId="20" applyNumberFormat="0" applyProtection="0">
      <alignment horizontal="right" vertical="center"/>
    </xf>
    <xf numFmtId="4" fontId="80" fillId="14" borderId="20" applyNumberFormat="0" applyProtection="0">
      <alignment horizontal="right" vertical="center"/>
    </xf>
    <xf numFmtId="4" fontId="80" fillId="14" borderId="20" applyNumberFormat="0" applyProtection="0">
      <alignment horizontal="right" vertical="center"/>
    </xf>
    <xf numFmtId="4" fontId="80" fillId="14" borderId="20" applyNumberFormat="0" applyProtection="0">
      <alignment horizontal="right" vertical="center"/>
    </xf>
    <xf numFmtId="4" fontId="80" fillId="14" borderId="20" applyNumberFormat="0" applyProtection="0">
      <alignment horizontal="right" vertical="center"/>
    </xf>
    <xf numFmtId="4" fontId="80" fillId="14" borderId="20" applyNumberFormat="0" applyProtection="0">
      <alignment horizontal="right" vertical="center"/>
    </xf>
    <xf numFmtId="4" fontId="80" fillId="14" borderId="20" applyNumberFormat="0" applyProtection="0">
      <alignment horizontal="right" vertical="center"/>
    </xf>
    <xf numFmtId="4" fontId="80" fillId="14" borderId="20" applyNumberFormat="0" applyProtection="0">
      <alignment horizontal="right" vertical="center"/>
    </xf>
    <xf numFmtId="4" fontId="80" fillId="14" borderId="20" applyNumberFormat="0" applyProtection="0">
      <alignment horizontal="right" vertical="center"/>
    </xf>
    <xf numFmtId="4" fontId="80" fillId="14" borderId="20" applyNumberFormat="0" applyProtection="0">
      <alignment horizontal="right" vertical="center"/>
    </xf>
    <xf numFmtId="4" fontId="80" fillId="15" borderId="20" applyNumberFormat="0" applyProtection="0">
      <alignment horizontal="right" vertical="center"/>
    </xf>
    <xf numFmtId="4" fontId="80" fillId="15" borderId="20" applyNumberFormat="0" applyProtection="0">
      <alignment horizontal="right" vertical="center"/>
    </xf>
    <xf numFmtId="0" fontId="8" fillId="0" borderId="0"/>
    <xf numFmtId="4" fontId="80" fillId="15" borderId="20" applyNumberFormat="0" applyProtection="0">
      <alignment horizontal="right" vertical="center"/>
    </xf>
    <xf numFmtId="4" fontId="80" fillId="15" borderId="20" applyNumberFormat="0" applyProtection="0">
      <alignment horizontal="right" vertical="center"/>
    </xf>
    <xf numFmtId="4" fontId="80" fillId="15" borderId="20" applyNumberFormat="0" applyProtection="0">
      <alignment horizontal="right" vertical="center"/>
    </xf>
    <xf numFmtId="4" fontId="80" fillId="15" borderId="20" applyNumberFormat="0" applyProtection="0">
      <alignment horizontal="right" vertical="center"/>
    </xf>
    <xf numFmtId="4" fontId="80" fillId="15" borderId="20" applyNumberFormat="0" applyProtection="0">
      <alignment horizontal="right" vertical="center"/>
    </xf>
    <xf numFmtId="4" fontId="80" fillId="15" borderId="20" applyNumberFormat="0" applyProtection="0">
      <alignment horizontal="right" vertical="center"/>
    </xf>
    <xf numFmtId="4" fontId="80" fillId="15" borderId="20" applyNumberFormat="0" applyProtection="0">
      <alignment horizontal="right" vertical="center"/>
    </xf>
    <xf numFmtId="4" fontId="80" fillId="15" borderId="20" applyNumberFormat="0" applyProtection="0">
      <alignment horizontal="right" vertical="center"/>
    </xf>
    <xf numFmtId="4" fontId="80" fillId="15" borderId="20" applyNumberFormat="0" applyProtection="0">
      <alignment horizontal="right" vertical="center"/>
    </xf>
    <xf numFmtId="4" fontId="80" fillId="15" borderId="20" applyNumberFormat="0" applyProtection="0">
      <alignment horizontal="right" vertical="center"/>
    </xf>
    <xf numFmtId="4" fontId="80" fillId="15" borderId="20" applyNumberFormat="0" applyProtection="0">
      <alignment horizontal="right" vertical="center"/>
    </xf>
    <xf numFmtId="4" fontId="80" fillId="15" borderId="20" applyNumberFormat="0" applyProtection="0">
      <alignment horizontal="right" vertical="center"/>
    </xf>
    <xf numFmtId="4" fontId="80" fillId="15" borderId="20" applyNumberFormat="0" applyProtection="0">
      <alignment horizontal="right" vertical="center"/>
    </xf>
    <xf numFmtId="4" fontId="80" fillId="15" borderId="20" applyNumberFormat="0" applyProtection="0">
      <alignment horizontal="right" vertical="center"/>
    </xf>
    <xf numFmtId="4" fontId="80" fillId="15" borderId="20" applyNumberFormat="0" applyProtection="0">
      <alignment horizontal="right" vertical="center"/>
    </xf>
    <xf numFmtId="4" fontId="80" fillId="15" borderId="20" applyNumberFormat="0" applyProtection="0">
      <alignment horizontal="right" vertical="center"/>
    </xf>
    <xf numFmtId="4" fontId="80" fillId="15" borderId="20" applyNumberFormat="0" applyProtection="0">
      <alignment horizontal="right" vertical="center"/>
    </xf>
    <xf numFmtId="4" fontId="80" fillId="16" borderId="20" applyNumberFormat="0" applyProtection="0">
      <alignment horizontal="right" vertical="center"/>
    </xf>
    <xf numFmtId="4" fontId="80" fillId="16" borderId="20" applyNumberFormat="0" applyProtection="0">
      <alignment horizontal="right" vertical="center"/>
    </xf>
    <xf numFmtId="0" fontId="8" fillId="0" borderId="0"/>
    <xf numFmtId="4" fontId="80" fillId="16" borderId="20" applyNumberFormat="0" applyProtection="0">
      <alignment horizontal="right" vertical="center"/>
    </xf>
    <xf numFmtId="4" fontId="80" fillId="16" borderId="20" applyNumberFormat="0" applyProtection="0">
      <alignment horizontal="right" vertical="center"/>
    </xf>
    <xf numFmtId="4" fontId="80" fillId="16" borderId="20" applyNumberFormat="0" applyProtection="0">
      <alignment horizontal="right" vertical="center"/>
    </xf>
    <xf numFmtId="4" fontId="80" fillId="16" borderId="20" applyNumberFormat="0" applyProtection="0">
      <alignment horizontal="right" vertical="center"/>
    </xf>
    <xf numFmtId="4" fontId="80" fillId="16" borderId="20" applyNumberFormat="0" applyProtection="0">
      <alignment horizontal="right" vertical="center"/>
    </xf>
    <xf numFmtId="4" fontId="80" fillId="16" borderId="20" applyNumberFormat="0" applyProtection="0">
      <alignment horizontal="right" vertical="center"/>
    </xf>
    <xf numFmtId="4" fontId="80" fillId="16" borderId="20" applyNumberFormat="0" applyProtection="0">
      <alignment horizontal="right" vertical="center"/>
    </xf>
    <xf numFmtId="4" fontId="80" fillId="16" borderId="20" applyNumberFormat="0" applyProtection="0">
      <alignment horizontal="right" vertical="center"/>
    </xf>
    <xf numFmtId="4" fontId="80" fillId="16" borderId="20" applyNumberFormat="0" applyProtection="0">
      <alignment horizontal="right" vertical="center"/>
    </xf>
    <xf numFmtId="4" fontId="80" fillId="16" borderId="20" applyNumberFormat="0" applyProtection="0">
      <alignment horizontal="right" vertical="center"/>
    </xf>
    <xf numFmtId="4" fontId="80" fillId="16" borderId="20" applyNumberFormat="0" applyProtection="0">
      <alignment horizontal="right" vertical="center"/>
    </xf>
    <xf numFmtId="4" fontId="80" fillId="16" borderId="20" applyNumberFormat="0" applyProtection="0">
      <alignment horizontal="right" vertical="center"/>
    </xf>
    <xf numFmtId="4" fontId="80" fillId="16" borderId="20" applyNumberFormat="0" applyProtection="0">
      <alignment horizontal="right" vertical="center"/>
    </xf>
    <xf numFmtId="4" fontId="80" fillId="16" borderId="20" applyNumberFormat="0" applyProtection="0">
      <alignment horizontal="right" vertical="center"/>
    </xf>
    <xf numFmtId="4" fontId="80" fillId="16" borderId="20" applyNumberFormat="0" applyProtection="0">
      <alignment horizontal="right" vertical="center"/>
    </xf>
    <xf numFmtId="4" fontId="80" fillId="16" borderId="20" applyNumberFormat="0" applyProtection="0">
      <alignment horizontal="right" vertical="center"/>
    </xf>
    <xf numFmtId="4" fontId="80" fillId="16" borderId="20" applyNumberFormat="0" applyProtection="0">
      <alignment horizontal="right" vertical="center"/>
    </xf>
    <xf numFmtId="4" fontId="80" fillId="17" borderId="20" applyNumberFormat="0" applyProtection="0">
      <alignment horizontal="right" vertical="center"/>
    </xf>
    <xf numFmtId="4" fontId="80" fillId="17" borderId="20" applyNumberFormat="0" applyProtection="0">
      <alignment horizontal="right" vertical="center"/>
    </xf>
    <xf numFmtId="0" fontId="8" fillId="0" borderId="0"/>
    <xf numFmtId="4" fontId="80" fillId="17" borderId="20" applyNumberFormat="0" applyProtection="0">
      <alignment horizontal="right" vertical="center"/>
    </xf>
    <xf numFmtId="4" fontId="80" fillId="17" borderId="20" applyNumberFormat="0" applyProtection="0">
      <alignment horizontal="right" vertical="center"/>
    </xf>
    <xf numFmtId="4" fontId="80" fillId="17" borderId="20" applyNumberFormat="0" applyProtection="0">
      <alignment horizontal="right" vertical="center"/>
    </xf>
    <xf numFmtId="4" fontId="80" fillId="17" borderId="20" applyNumberFormat="0" applyProtection="0">
      <alignment horizontal="right" vertical="center"/>
    </xf>
    <xf numFmtId="4" fontId="80" fillId="17" borderId="20" applyNumberFormat="0" applyProtection="0">
      <alignment horizontal="right" vertical="center"/>
    </xf>
    <xf numFmtId="4" fontId="80" fillId="17" borderId="20" applyNumberFormat="0" applyProtection="0">
      <alignment horizontal="right" vertical="center"/>
    </xf>
    <xf numFmtId="4" fontId="80" fillId="17" borderId="20" applyNumberFormat="0" applyProtection="0">
      <alignment horizontal="right" vertical="center"/>
    </xf>
    <xf numFmtId="4" fontId="80" fillId="17" borderId="20" applyNumberFormat="0" applyProtection="0">
      <alignment horizontal="right" vertical="center"/>
    </xf>
    <xf numFmtId="4" fontId="80" fillId="17" borderId="20" applyNumberFormat="0" applyProtection="0">
      <alignment horizontal="right" vertical="center"/>
    </xf>
    <xf numFmtId="4" fontId="80" fillId="17" borderId="20" applyNumberFormat="0" applyProtection="0">
      <alignment horizontal="right" vertical="center"/>
    </xf>
    <xf numFmtId="4" fontId="80" fillId="17" borderId="20" applyNumberFormat="0" applyProtection="0">
      <alignment horizontal="right" vertical="center"/>
    </xf>
    <xf numFmtId="4" fontId="80" fillId="17" borderId="20" applyNumberFormat="0" applyProtection="0">
      <alignment horizontal="right" vertical="center"/>
    </xf>
    <xf numFmtId="4" fontId="80" fillId="17" borderId="20" applyNumberFormat="0" applyProtection="0">
      <alignment horizontal="right" vertical="center"/>
    </xf>
    <xf numFmtId="4" fontId="80" fillId="17" borderId="20" applyNumberFormat="0" applyProtection="0">
      <alignment horizontal="right" vertical="center"/>
    </xf>
    <xf numFmtId="4" fontId="80" fillId="17" borderId="20" applyNumberFormat="0" applyProtection="0">
      <alignment horizontal="right" vertical="center"/>
    </xf>
    <xf numFmtId="4" fontId="80" fillId="17" borderId="20" applyNumberFormat="0" applyProtection="0">
      <alignment horizontal="right" vertical="center"/>
    </xf>
    <xf numFmtId="4" fontId="80" fillId="17" borderId="20" applyNumberFormat="0" applyProtection="0">
      <alignment horizontal="right" vertical="center"/>
    </xf>
    <xf numFmtId="4" fontId="80" fillId="18" borderId="20" applyNumberFormat="0" applyProtection="0">
      <alignment horizontal="right" vertical="center"/>
    </xf>
    <xf numFmtId="4" fontId="80" fillId="18" borderId="20" applyNumberFormat="0" applyProtection="0">
      <alignment horizontal="right" vertical="center"/>
    </xf>
    <xf numFmtId="0" fontId="8" fillId="0" borderId="0"/>
    <xf numFmtId="4" fontId="80" fillId="18" borderId="20" applyNumberFormat="0" applyProtection="0">
      <alignment horizontal="right" vertical="center"/>
    </xf>
    <xf numFmtId="4" fontId="80" fillId="18" borderId="20" applyNumberFormat="0" applyProtection="0">
      <alignment horizontal="right" vertical="center"/>
    </xf>
    <xf numFmtId="4" fontId="80" fillId="18" borderId="20" applyNumberFormat="0" applyProtection="0">
      <alignment horizontal="right" vertical="center"/>
    </xf>
    <xf numFmtId="4" fontId="80" fillId="18" borderId="20" applyNumberFormat="0" applyProtection="0">
      <alignment horizontal="right" vertical="center"/>
    </xf>
    <xf numFmtId="4" fontId="80" fillId="18" borderId="20" applyNumberFormat="0" applyProtection="0">
      <alignment horizontal="right" vertical="center"/>
    </xf>
    <xf numFmtId="4" fontId="80" fillId="18" borderId="20" applyNumberFormat="0" applyProtection="0">
      <alignment horizontal="right" vertical="center"/>
    </xf>
    <xf numFmtId="4" fontId="80" fillId="18" borderId="20" applyNumberFormat="0" applyProtection="0">
      <alignment horizontal="right" vertical="center"/>
    </xf>
    <xf numFmtId="4" fontId="80" fillId="18" borderId="20" applyNumberFormat="0" applyProtection="0">
      <alignment horizontal="right" vertical="center"/>
    </xf>
    <xf numFmtId="4" fontId="80" fillId="18" borderId="20" applyNumberFormat="0" applyProtection="0">
      <alignment horizontal="right" vertical="center"/>
    </xf>
    <xf numFmtId="4" fontId="80" fillId="18" borderId="20" applyNumberFormat="0" applyProtection="0">
      <alignment horizontal="right" vertical="center"/>
    </xf>
    <xf numFmtId="4" fontId="80" fillId="18" borderId="20" applyNumberFormat="0" applyProtection="0">
      <alignment horizontal="right" vertical="center"/>
    </xf>
    <xf numFmtId="4" fontId="80" fillId="18" borderId="20" applyNumberFormat="0" applyProtection="0">
      <alignment horizontal="right" vertical="center"/>
    </xf>
    <xf numFmtId="4" fontId="80" fillId="18" borderId="20" applyNumberFormat="0" applyProtection="0">
      <alignment horizontal="right" vertical="center"/>
    </xf>
    <xf numFmtId="4" fontId="80" fillId="18" borderId="20" applyNumberFormat="0" applyProtection="0">
      <alignment horizontal="right" vertical="center"/>
    </xf>
    <xf numFmtId="4" fontId="80" fillId="18" borderId="20" applyNumberFormat="0" applyProtection="0">
      <alignment horizontal="right" vertical="center"/>
    </xf>
    <xf numFmtId="4" fontId="80" fillId="18" borderId="20" applyNumberFormat="0" applyProtection="0">
      <alignment horizontal="right" vertical="center"/>
    </xf>
    <xf numFmtId="4" fontId="80" fillId="18" borderId="20" applyNumberFormat="0" applyProtection="0">
      <alignment horizontal="right" vertical="center"/>
    </xf>
    <xf numFmtId="4" fontId="80" fillId="60" borderId="21" applyNumberFormat="0" applyProtection="0">
      <alignment horizontal="left" vertical="center" indent="1"/>
    </xf>
    <xf numFmtId="4" fontId="80" fillId="60" borderId="21" applyNumberFormat="0" applyProtection="0">
      <alignment horizontal="left" vertical="center" indent="1"/>
    </xf>
    <xf numFmtId="0" fontId="8" fillId="0" borderId="0"/>
    <xf numFmtId="4" fontId="80" fillId="60" borderId="21" applyNumberFormat="0" applyProtection="0">
      <alignment horizontal="left" vertical="center" indent="1"/>
    </xf>
    <xf numFmtId="4" fontId="80" fillId="60" borderId="21" applyNumberFormat="0" applyProtection="0">
      <alignment horizontal="left" vertical="center" indent="1"/>
    </xf>
    <xf numFmtId="4" fontId="80" fillId="60" borderId="21" applyNumberFormat="0" applyProtection="0">
      <alignment horizontal="left" vertical="center" indent="1"/>
    </xf>
    <xf numFmtId="4" fontId="80" fillId="60" borderId="21" applyNumberFormat="0" applyProtection="0">
      <alignment horizontal="left" vertical="center" indent="1"/>
    </xf>
    <xf numFmtId="4" fontId="80" fillId="60" borderId="21" applyNumberFormat="0" applyProtection="0">
      <alignment horizontal="left" vertical="center" indent="1"/>
    </xf>
    <xf numFmtId="4" fontId="80" fillId="60" borderId="21" applyNumberFormat="0" applyProtection="0">
      <alignment horizontal="left" vertical="center" indent="1"/>
    </xf>
    <xf numFmtId="4" fontId="80" fillId="60" borderId="21" applyNumberFormat="0" applyProtection="0">
      <alignment horizontal="left" vertical="center" indent="1"/>
    </xf>
    <xf numFmtId="4" fontId="80" fillId="60" borderId="21" applyNumberFormat="0" applyProtection="0">
      <alignment horizontal="left" vertical="center" indent="1"/>
    </xf>
    <xf numFmtId="4" fontId="80" fillId="60" borderId="21" applyNumberFormat="0" applyProtection="0">
      <alignment horizontal="left" vertical="center" indent="1"/>
    </xf>
    <xf numFmtId="4" fontId="80" fillId="60" borderId="21" applyNumberFormat="0" applyProtection="0">
      <alignment horizontal="left" vertical="center" indent="1"/>
    </xf>
    <xf numFmtId="4" fontId="80" fillId="60" borderId="21" applyNumberFormat="0" applyProtection="0">
      <alignment horizontal="left" vertical="center" indent="1"/>
    </xf>
    <xf numFmtId="4" fontId="80" fillId="60" borderId="21" applyNumberFormat="0" applyProtection="0">
      <alignment horizontal="left" vertical="center" indent="1"/>
    </xf>
    <xf numFmtId="4" fontId="80" fillId="60" borderId="21" applyNumberFormat="0" applyProtection="0">
      <alignment horizontal="left" vertical="center" indent="1"/>
    </xf>
    <xf numFmtId="4" fontId="80" fillId="60" borderId="21" applyNumberFormat="0" applyProtection="0">
      <alignment horizontal="left" vertical="center" indent="1"/>
    </xf>
    <xf numFmtId="4" fontId="80" fillId="60" borderId="21" applyNumberFormat="0" applyProtection="0">
      <alignment horizontal="left" vertical="center" indent="1"/>
    </xf>
    <xf numFmtId="4" fontId="80" fillId="60" borderId="21" applyNumberFormat="0" applyProtection="0">
      <alignment horizontal="left" vertical="center" indent="1"/>
    </xf>
    <xf numFmtId="4" fontId="80" fillId="60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0" fontId="8" fillId="0" borderId="0"/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0" fontId="8" fillId="0" borderId="0"/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80" fillId="8" borderId="20" applyNumberFormat="0" applyProtection="0">
      <alignment horizontal="right" vertical="center"/>
    </xf>
    <xf numFmtId="4" fontId="80" fillId="8" borderId="20" applyNumberFormat="0" applyProtection="0">
      <alignment horizontal="right" vertical="center"/>
    </xf>
    <xf numFmtId="0" fontId="8" fillId="0" borderId="0"/>
    <xf numFmtId="4" fontId="80" fillId="8" borderId="20" applyNumberFormat="0" applyProtection="0">
      <alignment horizontal="right" vertical="center"/>
    </xf>
    <xf numFmtId="4" fontId="80" fillId="8" borderId="20" applyNumberFormat="0" applyProtection="0">
      <alignment horizontal="right" vertical="center"/>
    </xf>
    <xf numFmtId="4" fontId="80" fillId="8" borderId="20" applyNumberFormat="0" applyProtection="0">
      <alignment horizontal="right" vertical="center"/>
    </xf>
    <xf numFmtId="4" fontId="80" fillId="8" borderId="20" applyNumberFormat="0" applyProtection="0">
      <alignment horizontal="right" vertical="center"/>
    </xf>
    <xf numFmtId="4" fontId="80" fillId="8" borderId="20" applyNumberFormat="0" applyProtection="0">
      <alignment horizontal="right" vertical="center"/>
    </xf>
    <xf numFmtId="4" fontId="80" fillId="8" borderId="20" applyNumberFormat="0" applyProtection="0">
      <alignment horizontal="right" vertical="center"/>
    </xf>
    <xf numFmtId="4" fontId="80" fillId="8" borderId="20" applyNumberFormat="0" applyProtection="0">
      <alignment horizontal="right" vertical="center"/>
    </xf>
    <xf numFmtId="4" fontId="80" fillId="8" borderId="20" applyNumberFormat="0" applyProtection="0">
      <alignment horizontal="right" vertical="center"/>
    </xf>
    <xf numFmtId="4" fontId="80" fillId="8" borderId="20" applyNumberFormat="0" applyProtection="0">
      <alignment horizontal="right" vertical="center"/>
    </xf>
    <xf numFmtId="4" fontId="80" fillId="8" borderId="20" applyNumberFormat="0" applyProtection="0">
      <alignment horizontal="right" vertical="center"/>
    </xf>
    <xf numFmtId="4" fontId="80" fillId="8" borderId="20" applyNumberFormat="0" applyProtection="0">
      <alignment horizontal="right" vertical="center"/>
    </xf>
    <xf numFmtId="4" fontId="80" fillId="8" borderId="20" applyNumberFormat="0" applyProtection="0">
      <alignment horizontal="right" vertical="center"/>
    </xf>
    <xf numFmtId="4" fontId="80" fillId="8" borderId="20" applyNumberFormat="0" applyProtection="0">
      <alignment horizontal="right" vertical="center"/>
    </xf>
    <xf numFmtId="4" fontId="80" fillId="8" borderId="20" applyNumberFormat="0" applyProtection="0">
      <alignment horizontal="right" vertical="center"/>
    </xf>
    <xf numFmtId="4" fontId="80" fillId="8" borderId="20" applyNumberFormat="0" applyProtection="0">
      <alignment horizontal="right" vertical="center"/>
    </xf>
    <xf numFmtId="4" fontId="80" fillId="8" borderId="20" applyNumberFormat="0" applyProtection="0">
      <alignment horizontal="right" vertical="center"/>
    </xf>
    <xf numFmtId="4" fontId="80" fillId="8" borderId="20" applyNumberFormat="0" applyProtection="0">
      <alignment horizontal="right" vertical="center"/>
    </xf>
    <xf numFmtId="4" fontId="80" fillId="7" borderId="21" applyNumberFormat="0" applyProtection="0">
      <alignment horizontal="left" vertical="center" indent="1"/>
    </xf>
    <xf numFmtId="4" fontId="80" fillId="7" borderId="21" applyNumberFormat="0" applyProtection="0">
      <alignment horizontal="left" vertical="center" indent="1"/>
    </xf>
    <xf numFmtId="0" fontId="8" fillId="0" borderId="0"/>
    <xf numFmtId="4" fontId="80" fillId="7" borderId="21" applyNumberFormat="0" applyProtection="0">
      <alignment horizontal="left" vertical="center" indent="1"/>
    </xf>
    <xf numFmtId="4" fontId="80" fillId="7" borderId="21" applyNumberFormat="0" applyProtection="0">
      <alignment horizontal="left" vertical="center" indent="1"/>
    </xf>
    <xf numFmtId="4" fontId="80" fillId="7" borderId="21" applyNumberFormat="0" applyProtection="0">
      <alignment horizontal="left" vertical="center" indent="1"/>
    </xf>
    <xf numFmtId="4" fontId="80" fillId="7" borderId="21" applyNumberFormat="0" applyProtection="0">
      <alignment horizontal="left" vertical="center" indent="1"/>
    </xf>
    <xf numFmtId="4" fontId="80" fillId="7" borderId="21" applyNumberFormat="0" applyProtection="0">
      <alignment horizontal="left" vertical="center" indent="1"/>
    </xf>
    <xf numFmtId="4" fontId="80" fillId="7" borderId="21" applyNumberFormat="0" applyProtection="0">
      <alignment horizontal="left" vertical="center" indent="1"/>
    </xf>
    <xf numFmtId="4" fontId="80" fillId="7" borderId="21" applyNumberFormat="0" applyProtection="0">
      <alignment horizontal="left" vertical="center" indent="1"/>
    </xf>
    <xf numFmtId="4" fontId="80" fillId="7" borderId="21" applyNumberFormat="0" applyProtection="0">
      <alignment horizontal="left" vertical="center" indent="1"/>
    </xf>
    <xf numFmtId="4" fontId="80" fillId="7" borderId="21" applyNumberFormat="0" applyProtection="0">
      <alignment horizontal="left" vertical="center" indent="1"/>
    </xf>
    <xf numFmtId="4" fontId="80" fillId="7" borderId="21" applyNumberFormat="0" applyProtection="0">
      <alignment horizontal="left" vertical="center" indent="1"/>
    </xf>
    <xf numFmtId="4" fontId="80" fillId="7" borderId="21" applyNumberFormat="0" applyProtection="0">
      <alignment horizontal="left" vertical="center" indent="1"/>
    </xf>
    <xf numFmtId="4" fontId="80" fillId="7" borderId="21" applyNumberFormat="0" applyProtection="0">
      <alignment horizontal="left" vertical="center" indent="1"/>
    </xf>
    <xf numFmtId="4" fontId="80" fillId="7" borderId="21" applyNumberFormat="0" applyProtection="0">
      <alignment horizontal="left" vertical="center" indent="1"/>
    </xf>
    <xf numFmtId="4" fontId="80" fillId="7" borderId="21" applyNumberFormat="0" applyProtection="0">
      <alignment horizontal="left" vertical="center" indent="1"/>
    </xf>
    <xf numFmtId="4" fontId="80" fillId="7" borderId="21" applyNumberFormat="0" applyProtection="0">
      <alignment horizontal="left" vertical="center" indent="1"/>
    </xf>
    <xf numFmtId="4" fontId="80" fillId="7" borderId="21" applyNumberFormat="0" applyProtection="0">
      <alignment horizontal="left" vertical="center" indent="1"/>
    </xf>
    <xf numFmtId="4" fontId="80" fillId="7" borderId="21" applyNumberFormat="0" applyProtection="0">
      <alignment horizontal="left" vertical="center" indent="1"/>
    </xf>
    <xf numFmtId="4" fontId="80" fillId="8" borderId="21" applyNumberFormat="0" applyProtection="0">
      <alignment horizontal="left" vertical="center" indent="1"/>
    </xf>
    <xf numFmtId="4" fontId="80" fillId="8" borderId="21" applyNumberFormat="0" applyProtection="0">
      <alignment horizontal="left" vertical="center" indent="1"/>
    </xf>
    <xf numFmtId="0" fontId="8" fillId="0" borderId="0"/>
    <xf numFmtId="4" fontId="80" fillId="8" borderId="21" applyNumberFormat="0" applyProtection="0">
      <alignment horizontal="left" vertical="center" indent="1"/>
    </xf>
    <xf numFmtId="4" fontId="80" fillId="8" borderId="21" applyNumberFormat="0" applyProtection="0">
      <alignment horizontal="left" vertical="center" indent="1"/>
    </xf>
    <xf numFmtId="4" fontId="80" fillId="8" borderId="21" applyNumberFormat="0" applyProtection="0">
      <alignment horizontal="left" vertical="center" indent="1"/>
    </xf>
    <xf numFmtId="4" fontId="80" fillId="8" borderId="21" applyNumberFormat="0" applyProtection="0">
      <alignment horizontal="left" vertical="center" indent="1"/>
    </xf>
    <xf numFmtId="4" fontId="80" fillId="8" borderId="21" applyNumberFormat="0" applyProtection="0">
      <alignment horizontal="left" vertical="center" indent="1"/>
    </xf>
    <xf numFmtId="4" fontId="80" fillId="8" borderId="21" applyNumberFormat="0" applyProtection="0">
      <alignment horizontal="left" vertical="center" indent="1"/>
    </xf>
    <xf numFmtId="4" fontId="80" fillId="8" borderId="21" applyNumberFormat="0" applyProtection="0">
      <alignment horizontal="left" vertical="center" indent="1"/>
    </xf>
    <xf numFmtId="4" fontId="80" fillId="8" borderId="21" applyNumberFormat="0" applyProtection="0">
      <alignment horizontal="left" vertical="center" indent="1"/>
    </xf>
    <xf numFmtId="4" fontId="80" fillId="8" borderId="21" applyNumberFormat="0" applyProtection="0">
      <alignment horizontal="left" vertical="center" indent="1"/>
    </xf>
    <xf numFmtId="4" fontId="80" fillId="8" borderId="21" applyNumberFormat="0" applyProtection="0">
      <alignment horizontal="left" vertical="center" indent="1"/>
    </xf>
    <xf numFmtId="4" fontId="80" fillId="8" borderId="21" applyNumberFormat="0" applyProtection="0">
      <alignment horizontal="left" vertical="center" indent="1"/>
    </xf>
    <xf numFmtId="4" fontId="80" fillId="8" borderId="21" applyNumberFormat="0" applyProtection="0">
      <alignment horizontal="left" vertical="center" indent="1"/>
    </xf>
    <xf numFmtId="4" fontId="80" fillId="8" borderId="21" applyNumberFormat="0" applyProtection="0">
      <alignment horizontal="left" vertical="center" indent="1"/>
    </xf>
    <xf numFmtId="4" fontId="80" fillId="8" borderId="21" applyNumberFormat="0" applyProtection="0">
      <alignment horizontal="left" vertical="center" indent="1"/>
    </xf>
    <xf numFmtId="4" fontId="80" fillId="8" borderId="21" applyNumberFormat="0" applyProtection="0">
      <alignment horizontal="left" vertical="center" indent="1"/>
    </xf>
    <xf numFmtId="4" fontId="80" fillId="8" borderId="21" applyNumberFormat="0" applyProtection="0">
      <alignment horizontal="left" vertical="center" indent="1"/>
    </xf>
    <xf numFmtId="4" fontId="80" fillId="8" borderId="21" applyNumberFormat="0" applyProtection="0">
      <alignment horizontal="left" vertical="center" indent="1"/>
    </xf>
    <xf numFmtId="0" fontId="80" fillId="62" borderId="20" applyNumberFormat="0" applyProtection="0">
      <alignment horizontal="left" vertical="center" indent="1"/>
    </xf>
    <xf numFmtId="0" fontId="80" fillId="62" borderId="20" applyNumberFormat="0" applyProtection="0">
      <alignment horizontal="left" vertical="center" indent="1"/>
    </xf>
    <xf numFmtId="0" fontId="8" fillId="63" borderId="19" applyNumberFormat="0" applyProtection="0">
      <alignment horizontal="left" vertical="center" indent="1"/>
    </xf>
    <xf numFmtId="0" fontId="80" fillId="62" borderId="20" applyNumberFormat="0" applyProtection="0">
      <alignment horizontal="left" vertical="center" indent="1"/>
    </xf>
    <xf numFmtId="0" fontId="80" fillId="62" borderId="20" applyNumberFormat="0" applyProtection="0">
      <alignment horizontal="left" vertical="center" indent="1"/>
    </xf>
    <xf numFmtId="0" fontId="8" fillId="0" borderId="0"/>
    <xf numFmtId="0" fontId="80" fillId="62" borderId="20" applyNumberFormat="0" applyProtection="0">
      <alignment horizontal="left" vertical="center" indent="1"/>
    </xf>
    <xf numFmtId="0" fontId="80" fillId="62" borderId="20" applyNumberFormat="0" applyProtection="0">
      <alignment horizontal="left" vertical="center" indent="1"/>
    </xf>
    <xf numFmtId="0" fontId="80" fillId="62" borderId="20" applyNumberFormat="0" applyProtection="0">
      <alignment horizontal="left" vertical="center" indent="1"/>
    </xf>
    <xf numFmtId="0" fontId="80" fillId="62" borderId="20" applyNumberFormat="0" applyProtection="0">
      <alignment horizontal="left" vertical="center" indent="1"/>
    </xf>
    <xf numFmtId="0" fontId="80" fillId="62" borderId="20" applyNumberFormat="0" applyProtection="0">
      <alignment horizontal="left" vertical="center" indent="1"/>
    </xf>
    <xf numFmtId="0" fontId="80" fillId="62" borderId="20" applyNumberFormat="0" applyProtection="0">
      <alignment horizontal="left" vertical="center" indent="1"/>
    </xf>
    <xf numFmtId="0" fontId="80" fillId="62" borderId="20" applyNumberFormat="0" applyProtection="0">
      <alignment horizontal="left" vertical="center" indent="1"/>
    </xf>
    <xf numFmtId="0" fontId="80" fillId="62" borderId="20" applyNumberFormat="0" applyProtection="0">
      <alignment horizontal="left" vertical="center" indent="1"/>
    </xf>
    <xf numFmtId="0" fontId="80" fillId="62" borderId="20" applyNumberFormat="0" applyProtection="0">
      <alignment horizontal="left" vertical="center" indent="1"/>
    </xf>
    <xf numFmtId="0" fontId="80" fillId="62" borderId="20" applyNumberFormat="0" applyProtection="0">
      <alignment horizontal="left" vertical="center" indent="1"/>
    </xf>
    <xf numFmtId="0" fontId="80" fillId="62" borderId="20" applyNumberFormat="0" applyProtection="0">
      <alignment horizontal="left" vertical="center" indent="1"/>
    </xf>
    <xf numFmtId="0" fontId="80" fillId="62" borderId="20" applyNumberFormat="0" applyProtection="0">
      <alignment horizontal="left" vertical="center" indent="1"/>
    </xf>
    <xf numFmtId="0" fontId="80" fillId="62" borderId="20" applyNumberFormat="0" applyProtection="0">
      <alignment horizontal="left" vertical="center" indent="1"/>
    </xf>
    <xf numFmtId="0" fontId="80" fillId="62" borderId="20" applyNumberFormat="0" applyProtection="0">
      <alignment horizontal="left" vertical="center" indent="1"/>
    </xf>
    <xf numFmtId="0" fontId="80" fillId="62" borderId="20" applyNumberFormat="0" applyProtection="0">
      <alignment horizontal="left" vertical="center" indent="1"/>
    </xf>
    <xf numFmtId="0" fontId="80" fillId="61" borderId="3" applyNumberFormat="0" applyProtection="0">
      <alignment horizontal="left" vertical="top" indent="1"/>
    </xf>
    <xf numFmtId="0" fontId="80" fillId="61" borderId="3" applyNumberFormat="0" applyProtection="0">
      <alignment horizontal="left" vertical="top" indent="1"/>
    </xf>
    <xf numFmtId="0" fontId="8" fillId="0" borderId="0"/>
    <xf numFmtId="0" fontId="80" fillId="61" borderId="3" applyNumberFormat="0" applyProtection="0">
      <alignment horizontal="left" vertical="top" indent="1"/>
    </xf>
    <xf numFmtId="0" fontId="80" fillId="61" borderId="3" applyNumberFormat="0" applyProtection="0">
      <alignment horizontal="left" vertical="top" indent="1"/>
    </xf>
    <xf numFmtId="0" fontId="80" fillId="61" borderId="3" applyNumberFormat="0" applyProtection="0">
      <alignment horizontal="left" vertical="top" indent="1"/>
    </xf>
    <xf numFmtId="0" fontId="80" fillId="61" borderId="3" applyNumberFormat="0" applyProtection="0">
      <alignment horizontal="left" vertical="top" indent="1"/>
    </xf>
    <xf numFmtId="0" fontId="80" fillId="61" borderId="3" applyNumberFormat="0" applyProtection="0">
      <alignment horizontal="left" vertical="top" indent="1"/>
    </xf>
    <xf numFmtId="0" fontId="80" fillId="61" borderId="3" applyNumberFormat="0" applyProtection="0">
      <alignment horizontal="left" vertical="top" indent="1"/>
    </xf>
    <xf numFmtId="0" fontId="80" fillId="61" borderId="3" applyNumberFormat="0" applyProtection="0">
      <alignment horizontal="left" vertical="top" indent="1"/>
    </xf>
    <xf numFmtId="0" fontId="80" fillId="61" borderId="3" applyNumberFormat="0" applyProtection="0">
      <alignment horizontal="left" vertical="top" indent="1"/>
    </xf>
    <xf numFmtId="0" fontId="80" fillId="61" borderId="3" applyNumberFormat="0" applyProtection="0">
      <alignment horizontal="left" vertical="top" indent="1"/>
    </xf>
    <xf numFmtId="0" fontId="80" fillId="61" borderId="3" applyNumberFormat="0" applyProtection="0">
      <alignment horizontal="left" vertical="top" indent="1"/>
    </xf>
    <xf numFmtId="0" fontId="80" fillId="61" borderId="3" applyNumberFormat="0" applyProtection="0">
      <alignment horizontal="left" vertical="top" indent="1"/>
    </xf>
    <xf numFmtId="0" fontId="80" fillId="61" borderId="3" applyNumberFormat="0" applyProtection="0">
      <alignment horizontal="left" vertical="top" indent="1"/>
    </xf>
    <xf numFmtId="0" fontId="80" fillId="61" borderId="3" applyNumberFormat="0" applyProtection="0">
      <alignment horizontal="left" vertical="top" indent="1"/>
    </xf>
    <xf numFmtId="0" fontId="80" fillId="61" borderId="3" applyNumberFormat="0" applyProtection="0">
      <alignment horizontal="left" vertical="top" indent="1"/>
    </xf>
    <xf numFmtId="0" fontId="80" fillId="61" borderId="3" applyNumberFormat="0" applyProtection="0">
      <alignment horizontal="left" vertical="top" indent="1"/>
    </xf>
    <xf numFmtId="0" fontId="80" fillId="61" borderId="3" applyNumberFormat="0" applyProtection="0">
      <alignment horizontal="left" vertical="top" indent="1"/>
    </xf>
    <xf numFmtId="0" fontId="80" fillId="61" borderId="3" applyNumberFormat="0" applyProtection="0">
      <alignment horizontal="left" vertical="top" indent="1"/>
    </xf>
    <xf numFmtId="0" fontId="80" fillId="64" borderId="20" applyNumberFormat="0" applyProtection="0">
      <alignment horizontal="left" vertical="center" indent="1"/>
    </xf>
    <xf numFmtId="0" fontId="80" fillId="64" borderId="20" applyNumberFormat="0" applyProtection="0">
      <alignment horizontal="left" vertical="center" indent="1"/>
    </xf>
    <xf numFmtId="0" fontId="8" fillId="65" borderId="19" applyNumberFormat="0" applyProtection="0">
      <alignment horizontal="left" vertical="center" indent="1"/>
    </xf>
    <xf numFmtId="0" fontId="80" fillId="64" borderId="20" applyNumberFormat="0" applyProtection="0">
      <alignment horizontal="left" vertical="center" indent="1"/>
    </xf>
    <xf numFmtId="0" fontId="80" fillId="64" borderId="20" applyNumberFormat="0" applyProtection="0">
      <alignment horizontal="left" vertical="center" indent="1"/>
    </xf>
    <xf numFmtId="0" fontId="8" fillId="0" borderId="0"/>
    <xf numFmtId="0" fontId="80" fillId="64" borderId="20" applyNumberFormat="0" applyProtection="0">
      <alignment horizontal="left" vertical="center" indent="1"/>
    </xf>
    <xf numFmtId="0" fontId="80" fillId="64" borderId="20" applyNumberFormat="0" applyProtection="0">
      <alignment horizontal="left" vertical="center" indent="1"/>
    </xf>
    <xf numFmtId="0" fontId="80" fillId="64" borderId="20" applyNumberFormat="0" applyProtection="0">
      <alignment horizontal="left" vertical="center" indent="1"/>
    </xf>
    <xf numFmtId="0" fontId="80" fillId="64" borderId="20" applyNumberFormat="0" applyProtection="0">
      <alignment horizontal="left" vertical="center" indent="1"/>
    </xf>
    <xf numFmtId="0" fontId="80" fillId="64" borderId="20" applyNumberFormat="0" applyProtection="0">
      <alignment horizontal="left" vertical="center" indent="1"/>
    </xf>
    <xf numFmtId="0" fontId="80" fillId="64" borderId="20" applyNumberFormat="0" applyProtection="0">
      <alignment horizontal="left" vertical="center" indent="1"/>
    </xf>
    <xf numFmtId="0" fontId="80" fillId="64" borderId="20" applyNumberFormat="0" applyProtection="0">
      <alignment horizontal="left" vertical="center" indent="1"/>
    </xf>
    <xf numFmtId="0" fontId="80" fillId="64" borderId="20" applyNumberFormat="0" applyProtection="0">
      <alignment horizontal="left" vertical="center" indent="1"/>
    </xf>
    <xf numFmtId="0" fontId="80" fillId="64" borderId="20" applyNumberFormat="0" applyProtection="0">
      <alignment horizontal="left" vertical="center" indent="1"/>
    </xf>
    <xf numFmtId="0" fontId="80" fillId="64" borderId="20" applyNumberFormat="0" applyProtection="0">
      <alignment horizontal="left" vertical="center" indent="1"/>
    </xf>
    <xf numFmtId="0" fontId="80" fillId="64" borderId="20" applyNumberFormat="0" applyProtection="0">
      <alignment horizontal="left" vertical="center" indent="1"/>
    </xf>
    <xf numFmtId="0" fontId="80" fillId="64" borderId="20" applyNumberFormat="0" applyProtection="0">
      <alignment horizontal="left" vertical="center" indent="1"/>
    </xf>
    <xf numFmtId="0" fontId="80" fillId="64" borderId="20" applyNumberFormat="0" applyProtection="0">
      <alignment horizontal="left" vertical="center" indent="1"/>
    </xf>
    <xf numFmtId="0" fontId="80" fillId="64" borderId="20" applyNumberFormat="0" applyProtection="0">
      <alignment horizontal="left" vertical="center" indent="1"/>
    </xf>
    <xf numFmtId="0" fontId="80" fillId="64" borderId="20" applyNumberFormat="0" applyProtection="0">
      <alignment horizontal="left" vertical="center" indent="1"/>
    </xf>
    <xf numFmtId="0" fontId="80" fillId="8" borderId="3" applyNumberFormat="0" applyProtection="0">
      <alignment horizontal="left" vertical="top" indent="1"/>
    </xf>
    <xf numFmtId="0" fontId="80" fillId="8" borderId="3" applyNumberFormat="0" applyProtection="0">
      <alignment horizontal="left" vertical="top" indent="1"/>
    </xf>
    <xf numFmtId="0" fontId="8" fillId="0" borderId="0"/>
    <xf numFmtId="0" fontId="80" fillId="8" borderId="3" applyNumberFormat="0" applyProtection="0">
      <alignment horizontal="left" vertical="top" indent="1"/>
    </xf>
    <xf numFmtId="0" fontId="80" fillId="8" borderId="3" applyNumberFormat="0" applyProtection="0">
      <alignment horizontal="left" vertical="top" indent="1"/>
    </xf>
    <xf numFmtId="0" fontId="80" fillId="8" borderId="3" applyNumberFormat="0" applyProtection="0">
      <alignment horizontal="left" vertical="top" indent="1"/>
    </xf>
    <xf numFmtId="0" fontId="80" fillId="8" borderId="3" applyNumberFormat="0" applyProtection="0">
      <alignment horizontal="left" vertical="top" indent="1"/>
    </xf>
    <xf numFmtId="0" fontId="80" fillId="8" borderId="3" applyNumberFormat="0" applyProtection="0">
      <alignment horizontal="left" vertical="top" indent="1"/>
    </xf>
    <xf numFmtId="0" fontId="80" fillId="8" borderId="3" applyNumberFormat="0" applyProtection="0">
      <alignment horizontal="left" vertical="top" indent="1"/>
    </xf>
    <xf numFmtId="0" fontId="80" fillId="8" borderId="3" applyNumberFormat="0" applyProtection="0">
      <alignment horizontal="left" vertical="top" indent="1"/>
    </xf>
    <xf numFmtId="0" fontId="80" fillId="8" borderId="3" applyNumberFormat="0" applyProtection="0">
      <alignment horizontal="left" vertical="top" indent="1"/>
    </xf>
    <xf numFmtId="0" fontId="80" fillId="8" borderId="3" applyNumberFormat="0" applyProtection="0">
      <alignment horizontal="left" vertical="top" indent="1"/>
    </xf>
    <xf numFmtId="0" fontId="80" fillId="8" borderId="3" applyNumberFormat="0" applyProtection="0">
      <alignment horizontal="left" vertical="top" indent="1"/>
    </xf>
    <xf numFmtId="0" fontId="80" fillId="8" borderId="3" applyNumberFormat="0" applyProtection="0">
      <alignment horizontal="left" vertical="top" indent="1"/>
    </xf>
    <xf numFmtId="0" fontId="80" fillId="8" borderId="3" applyNumberFormat="0" applyProtection="0">
      <alignment horizontal="left" vertical="top" indent="1"/>
    </xf>
    <xf numFmtId="0" fontId="80" fillId="8" borderId="3" applyNumberFormat="0" applyProtection="0">
      <alignment horizontal="left" vertical="top" indent="1"/>
    </xf>
    <xf numFmtId="0" fontId="80" fillId="8" borderId="3" applyNumberFormat="0" applyProtection="0">
      <alignment horizontal="left" vertical="top" indent="1"/>
    </xf>
    <xf numFmtId="0" fontId="80" fillId="8" borderId="3" applyNumberFormat="0" applyProtection="0">
      <alignment horizontal="left" vertical="top" indent="1"/>
    </xf>
    <xf numFmtId="0" fontId="80" fillId="8" borderId="3" applyNumberFormat="0" applyProtection="0">
      <alignment horizontal="left" vertical="top" indent="1"/>
    </xf>
    <xf numFmtId="0" fontId="80" fillId="8" borderId="3" applyNumberFormat="0" applyProtection="0">
      <alignment horizontal="left" vertical="top" indent="1"/>
    </xf>
    <xf numFmtId="0" fontId="80" fillId="31" borderId="20" applyNumberFormat="0" applyProtection="0">
      <alignment horizontal="left" vertical="center" indent="1"/>
    </xf>
    <xf numFmtId="0" fontId="80" fillId="31" borderId="20" applyNumberFormat="0" applyProtection="0">
      <alignment horizontal="left" vertical="center" indent="1"/>
    </xf>
    <xf numFmtId="0" fontId="8" fillId="0" borderId="0"/>
    <xf numFmtId="0" fontId="80" fillId="31" borderId="20" applyNumberFormat="0" applyProtection="0">
      <alignment horizontal="left" vertical="center" indent="1"/>
    </xf>
    <xf numFmtId="0" fontId="80" fillId="31" borderId="20" applyNumberFormat="0" applyProtection="0">
      <alignment horizontal="left" vertical="center" indent="1"/>
    </xf>
    <xf numFmtId="0" fontId="80" fillId="31" borderId="20" applyNumberFormat="0" applyProtection="0">
      <alignment horizontal="left" vertical="center" indent="1"/>
    </xf>
    <xf numFmtId="0" fontId="80" fillId="31" borderId="20" applyNumberFormat="0" applyProtection="0">
      <alignment horizontal="left" vertical="center" indent="1"/>
    </xf>
    <xf numFmtId="0" fontId="80" fillId="31" borderId="20" applyNumberFormat="0" applyProtection="0">
      <alignment horizontal="left" vertical="center" indent="1"/>
    </xf>
    <xf numFmtId="0" fontId="80" fillId="31" borderId="20" applyNumberFormat="0" applyProtection="0">
      <alignment horizontal="left" vertical="center" indent="1"/>
    </xf>
    <xf numFmtId="0" fontId="80" fillId="31" borderId="20" applyNumberFormat="0" applyProtection="0">
      <alignment horizontal="left" vertical="center" indent="1"/>
    </xf>
    <xf numFmtId="0" fontId="80" fillId="31" borderId="20" applyNumberFormat="0" applyProtection="0">
      <alignment horizontal="left" vertical="center" indent="1"/>
    </xf>
    <xf numFmtId="0" fontId="80" fillId="31" borderId="20" applyNumberFormat="0" applyProtection="0">
      <alignment horizontal="left" vertical="center" indent="1"/>
    </xf>
    <xf numFmtId="0" fontId="80" fillId="31" borderId="20" applyNumberFormat="0" applyProtection="0">
      <alignment horizontal="left" vertical="center" indent="1"/>
    </xf>
    <xf numFmtId="0" fontId="80" fillId="31" borderId="20" applyNumberFormat="0" applyProtection="0">
      <alignment horizontal="left" vertical="center" indent="1"/>
    </xf>
    <xf numFmtId="0" fontId="80" fillId="31" borderId="20" applyNumberFormat="0" applyProtection="0">
      <alignment horizontal="left" vertical="center" indent="1"/>
    </xf>
    <xf numFmtId="0" fontId="80" fillId="31" borderId="20" applyNumberFormat="0" applyProtection="0">
      <alignment horizontal="left" vertical="center" indent="1"/>
    </xf>
    <xf numFmtId="0" fontId="80" fillId="31" borderId="20" applyNumberFormat="0" applyProtection="0">
      <alignment horizontal="left" vertical="center" indent="1"/>
    </xf>
    <xf numFmtId="0" fontId="80" fillId="31" borderId="20" applyNumberFormat="0" applyProtection="0">
      <alignment horizontal="left" vertical="center" indent="1"/>
    </xf>
    <xf numFmtId="0" fontId="80" fillId="31" borderId="20" applyNumberFormat="0" applyProtection="0">
      <alignment horizontal="left" vertical="center" indent="1"/>
    </xf>
    <xf numFmtId="0" fontId="80" fillId="31" borderId="20" applyNumberFormat="0" applyProtection="0">
      <alignment horizontal="left" vertical="center" indent="1"/>
    </xf>
    <xf numFmtId="0" fontId="80" fillId="31" borderId="3" applyNumberFormat="0" applyProtection="0">
      <alignment horizontal="left" vertical="top" indent="1"/>
    </xf>
    <xf numFmtId="0" fontId="80" fillId="31" borderId="3" applyNumberFormat="0" applyProtection="0">
      <alignment horizontal="left" vertical="top" indent="1"/>
    </xf>
    <xf numFmtId="0" fontId="8" fillId="0" borderId="0"/>
    <xf numFmtId="0" fontId="80" fillId="31" borderId="3" applyNumberFormat="0" applyProtection="0">
      <alignment horizontal="left" vertical="top" indent="1"/>
    </xf>
    <xf numFmtId="0" fontId="80" fillId="31" borderId="3" applyNumberFormat="0" applyProtection="0">
      <alignment horizontal="left" vertical="top" indent="1"/>
    </xf>
    <xf numFmtId="0" fontId="80" fillId="31" borderId="3" applyNumberFormat="0" applyProtection="0">
      <alignment horizontal="left" vertical="top" indent="1"/>
    </xf>
    <xf numFmtId="0" fontId="80" fillId="31" borderId="3" applyNumberFormat="0" applyProtection="0">
      <alignment horizontal="left" vertical="top" indent="1"/>
    </xf>
    <xf numFmtId="0" fontId="80" fillId="31" borderId="3" applyNumberFormat="0" applyProtection="0">
      <alignment horizontal="left" vertical="top" indent="1"/>
    </xf>
    <xf numFmtId="0" fontId="80" fillId="31" borderId="3" applyNumberFormat="0" applyProtection="0">
      <alignment horizontal="left" vertical="top" indent="1"/>
    </xf>
    <xf numFmtId="0" fontId="80" fillId="31" borderId="3" applyNumberFormat="0" applyProtection="0">
      <alignment horizontal="left" vertical="top" indent="1"/>
    </xf>
    <xf numFmtId="0" fontId="80" fillId="31" borderId="3" applyNumberFormat="0" applyProtection="0">
      <alignment horizontal="left" vertical="top" indent="1"/>
    </xf>
    <xf numFmtId="0" fontId="80" fillId="31" borderId="3" applyNumberFormat="0" applyProtection="0">
      <alignment horizontal="left" vertical="top" indent="1"/>
    </xf>
    <xf numFmtId="0" fontId="80" fillId="31" borderId="3" applyNumberFormat="0" applyProtection="0">
      <alignment horizontal="left" vertical="top" indent="1"/>
    </xf>
    <xf numFmtId="0" fontId="80" fillId="31" borderId="3" applyNumberFormat="0" applyProtection="0">
      <alignment horizontal="left" vertical="top" indent="1"/>
    </xf>
    <xf numFmtId="0" fontId="80" fillId="31" borderId="3" applyNumberFormat="0" applyProtection="0">
      <alignment horizontal="left" vertical="top" indent="1"/>
    </xf>
    <xf numFmtId="0" fontId="80" fillId="31" borderId="3" applyNumberFormat="0" applyProtection="0">
      <alignment horizontal="left" vertical="top" indent="1"/>
    </xf>
    <xf numFmtId="0" fontId="80" fillId="31" borderId="3" applyNumberFormat="0" applyProtection="0">
      <alignment horizontal="left" vertical="top" indent="1"/>
    </xf>
    <xf numFmtId="0" fontId="80" fillId="31" borderId="3" applyNumberFormat="0" applyProtection="0">
      <alignment horizontal="left" vertical="top" indent="1"/>
    </xf>
    <xf numFmtId="0" fontId="80" fillId="31" borderId="3" applyNumberFormat="0" applyProtection="0">
      <alignment horizontal="left" vertical="top" indent="1"/>
    </xf>
    <xf numFmtId="0" fontId="80" fillId="31" borderId="3" applyNumberFormat="0" applyProtection="0">
      <alignment horizontal="left" vertical="top" indent="1"/>
    </xf>
    <xf numFmtId="0" fontId="80" fillId="7" borderId="20" applyNumberFormat="0" applyProtection="0">
      <alignment horizontal="left" vertical="center" indent="1"/>
    </xf>
    <xf numFmtId="0" fontId="80" fillId="7" borderId="20" applyNumberFormat="0" applyProtection="0">
      <alignment horizontal="left" vertical="center" indent="1"/>
    </xf>
    <xf numFmtId="0" fontId="8" fillId="0" borderId="0"/>
    <xf numFmtId="0" fontId="80" fillId="7" borderId="20" applyNumberFormat="0" applyProtection="0">
      <alignment horizontal="left" vertical="center" indent="1"/>
    </xf>
    <xf numFmtId="0" fontId="80" fillId="7" borderId="20" applyNumberFormat="0" applyProtection="0">
      <alignment horizontal="left" vertical="center" indent="1"/>
    </xf>
    <xf numFmtId="0" fontId="80" fillId="7" borderId="20" applyNumberFormat="0" applyProtection="0">
      <alignment horizontal="left" vertical="center" indent="1"/>
    </xf>
    <xf numFmtId="0" fontId="80" fillId="7" borderId="20" applyNumberFormat="0" applyProtection="0">
      <alignment horizontal="left" vertical="center" indent="1"/>
    </xf>
    <xf numFmtId="0" fontId="80" fillId="7" borderId="20" applyNumberFormat="0" applyProtection="0">
      <alignment horizontal="left" vertical="center" indent="1"/>
    </xf>
    <xf numFmtId="0" fontId="80" fillId="7" borderId="20" applyNumberFormat="0" applyProtection="0">
      <alignment horizontal="left" vertical="center" indent="1"/>
    </xf>
    <xf numFmtId="0" fontId="80" fillId="7" borderId="20" applyNumberFormat="0" applyProtection="0">
      <alignment horizontal="left" vertical="center" indent="1"/>
    </xf>
    <xf numFmtId="0" fontId="80" fillId="7" borderId="20" applyNumberFormat="0" applyProtection="0">
      <alignment horizontal="left" vertical="center" indent="1"/>
    </xf>
    <xf numFmtId="0" fontId="80" fillId="7" borderId="20" applyNumberFormat="0" applyProtection="0">
      <alignment horizontal="left" vertical="center" indent="1"/>
    </xf>
    <xf numFmtId="0" fontId="80" fillId="7" borderId="20" applyNumberFormat="0" applyProtection="0">
      <alignment horizontal="left" vertical="center" indent="1"/>
    </xf>
    <xf numFmtId="0" fontId="80" fillId="7" borderId="20" applyNumberFormat="0" applyProtection="0">
      <alignment horizontal="left" vertical="center" indent="1"/>
    </xf>
    <xf numFmtId="0" fontId="80" fillId="7" borderId="20" applyNumberFormat="0" applyProtection="0">
      <alignment horizontal="left" vertical="center" indent="1"/>
    </xf>
    <xf numFmtId="0" fontId="80" fillId="7" borderId="20" applyNumberFormat="0" applyProtection="0">
      <alignment horizontal="left" vertical="center" indent="1"/>
    </xf>
    <xf numFmtId="0" fontId="80" fillId="7" borderId="20" applyNumberFormat="0" applyProtection="0">
      <alignment horizontal="left" vertical="center" indent="1"/>
    </xf>
    <xf numFmtId="0" fontId="80" fillId="7" borderId="20" applyNumberFormat="0" applyProtection="0">
      <alignment horizontal="left" vertical="center" indent="1"/>
    </xf>
    <xf numFmtId="0" fontId="80" fillId="7" borderId="20" applyNumberFormat="0" applyProtection="0">
      <alignment horizontal="left" vertical="center" indent="1"/>
    </xf>
    <xf numFmtId="0" fontId="80" fillId="7" borderId="20" applyNumberFormat="0" applyProtection="0">
      <alignment horizontal="left" vertical="center" indent="1"/>
    </xf>
    <xf numFmtId="0" fontId="80" fillId="7" borderId="3" applyNumberFormat="0" applyProtection="0">
      <alignment horizontal="left" vertical="top" indent="1"/>
    </xf>
    <xf numFmtId="0" fontId="80" fillId="7" borderId="3" applyNumberFormat="0" applyProtection="0">
      <alignment horizontal="left" vertical="top" indent="1"/>
    </xf>
    <xf numFmtId="0" fontId="8" fillId="0" borderId="0"/>
    <xf numFmtId="0" fontId="80" fillId="7" borderId="3" applyNumberFormat="0" applyProtection="0">
      <alignment horizontal="left" vertical="top" indent="1"/>
    </xf>
    <xf numFmtId="0" fontId="80" fillId="7" borderId="3" applyNumberFormat="0" applyProtection="0">
      <alignment horizontal="left" vertical="top" indent="1"/>
    </xf>
    <xf numFmtId="0" fontId="80" fillId="7" borderId="3" applyNumberFormat="0" applyProtection="0">
      <alignment horizontal="left" vertical="top" indent="1"/>
    </xf>
    <xf numFmtId="0" fontId="80" fillId="7" borderId="3" applyNumberFormat="0" applyProtection="0">
      <alignment horizontal="left" vertical="top" indent="1"/>
    </xf>
    <xf numFmtId="0" fontId="80" fillId="7" borderId="3" applyNumberFormat="0" applyProtection="0">
      <alignment horizontal="left" vertical="top" indent="1"/>
    </xf>
    <xf numFmtId="0" fontId="80" fillId="7" borderId="3" applyNumberFormat="0" applyProtection="0">
      <alignment horizontal="left" vertical="top" indent="1"/>
    </xf>
    <xf numFmtId="0" fontId="80" fillId="7" borderId="3" applyNumberFormat="0" applyProtection="0">
      <alignment horizontal="left" vertical="top" indent="1"/>
    </xf>
    <xf numFmtId="0" fontId="80" fillId="7" borderId="3" applyNumberFormat="0" applyProtection="0">
      <alignment horizontal="left" vertical="top" indent="1"/>
    </xf>
    <xf numFmtId="0" fontId="80" fillId="7" borderId="3" applyNumberFormat="0" applyProtection="0">
      <alignment horizontal="left" vertical="top" indent="1"/>
    </xf>
    <xf numFmtId="0" fontId="80" fillId="7" borderId="3" applyNumberFormat="0" applyProtection="0">
      <alignment horizontal="left" vertical="top" indent="1"/>
    </xf>
    <xf numFmtId="0" fontId="80" fillId="7" borderId="3" applyNumberFormat="0" applyProtection="0">
      <alignment horizontal="left" vertical="top" indent="1"/>
    </xf>
    <xf numFmtId="0" fontId="80" fillId="7" borderId="3" applyNumberFormat="0" applyProtection="0">
      <alignment horizontal="left" vertical="top" indent="1"/>
    </xf>
    <xf numFmtId="0" fontId="80" fillId="7" borderId="3" applyNumberFormat="0" applyProtection="0">
      <alignment horizontal="left" vertical="top" indent="1"/>
    </xf>
    <xf numFmtId="0" fontId="80" fillId="7" borderId="3" applyNumberFormat="0" applyProtection="0">
      <alignment horizontal="left" vertical="top" indent="1"/>
    </xf>
    <xf numFmtId="0" fontId="80" fillId="7" borderId="3" applyNumberFormat="0" applyProtection="0">
      <alignment horizontal="left" vertical="top" indent="1"/>
    </xf>
    <xf numFmtId="0" fontId="80" fillId="7" borderId="3" applyNumberFormat="0" applyProtection="0">
      <alignment horizontal="left" vertical="top" indent="1"/>
    </xf>
    <xf numFmtId="0" fontId="80" fillId="7" borderId="3" applyNumberFormat="0" applyProtection="0">
      <alignment horizontal="left" vertical="top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0" borderId="0"/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0" fillId="67" borderId="22" applyNumberFormat="0">
      <protection locked="0"/>
    </xf>
    <xf numFmtId="0" fontId="8" fillId="0" borderId="0"/>
    <xf numFmtId="0" fontId="99" fillId="61" borderId="23" applyBorder="0"/>
    <xf numFmtId="0" fontId="99" fillId="61" borderId="23" applyBorder="0"/>
    <xf numFmtId="0" fontId="99" fillId="61" borderId="23" applyBorder="0"/>
    <xf numFmtId="0" fontId="99" fillId="61" borderId="23" applyBorder="0"/>
    <xf numFmtId="0" fontId="99" fillId="61" borderId="23" applyBorder="0"/>
    <xf numFmtId="0" fontId="99" fillId="61" borderId="23" applyBorder="0"/>
    <xf numFmtId="0" fontId="99" fillId="61" borderId="23" applyBorder="0"/>
    <xf numFmtId="0" fontId="99" fillId="61" borderId="23" applyBorder="0"/>
    <xf numFmtId="0" fontId="99" fillId="61" borderId="23" applyBorder="0"/>
    <xf numFmtId="0" fontId="99" fillId="61" borderId="23" applyBorder="0"/>
    <xf numFmtId="0" fontId="99" fillId="61" borderId="23" applyBorder="0"/>
    <xf numFmtId="0" fontId="99" fillId="61" borderId="23" applyBorder="0"/>
    <xf numFmtId="0" fontId="99" fillId="61" borderId="23" applyBorder="0"/>
    <xf numFmtId="0" fontId="99" fillId="61" borderId="23" applyBorder="0"/>
    <xf numFmtId="0" fontId="99" fillId="61" borderId="23" applyBorder="0"/>
    <xf numFmtId="0" fontId="99" fillId="61" borderId="23" applyBorder="0"/>
    <xf numFmtId="0" fontId="99" fillId="61" borderId="23" applyBorder="0"/>
    <xf numFmtId="0" fontId="99" fillId="61" borderId="23" applyBorder="0"/>
    <xf numFmtId="0" fontId="99" fillId="61" borderId="23" applyBorder="0"/>
    <xf numFmtId="0" fontId="99" fillId="61" borderId="23" applyBorder="0"/>
    <xf numFmtId="4" fontId="100" fillId="32" borderId="3" applyNumberFormat="0" applyProtection="0">
      <alignment vertical="center"/>
    </xf>
    <xf numFmtId="4" fontId="100" fillId="32" borderId="3" applyNumberFormat="0" applyProtection="0">
      <alignment vertical="center"/>
    </xf>
    <xf numFmtId="0" fontId="8" fillId="0" borderId="0"/>
    <xf numFmtId="4" fontId="100" fillId="32" borderId="3" applyNumberFormat="0" applyProtection="0">
      <alignment vertical="center"/>
    </xf>
    <xf numFmtId="4" fontId="100" fillId="32" borderId="3" applyNumberFormat="0" applyProtection="0">
      <alignment vertical="center"/>
    </xf>
    <xf numFmtId="4" fontId="100" fillId="32" borderId="3" applyNumberFormat="0" applyProtection="0">
      <alignment vertical="center"/>
    </xf>
    <xf numFmtId="4" fontId="100" fillId="32" borderId="3" applyNumberFormat="0" applyProtection="0">
      <alignment vertical="center"/>
    </xf>
    <xf numFmtId="4" fontId="100" fillId="32" borderId="3" applyNumberFormat="0" applyProtection="0">
      <alignment vertical="center"/>
    </xf>
    <xf numFmtId="4" fontId="100" fillId="32" borderId="3" applyNumberFormat="0" applyProtection="0">
      <alignment vertical="center"/>
    </xf>
    <xf numFmtId="4" fontId="100" fillId="32" borderId="3" applyNumberFormat="0" applyProtection="0">
      <alignment vertical="center"/>
    </xf>
    <xf numFmtId="4" fontId="100" fillId="32" borderId="3" applyNumberFormat="0" applyProtection="0">
      <alignment vertical="center"/>
    </xf>
    <xf numFmtId="4" fontId="100" fillId="32" borderId="3" applyNumberFormat="0" applyProtection="0">
      <alignment vertical="center"/>
    </xf>
    <xf numFmtId="4" fontId="100" fillId="32" borderId="3" applyNumberFormat="0" applyProtection="0">
      <alignment vertical="center"/>
    </xf>
    <xf numFmtId="4" fontId="100" fillId="32" borderId="3" applyNumberFormat="0" applyProtection="0">
      <alignment vertical="center"/>
    </xf>
    <xf numFmtId="4" fontId="100" fillId="32" borderId="3" applyNumberFormat="0" applyProtection="0">
      <alignment vertical="center"/>
    </xf>
    <xf numFmtId="4" fontId="100" fillId="32" borderId="3" applyNumberFormat="0" applyProtection="0">
      <alignment vertical="center"/>
    </xf>
    <xf numFmtId="4" fontId="100" fillId="32" borderId="3" applyNumberFormat="0" applyProtection="0">
      <alignment vertical="center"/>
    </xf>
    <xf numFmtId="4" fontId="100" fillId="32" borderId="3" applyNumberFormat="0" applyProtection="0">
      <alignment vertical="center"/>
    </xf>
    <xf numFmtId="4" fontId="100" fillId="32" borderId="3" applyNumberFormat="0" applyProtection="0">
      <alignment vertical="center"/>
    </xf>
    <xf numFmtId="4" fontId="100" fillId="32" borderId="3" applyNumberFormat="0" applyProtection="0">
      <alignment vertical="center"/>
    </xf>
    <xf numFmtId="4" fontId="96" fillId="22" borderId="5" applyNumberFormat="0" applyProtection="0">
      <alignment vertical="center"/>
    </xf>
    <xf numFmtId="4" fontId="96" fillId="22" borderId="5" applyNumberFormat="0" applyProtection="0">
      <alignment vertical="center"/>
    </xf>
    <xf numFmtId="4" fontId="96" fillId="22" borderId="5" applyNumberFormat="0" applyProtection="0">
      <alignment vertical="center"/>
    </xf>
    <xf numFmtId="4" fontId="96" fillId="22" borderId="5" applyNumberFormat="0" applyProtection="0">
      <alignment vertical="center"/>
    </xf>
    <xf numFmtId="4" fontId="96" fillId="22" borderId="5" applyNumberFormat="0" applyProtection="0">
      <alignment vertical="center"/>
    </xf>
    <xf numFmtId="4" fontId="96" fillId="22" borderId="5" applyNumberFormat="0" applyProtection="0">
      <alignment vertical="center"/>
    </xf>
    <xf numFmtId="4" fontId="96" fillId="22" borderId="5" applyNumberFormat="0" applyProtection="0">
      <alignment vertical="center"/>
    </xf>
    <xf numFmtId="4" fontId="96" fillId="22" borderId="5" applyNumberFormat="0" applyProtection="0">
      <alignment vertical="center"/>
    </xf>
    <xf numFmtId="4" fontId="96" fillId="22" borderId="5" applyNumberFormat="0" applyProtection="0">
      <alignment vertical="center"/>
    </xf>
    <xf numFmtId="4" fontId="96" fillId="22" borderId="5" applyNumberFormat="0" applyProtection="0">
      <alignment vertical="center"/>
    </xf>
    <xf numFmtId="4" fontId="96" fillId="22" borderId="5" applyNumberFormat="0" applyProtection="0">
      <alignment vertical="center"/>
    </xf>
    <xf numFmtId="4" fontId="96" fillId="22" borderId="5" applyNumberFormat="0" applyProtection="0">
      <alignment vertical="center"/>
    </xf>
    <xf numFmtId="4" fontId="96" fillId="22" borderId="5" applyNumberFormat="0" applyProtection="0">
      <alignment vertical="center"/>
    </xf>
    <xf numFmtId="0" fontId="8" fillId="0" borderId="0"/>
    <xf numFmtId="4" fontId="100" fillId="62" borderId="3" applyNumberFormat="0" applyProtection="0">
      <alignment horizontal="left" vertical="center" indent="1"/>
    </xf>
    <xf numFmtId="4" fontId="100" fillId="62" borderId="3" applyNumberFormat="0" applyProtection="0">
      <alignment horizontal="left" vertical="center" indent="1"/>
    </xf>
    <xf numFmtId="0" fontId="8" fillId="0" borderId="0"/>
    <xf numFmtId="4" fontId="100" fillId="62" borderId="3" applyNumberFormat="0" applyProtection="0">
      <alignment horizontal="left" vertical="center" indent="1"/>
    </xf>
    <xf numFmtId="4" fontId="100" fillId="62" borderId="3" applyNumberFormat="0" applyProtection="0">
      <alignment horizontal="left" vertical="center" indent="1"/>
    </xf>
    <xf numFmtId="4" fontId="100" fillId="62" borderId="3" applyNumberFormat="0" applyProtection="0">
      <alignment horizontal="left" vertical="center" indent="1"/>
    </xf>
    <xf numFmtId="4" fontId="100" fillId="62" borderId="3" applyNumberFormat="0" applyProtection="0">
      <alignment horizontal="left" vertical="center" indent="1"/>
    </xf>
    <xf numFmtId="4" fontId="100" fillId="62" borderId="3" applyNumberFormat="0" applyProtection="0">
      <alignment horizontal="left" vertical="center" indent="1"/>
    </xf>
    <xf numFmtId="4" fontId="100" fillId="62" borderId="3" applyNumberFormat="0" applyProtection="0">
      <alignment horizontal="left" vertical="center" indent="1"/>
    </xf>
    <xf numFmtId="4" fontId="100" fillId="62" borderId="3" applyNumberFormat="0" applyProtection="0">
      <alignment horizontal="left" vertical="center" indent="1"/>
    </xf>
    <xf numFmtId="4" fontId="100" fillId="62" borderId="3" applyNumberFormat="0" applyProtection="0">
      <alignment horizontal="left" vertical="center" indent="1"/>
    </xf>
    <xf numFmtId="4" fontId="100" fillId="62" borderId="3" applyNumberFormat="0" applyProtection="0">
      <alignment horizontal="left" vertical="center" indent="1"/>
    </xf>
    <xf numFmtId="4" fontId="100" fillId="62" borderId="3" applyNumberFormat="0" applyProtection="0">
      <alignment horizontal="left" vertical="center" indent="1"/>
    </xf>
    <xf numFmtId="4" fontId="100" fillId="62" borderId="3" applyNumberFormat="0" applyProtection="0">
      <alignment horizontal="left" vertical="center" indent="1"/>
    </xf>
    <xf numFmtId="4" fontId="100" fillId="62" borderId="3" applyNumberFormat="0" applyProtection="0">
      <alignment horizontal="left" vertical="center" indent="1"/>
    </xf>
    <xf numFmtId="4" fontId="100" fillId="62" borderId="3" applyNumberFormat="0" applyProtection="0">
      <alignment horizontal="left" vertical="center" indent="1"/>
    </xf>
    <xf numFmtId="4" fontId="100" fillId="62" borderId="3" applyNumberFormat="0" applyProtection="0">
      <alignment horizontal="left" vertical="center" indent="1"/>
    </xf>
    <xf numFmtId="4" fontId="100" fillId="62" borderId="3" applyNumberFormat="0" applyProtection="0">
      <alignment horizontal="left" vertical="center" indent="1"/>
    </xf>
    <xf numFmtId="4" fontId="100" fillId="62" borderId="3" applyNumberFormat="0" applyProtection="0">
      <alignment horizontal="left" vertical="center" indent="1"/>
    </xf>
    <xf numFmtId="4" fontId="100" fillId="62" borderId="3" applyNumberFormat="0" applyProtection="0">
      <alignment horizontal="left" vertical="center" indent="1"/>
    </xf>
    <xf numFmtId="0" fontId="100" fillId="32" borderId="3" applyNumberFormat="0" applyProtection="0">
      <alignment horizontal="left" vertical="top" indent="1"/>
    </xf>
    <xf numFmtId="0" fontId="100" fillId="32" borderId="3" applyNumberFormat="0" applyProtection="0">
      <alignment horizontal="left" vertical="top" indent="1"/>
    </xf>
    <xf numFmtId="0" fontId="8" fillId="0" borderId="0"/>
    <xf numFmtId="0" fontId="100" fillId="32" borderId="3" applyNumberFormat="0" applyProtection="0">
      <alignment horizontal="left" vertical="top" indent="1"/>
    </xf>
    <xf numFmtId="0" fontId="100" fillId="32" borderId="3" applyNumberFormat="0" applyProtection="0">
      <alignment horizontal="left" vertical="top" indent="1"/>
    </xf>
    <xf numFmtId="0" fontId="100" fillId="32" borderId="3" applyNumberFormat="0" applyProtection="0">
      <alignment horizontal="left" vertical="top" indent="1"/>
    </xf>
    <xf numFmtId="0" fontId="100" fillId="32" borderId="3" applyNumberFormat="0" applyProtection="0">
      <alignment horizontal="left" vertical="top" indent="1"/>
    </xf>
    <xf numFmtId="0" fontId="100" fillId="32" borderId="3" applyNumberFormat="0" applyProtection="0">
      <alignment horizontal="left" vertical="top" indent="1"/>
    </xf>
    <xf numFmtId="0" fontId="100" fillId="32" borderId="3" applyNumberFormat="0" applyProtection="0">
      <alignment horizontal="left" vertical="top" indent="1"/>
    </xf>
    <xf numFmtId="0" fontId="100" fillId="32" borderId="3" applyNumberFormat="0" applyProtection="0">
      <alignment horizontal="left" vertical="top" indent="1"/>
    </xf>
    <xf numFmtId="0" fontId="100" fillId="32" borderId="3" applyNumberFormat="0" applyProtection="0">
      <alignment horizontal="left" vertical="top" indent="1"/>
    </xf>
    <xf numFmtId="0" fontId="100" fillId="32" borderId="3" applyNumberFormat="0" applyProtection="0">
      <alignment horizontal="left" vertical="top" indent="1"/>
    </xf>
    <xf numFmtId="0" fontId="100" fillId="32" borderId="3" applyNumberFormat="0" applyProtection="0">
      <alignment horizontal="left" vertical="top" indent="1"/>
    </xf>
    <xf numFmtId="0" fontId="100" fillId="32" borderId="3" applyNumberFormat="0" applyProtection="0">
      <alignment horizontal="left" vertical="top" indent="1"/>
    </xf>
    <xf numFmtId="0" fontId="100" fillId="32" borderId="3" applyNumberFormat="0" applyProtection="0">
      <alignment horizontal="left" vertical="top" indent="1"/>
    </xf>
    <xf numFmtId="0" fontId="100" fillId="32" borderId="3" applyNumberFormat="0" applyProtection="0">
      <alignment horizontal="left" vertical="top" indent="1"/>
    </xf>
    <xf numFmtId="0" fontId="100" fillId="32" borderId="3" applyNumberFormat="0" applyProtection="0">
      <alignment horizontal="left" vertical="top" indent="1"/>
    </xf>
    <xf numFmtId="0" fontId="100" fillId="32" borderId="3" applyNumberFormat="0" applyProtection="0">
      <alignment horizontal="left" vertical="top" indent="1"/>
    </xf>
    <xf numFmtId="0" fontId="100" fillId="32" borderId="3" applyNumberFormat="0" applyProtection="0">
      <alignment horizontal="left" vertical="top" indent="1"/>
    </xf>
    <xf numFmtId="0" fontId="100" fillId="32" borderId="3" applyNumberFormat="0" applyProtection="0">
      <alignment horizontal="left" vertical="top" indent="1"/>
    </xf>
    <xf numFmtId="4" fontId="12" fillId="68" borderId="19" applyNumberFormat="0" applyProtection="0">
      <alignment horizontal="right" vertical="center"/>
    </xf>
    <xf numFmtId="4" fontId="12" fillId="68" borderId="19" applyNumberFormat="0" applyProtection="0">
      <alignment horizontal="right" vertical="center"/>
    </xf>
    <xf numFmtId="4" fontId="12" fillId="68" borderId="19" applyNumberFormat="0" applyProtection="0">
      <alignment horizontal="right" vertical="center"/>
    </xf>
    <xf numFmtId="4" fontId="80" fillId="0" borderId="20" applyNumberFormat="0" applyProtection="0">
      <alignment horizontal="right" vertical="center"/>
    </xf>
    <xf numFmtId="4" fontId="80" fillId="0" borderId="20" applyNumberFormat="0" applyProtection="0">
      <alignment horizontal="right" vertical="center"/>
    </xf>
    <xf numFmtId="4" fontId="80" fillId="0" borderId="20" applyNumberFormat="0" applyProtection="0">
      <alignment horizontal="right" vertical="center"/>
    </xf>
    <xf numFmtId="0" fontId="8" fillId="0" borderId="0"/>
    <xf numFmtId="4" fontId="80" fillId="0" borderId="20" applyNumberFormat="0" applyProtection="0">
      <alignment horizontal="right" vertical="center"/>
    </xf>
    <xf numFmtId="4" fontId="80" fillId="0" borderId="20" applyNumberFormat="0" applyProtection="0">
      <alignment horizontal="right" vertical="center"/>
    </xf>
    <xf numFmtId="4" fontId="80" fillId="0" borderId="20" applyNumberFormat="0" applyProtection="0">
      <alignment horizontal="right" vertical="center"/>
    </xf>
    <xf numFmtId="4" fontId="80" fillId="0" borderId="20" applyNumberFormat="0" applyProtection="0">
      <alignment horizontal="right" vertical="center"/>
    </xf>
    <xf numFmtId="4" fontId="80" fillId="0" borderId="20" applyNumberFormat="0" applyProtection="0">
      <alignment horizontal="right" vertical="center"/>
    </xf>
    <xf numFmtId="4" fontId="80" fillId="0" borderId="20" applyNumberFormat="0" applyProtection="0">
      <alignment horizontal="right" vertical="center"/>
    </xf>
    <xf numFmtId="4" fontId="80" fillId="0" borderId="20" applyNumberFormat="0" applyProtection="0">
      <alignment horizontal="right" vertical="center"/>
    </xf>
    <xf numFmtId="4" fontId="80" fillId="0" borderId="20" applyNumberFormat="0" applyProtection="0">
      <alignment horizontal="right" vertical="center"/>
    </xf>
    <xf numFmtId="4" fontId="80" fillId="0" borderId="20" applyNumberFormat="0" applyProtection="0">
      <alignment horizontal="right" vertical="center"/>
    </xf>
    <xf numFmtId="4" fontId="80" fillId="0" borderId="20" applyNumberFormat="0" applyProtection="0">
      <alignment horizontal="right" vertical="center"/>
    </xf>
    <xf numFmtId="4" fontId="80" fillId="0" borderId="20" applyNumberFormat="0" applyProtection="0">
      <alignment horizontal="right" vertical="center"/>
    </xf>
    <xf numFmtId="4" fontId="80" fillId="0" borderId="20" applyNumberFormat="0" applyProtection="0">
      <alignment horizontal="right" vertical="center"/>
    </xf>
    <xf numFmtId="4" fontId="80" fillId="0" borderId="20" applyNumberFormat="0" applyProtection="0">
      <alignment horizontal="right" vertical="center"/>
    </xf>
    <xf numFmtId="4" fontId="80" fillId="0" borderId="20" applyNumberFormat="0" applyProtection="0">
      <alignment horizontal="right" vertical="center"/>
    </xf>
    <xf numFmtId="4" fontId="80" fillId="0" borderId="20" applyNumberFormat="0" applyProtection="0">
      <alignment horizontal="right" vertical="center"/>
    </xf>
    <xf numFmtId="4" fontId="80" fillId="0" borderId="20" applyNumberFormat="0" applyProtection="0">
      <alignment horizontal="right" vertical="center"/>
    </xf>
    <xf numFmtId="4" fontId="80" fillId="0" borderId="20" applyNumberFormat="0" applyProtection="0">
      <alignment horizontal="right" vertical="center"/>
    </xf>
    <xf numFmtId="4" fontId="12" fillId="68" borderId="19" applyNumberFormat="0" applyProtection="0">
      <alignment horizontal="right" vertical="center"/>
    </xf>
    <xf numFmtId="4" fontId="12" fillId="68" borderId="19" applyNumberFormat="0" applyProtection="0">
      <alignment horizontal="right" vertical="center"/>
    </xf>
    <xf numFmtId="4" fontId="12" fillId="68" borderId="19" applyNumberFormat="0" applyProtection="0">
      <alignment horizontal="right" vertical="center"/>
    </xf>
    <xf numFmtId="4" fontId="12" fillId="68" borderId="19" applyNumberFormat="0" applyProtection="0">
      <alignment horizontal="right" vertical="center"/>
    </xf>
    <xf numFmtId="4" fontId="12" fillId="68" borderId="19" applyNumberFormat="0" applyProtection="0">
      <alignment horizontal="right" vertical="center"/>
    </xf>
    <xf numFmtId="4" fontId="12" fillId="68" borderId="19" applyNumberFormat="0" applyProtection="0">
      <alignment horizontal="right" vertical="center"/>
    </xf>
    <xf numFmtId="4" fontId="12" fillId="68" borderId="19" applyNumberFormat="0" applyProtection="0">
      <alignment horizontal="right" vertical="center"/>
    </xf>
    <xf numFmtId="4" fontId="12" fillId="68" borderId="19" applyNumberFormat="0" applyProtection="0">
      <alignment horizontal="right" vertical="center"/>
    </xf>
    <xf numFmtId="4" fontId="12" fillId="68" borderId="19" applyNumberFormat="0" applyProtection="0">
      <alignment horizontal="right" vertical="center"/>
    </xf>
    <xf numFmtId="4" fontId="12" fillId="68" borderId="19" applyNumberFormat="0" applyProtection="0">
      <alignment horizontal="right" vertical="center"/>
    </xf>
    <xf numFmtId="4" fontId="12" fillId="68" borderId="19" applyNumberFormat="0" applyProtection="0">
      <alignment horizontal="right" vertical="center"/>
    </xf>
    <xf numFmtId="4" fontId="12" fillId="68" borderId="19" applyNumberFormat="0" applyProtection="0">
      <alignment horizontal="right" vertical="center"/>
    </xf>
    <xf numFmtId="4" fontId="12" fillId="68" borderId="19" applyNumberFormat="0" applyProtection="0">
      <alignment horizontal="right" vertical="center"/>
    </xf>
    <xf numFmtId="4" fontId="12" fillId="68" borderId="19" applyNumberFormat="0" applyProtection="0">
      <alignment horizontal="right" vertical="center"/>
    </xf>
    <xf numFmtId="4" fontId="12" fillId="68" borderId="19" applyNumberFormat="0" applyProtection="0">
      <alignment horizontal="right" vertical="center"/>
    </xf>
    <xf numFmtId="4" fontId="12" fillId="68" borderId="19" applyNumberFormat="0" applyProtection="0">
      <alignment horizontal="right" vertical="center"/>
    </xf>
    <xf numFmtId="4" fontId="16" fillId="68" borderId="19" applyNumberFormat="0" applyProtection="0">
      <alignment horizontal="right" vertical="center"/>
    </xf>
    <xf numFmtId="4" fontId="16" fillId="68" borderId="19" applyNumberFormat="0" applyProtection="0">
      <alignment horizontal="right" vertical="center"/>
    </xf>
    <xf numFmtId="0" fontId="8" fillId="0" borderId="0"/>
    <xf numFmtId="4" fontId="16" fillId="68" borderId="19" applyNumberFormat="0" applyProtection="0">
      <alignment horizontal="right" vertical="center"/>
    </xf>
    <xf numFmtId="4" fontId="16" fillId="68" borderId="19" applyNumberFormat="0" applyProtection="0">
      <alignment horizontal="right" vertical="center"/>
    </xf>
    <xf numFmtId="4" fontId="16" fillId="68" borderId="19" applyNumberFormat="0" applyProtection="0">
      <alignment horizontal="right" vertical="center"/>
    </xf>
    <xf numFmtId="4" fontId="16" fillId="68" borderId="19" applyNumberFormat="0" applyProtection="0">
      <alignment horizontal="right" vertical="center"/>
    </xf>
    <xf numFmtId="4" fontId="16" fillId="68" borderId="19" applyNumberFormat="0" applyProtection="0">
      <alignment horizontal="right" vertical="center"/>
    </xf>
    <xf numFmtId="4" fontId="16" fillId="68" borderId="19" applyNumberFormat="0" applyProtection="0">
      <alignment horizontal="right" vertical="center"/>
    </xf>
    <xf numFmtId="4" fontId="16" fillId="68" borderId="19" applyNumberFormat="0" applyProtection="0">
      <alignment horizontal="right" vertical="center"/>
    </xf>
    <xf numFmtId="4" fontId="16" fillId="68" borderId="19" applyNumberFormat="0" applyProtection="0">
      <alignment horizontal="right" vertical="center"/>
    </xf>
    <xf numFmtId="4" fontId="16" fillId="68" borderId="19" applyNumberFormat="0" applyProtection="0">
      <alignment horizontal="right" vertical="center"/>
    </xf>
    <xf numFmtId="4" fontId="16" fillId="68" borderId="19" applyNumberFormat="0" applyProtection="0">
      <alignment horizontal="right" vertical="center"/>
    </xf>
    <xf numFmtId="4" fontId="16" fillId="68" borderId="19" applyNumberFormat="0" applyProtection="0">
      <alignment horizontal="right" vertical="center"/>
    </xf>
    <xf numFmtId="4" fontId="16" fillId="68" borderId="19" applyNumberFormat="0" applyProtection="0">
      <alignment horizontal="right" vertical="center"/>
    </xf>
    <xf numFmtId="4" fontId="16" fillId="68" borderId="19" applyNumberFormat="0" applyProtection="0">
      <alignment horizontal="right" vertical="center"/>
    </xf>
    <xf numFmtId="4" fontId="16" fillId="68" borderId="19" applyNumberFormat="0" applyProtection="0">
      <alignment horizontal="right" vertical="center"/>
    </xf>
    <xf numFmtId="4" fontId="16" fillId="68" borderId="19" applyNumberFormat="0" applyProtection="0">
      <alignment horizontal="right" vertical="center"/>
    </xf>
    <xf numFmtId="4" fontId="16" fillId="68" borderId="19" applyNumberFormat="0" applyProtection="0">
      <alignment horizontal="right" vertical="center"/>
    </xf>
    <xf numFmtId="4" fontId="16" fillId="68" borderId="19" applyNumberFormat="0" applyProtection="0">
      <alignment horizontal="right" vertical="center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67" fillId="0" borderId="0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67" fillId="0" borderId="0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0" borderId="0"/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101" fillId="0" borderId="0"/>
    <xf numFmtId="0" fontId="8" fillId="0" borderId="0"/>
    <xf numFmtId="0" fontId="101" fillId="0" borderId="0"/>
    <xf numFmtId="0" fontId="80" fillId="69" borderId="1"/>
    <xf numFmtId="0" fontId="80" fillId="69" borderId="1"/>
    <xf numFmtId="0" fontId="80" fillId="69" borderId="1"/>
    <xf numFmtId="0" fontId="80" fillId="69" borderId="1"/>
    <xf numFmtId="0" fontId="80" fillId="69" borderId="1"/>
    <xf numFmtId="0" fontId="80" fillId="69" borderId="1"/>
    <xf numFmtId="0" fontId="80" fillId="69" borderId="1"/>
    <xf numFmtId="0" fontId="80" fillId="69" borderId="1"/>
    <xf numFmtId="0" fontId="80" fillId="69" borderId="1"/>
    <xf numFmtId="0" fontId="80" fillId="69" borderId="1"/>
    <xf numFmtId="0" fontId="80" fillId="69" borderId="1"/>
    <xf numFmtId="0" fontId="80" fillId="69" borderId="1"/>
    <xf numFmtId="0" fontId="80" fillId="69" borderId="1"/>
    <xf numFmtId="0" fontId="80" fillId="69" borderId="1"/>
    <xf numFmtId="4" fontId="102" fillId="67" borderId="20" applyNumberFormat="0" applyProtection="0">
      <alignment horizontal="right" vertical="center"/>
    </xf>
    <xf numFmtId="4" fontId="102" fillId="67" borderId="20" applyNumberFormat="0" applyProtection="0">
      <alignment horizontal="right" vertical="center"/>
    </xf>
    <xf numFmtId="0" fontId="8" fillId="0" borderId="0"/>
    <xf numFmtId="4" fontId="102" fillId="67" borderId="20" applyNumberFormat="0" applyProtection="0">
      <alignment horizontal="right" vertical="center"/>
    </xf>
    <xf numFmtId="4" fontId="102" fillId="67" borderId="20" applyNumberFormat="0" applyProtection="0">
      <alignment horizontal="right" vertical="center"/>
    </xf>
    <xf numFmtId="4" fontId="102" fillId="67" borderId="20" applyNumberFormat="0" applyProtection="0">
      <alignment horizontal="right" vertical="center"/>
    </xf>
    <xf numFmtId="4" fontId="102" fillId="67" borderId="20" applyNumberFormat="0" applyProtection="0">
      <alignment horizontal="right" vertical="center"/>
    </xf>
    <xf numFmtId="4" fontId="102" fillId="67" borderId="20" applyNumberFormat="0" applyProtection="0">
      <alignment horizontal="right" vertical="center"/>
    </xf>
    <xf numFmtId="4" fontId="102" fillId="67" borderId="20" applyNumberFormat="0" applyProtection="0">
      <alignment horizontal="right" vertical="center"/>
    </xf>
    <xf numFmtId="4" fontId="102" fillId="67" borderId="20" applyNumberFormat="0" applyProtection="0">
      <alignment horizontal="right" vertical="center"/>
    </xf>
    <xf numFmtId="4" fontId="102" fillId="67" borderId="20" applyNumberFormat="0" applyProtection="0">
      <alignment horizontal="right" vertical="center"/>
    </xf>
    <xf numFmtId="4" fontId="102" fillId="67" borderId="20" applyNumberFormat="0" applyProtection="0">
      <alignment horizontal="right" vertical="center"/>
    </xf>
    <xf numFmtId="4" fontId="102" fillId="67" borderId="20" applyNumberFormat="0" applyProtection="0">
      <alignment horizontal="right" vertical="center"/>
    </xf>
    <xf numFmtId="4" fontId="102" fillId="67" borderId="20" applyNumberFormat="0" applyProtection="0">
      <alignment horizontal="right" vertical="center"/>
    </xf>
    <xf numFmtId="4" fontId="102" fillId="67" borderId="20" applyNumberFormat="0" applyProtection="0">
      <alignment horizontal="right" vertical="center"/>
    </xf>
    <xf numFmtId="4" fontId="102" fillId="67" borderId="20" applyNumberFormat="0" applyProtection="0">
      <alignment horizontal="right" vertical="center"/>
    </xf>
    <xf numFmtId="4" fontId="102" fillId="67" borderId="20" applyNumberFormat="0" applyProtection="0">
      <alignment horizontal="right" vertical="center"/>
    </xf>
    <xf numFmtId="4" fontId="102" fillId="67" borderId="20" applyNumberFormat="0" applyProtection="0">
      <alignment horizontal="right" vertical="center"/>
    </xf>
    <xf numFmtId="4" fontId="102" fillId="67" borderId="20" applyNumberFormat="0" applyProtection="0">
      <alignment horizontal="right" vertical="center"/>
    </xf>
    <xf numFmtId="4" fontId="102" fillId="67" borderId="20" applyNumberFormat="0" applyProtection="0">
      <alignment horizontal="right" vertical="center"/>
    </xf>
    <xf numFmtId="0" fontId="103" fillId="0" borderId="0" applyNumberFormat="0" applyFill="0" applyBorder="0" applyAlignment="0" applyProtection="0"/>
    <xf numFmtId="0" fontId="104" fillId="34" borderId="0" applyNumberFormat="0" applyBorder="0" applyAlignment="0" applyProtection="0"/>
    <xf numFmtId="0" fontId="46" fillId="27" borderId="0" applyNumberFormat="0" applyBorder="0" applyAlignment="0" applyProtection="0"/>
    <xf numFmtId="0" fontId="105" fillId="0" borderId="0"/>
    <xf numFmtId="40" fontId="106" fillId="0" borderId="0" applyBorder="0">
      <alignment horizontal="right"/>
    </xf>
    <xf numFmtId="0" fontId="95" fillId="0" borderId="0" applyNumberFormat="0" applyFill="0" applyBorder="0" applyAlignment="0" applyProtection="0"/>
    <xf numFmtId="0" fontId="107" fillId="4" borderId="24" applyNumberFormat="0" applyAlignment="0" applyProtection="0"/>
    <xf numFmtId="0" fontId="107" fillId="33" borderId="24" applyNumberFormat="0" applyAlignment="0" applyProtection="0"/>
    <xf numFmtId="0" fontId="107" fillId="33" borderId="24" applyNumberFormat="0" applyAlignment="0" applyProtection="0"/>
    <xf numFmtId="0" fontId="107" fillId="33" borderId="24" applyNumberFormat="0" applyAlignment="0" applyProtection="0"/>
    <xf numFmtId="0" fontId="107" fillId="33" borderId="24" applyNumberFormat="0" applyAlignment="0" applyProtection="0"/>
    <xf numFmtId="0" fontId="107" fillId="33" borderId="24" applyNumberFormat="0" applyAlignment="0" applyProtection="0"/>
    <xf numFmtId="0" fontId="107" fillId="33" borderId="24" applyNumberFormat="0" applyAlignment="0" applyProtection="0"/>
    <xf numFmtId="0" fontId="107" fillId="33" borderId="24" applyNumberFormat="0" applyAlignment="0" applyProtection="0"/>
    <xf numFmtId="0" fontId="107" fillId="33" borderId="24" applyNumberFormat="0" applyAlignment="0" applyProtection="0"/>
    <xf numFmtId="0" fontId="107" fillId="33" borderId="24" applyNumberFormat="0" applyAlignment="0" applyProtection="0"/>
    <xf numFmtId="0" fontId="107" fillId="33" borderId="24" applyNumberFormat="0" applyAlignment="0" applyProtection="0"/>
    <xf numFmtId="0" fontId="107" fillId="33" borderId="24" applyNumberFormat="0" applyAlignment="0" applyProtection="0"/>
    <xf numFmtId="0" fontId="107" fillId="33" borderId="24" applyNumberFormat="0" applyAlignment="0" applyProtection="0"/>
    <xf numFmtId="0" fontId="107" fillId="33" borderId="24" applyNumberFormat="0" applyAlignment="0" applyProtection="0"/>
    <xf numFmtId="0" fontId="107" fillId="33" borderId="24" applyNumberFormat="0" applyAlignment="0" applyProtection="0"/>
    <xf numFmtId="0" fontId="107" fillId="33" borderId="24" applyNumberFormat="0" applyAlignment="0" applyProtection="0"/>
    <xf numFmtId="0" fontId="107" fillId="33" borderId="24" applyNumberFormat="0" applyAlignment="0" applyProtection="0"/>
    <xf numFmtId="0" fontId="107" fillId="33" borderId="24" applyNumberFormat="0" applyAlignment="0" applyProtection="0"/>
    <xf numFmtId="0" fontId="107" fillId="33" borderId="24" applyNumberFormat="0" applyAlignment="0" applyProtection="0"/>
    <xf numFmtId="0" fontId="107" fillId="33" borderId="24" applyNumberFormat="0" applyAlignment="0" applyProtection="0"/>
    <xf numFmtId="0" fontId="108" fillId="67" borderId="24" applyNumberFormat="0" applyAlignment="0" applyProtection="0"/>
    <xf numFmtId="0" fontId="109" fillId="62" borderId="24" applyNumberFormat="0" applyAlignment="0" applyProtection="0"/>
    <xf numFmtId="0" fontId="109" fillId="62" borderId="24" applyNumberFormat="0" applyAlignment="0" applyProtection="0"/>
    <xf numFmtId="0" fontId="109" fillId="62" borderId="24" applyNumberFormat="0" applyAlignment="0" applyProtection="0"/>
    <xf numFmtId="0" fontId="109" fillId="62" borderId="24" applyNumberFormat="0" applyAlignment="0" applyProtection="0"/>
    <xf numFmtId="0" fontId="109" fillId="62" borderId="24" applyNumberFormat="0" applyAlignment="0" applyProtection="0"/>
    <xf numFmtId="0" fontId="109" fillId="62" borderId="24" applyNumberFormat="0" applyAlignment="0" applyProtection="0"/>
    <xf numFmtId="0" fontId="109" fillId="62" borderId="24" applyNumberFormat="0" applyAlignment="0" applyProtection="0"/>
    <xf numFmtId="0" fontId="109" fillId="62" borderId="24" applyNumberFormat="0" applyAlignment="0" applyProtection="0"/>
    <xf numFmtId="0" fontId="109" fillId="62" borderId="24" applyNumberFormat="0" applyAlignment="0" applyProtection="0"/>
    <xf numFmtId="0" fontId="109" fillId="62" borderId="24" applyNumberFormat="0" applyAlignment="0" applyProtection="0"/>
    <xf numFmtId="0" fontId="109" fillId="62" borderId="24" applyNumberFormat="0" applyAlignment="0" applyProtection="0"/>
    <xf numFmtId="0" fontId="109" fillId="62" borderId="24" applyNumberFormat="0" applyAlignment="0" applyProtection="0"/>
    <xf numFmtId="0" fontId="109" fillId="62" borderId="24" applyNumberFormat="0" applyAlignment="0" applyProtection="0"/>
    <xf numFmtId="0" fontId="109" fillId="62" borderId="24" applyNumberFormat="0" applyAlignment="0" applyProtection="0"/>
    <xf numFmtId="0" fontId="109" fillId="62" borderId="24" applyNumberFormat="0" applyAlignment="0" applyProtection="0"/>
    <xf numFmtId="0" fontId="109" fillId="62" borderId="24" applyNumberFormat="0" applyAlignment="0" applyProtection="0"/>
    <xf numFmtId="0" fontId="109" fillId="62" borderId="24" applyNumberFormat="0" applyAlignment="0" applyProtection="0"/>
    <xf numFmtId="0" fontId="109" fillId="62" borderId="24" applyNumberFormat="0" applyAlignment="0" applyProtection="0"/>
    <xf numFmtId="0" fontId="109" fillId="62" borderId="24" applyNumberFormat="0" applyAlignment="0" applyProtection="0"/>
    <xf numFmtId="0" fontId="110" fillId="67" borderId="19" applyNumberFormat="0" applyAlignment="0" applyProtection="0"/>
    <xf numFmtId="0" fontId="110" fillId="62" borderId="19" applyNumberFormat="0" applyAlignment="0" applyProtection="0"/>
    <xf numFmtId="0" fontId="110" fillId="62" borderId="19" applyNumberFormat="0" applyAlignment="0" applyProtection="0"/>
    <xf numFmtId="0" fontId="110" fillId="62" borderId="19" applyNumberFormat="0" applyAlignment="0" applyProtection="0"/>
    <xf numFmtId="0" fontId="110" fillId="62" borderId="19" applyNumberFormat="0" applyAlignment="0" applyProtection="0"/>
    <xf numFmtId="0" fontId="110" fillId="62" borderId="19" applyNumberFormat="0" applyAlignment="0" applyProtection="0"/>
    <xf numFmtId="0" fontId="110" fillId="62" borderId="19" applyNumberFormat="0" applyAlignment="0" applyProtection="0"/>
    <xf numFmtId="0" fontId="110" fillId="62" borderId="19" applyNumberFormat="0" applyAlignment="0" applyProtection="0"/>
    <xf numFmtId="0" fontId="110" fillId="62" borderId="19" applyNumberFormat="0" applyAlignment="0" applyProtection="0"/>
    <xf numFmtId="0" fontId="110" fillId="62" borderId="19" applyNumberFormat="0" applyAlignment="0" applyProtection="0"/>
    <xf numFmtId="0" fontId="110" fillId="62" borderId="19" applyNumberFormat="0" applyAlignment="0" applyProtection="0"/>
    <xf numFmtId="0" fontId="110" fillId="62" borderId="19" applyNumberFormat="0" applyAlignment="0" applyProtection="0"/>
    <xf numFmtId="0" fontId="110" fillId="62" borderId="19" applyNumberFormat="0" applyAlignment="0" applyProtection="0"/>
    <xf numFmtId="0" fontId="110" fillId="62" borderId="19" applyNumberFormat="0" applyAlignment="0" applyProtection="0"/>
    <xf numFmtId="0" fontId="110" fillId="62" borderId="19" applyNumberFormat="0" applyAlignment="0" applyProtection="0"/>
    <xf numFmtId="0" fontId="110" fillId="62" borderId="19" applyNumberFormat="0" applyAlignment="0" applyProtection="0"/>
    <xf numFmtId="0" fontId="110" fillId="62" borderId="19" applyNumberFormat="0" applyAlignment="0" applyProtection="0"/>
    <xf numFmtId="0" fontId="110" fillId="62" borderId="19" applyNumberFormat="0" applyAlignment="0" applyProtection="0"/>
    <xf numFmtId="0" fontId="110" fillId="62" borderId="19" applyNumberFormat="0" applyAlignment="0" applyProtection="0"/>
    <xf numFmtId="0" fontId="110" fillId="62" borderId="19" applyNumberFormat="0" applyAlignment="0" applyProtection="0"/>
    <xf numFmtId="0" fontId="111" fillId="0" borderId="0" applyNumberFormat="0" applyFill="0" applyBorder="0" applyAlignment="0" applyProtection="0"/>
    <xf numFmtId="0" fontId="62" fillId="70" borderId="0" applyNumberFormat="0" applyBorder="0" applyAlignment="0" applyProtection="0"/>
    <xf numFmtId="0" fontId="62" fillId="15" borderId="0" applyNumberFormat="0" applyBorder="0" applyAlignment="0" applyProtection="0"/>
    <xf numFmtId="0" fontId="62" fillId="13" borderId="0" applyNumberFormat="0" applyBorder="0" applyAlignment="0" applyProtection="0"/>
    <xf numFmtId="0" fontId="62" fillId="61" borderId="0" applyNumberFormat="0" applyBorder="0" applyAlignment="0" applyProtection="0"/>
    <xf numFmtId="0" fontId="62" fillId="71" borderId="0" applyNumberFormat="0" applyBorder="0" applyAlignment="0" applyProtection="0"/>
    <xf numFmtId="0" fontId="62" fillId="12" borderId="0" applyNumberFormat="0" applyBorder="0" applyAlignment="0" applyProtection="0"/>
    <xf numFmtId="0" fontId="8" fillId="0" borderId="0"/>
    <xf numFmtId="0" fontId="2" fillId="0" borderId="0"/>
    <xf numFmtId="0" fontId="1" fillId="0" borderId="0"/>
  </cellStyleXfs>
  <cellXfs count="784">
    <xf numFmtId="0" fontId="0" fillId="0" borderId="0" xfId="0"/>
    <xf numFmtId="3" fontId="25" fillId="3" borderId="0" xfId="0" applyNumberFormat="1" applyFont="1" applyFill="1" applyBorder="1"/>
    <xf numFmtId="0" fontId="28" fillId="0" borderId="0" xfId="2" applyFont="1" applyFill="1" applyBorder="1"/>
    <xf numFmtId="0" fontId="28" fillId="0" borderId="0" xfId="2" applyFont="1" applyFill="1" applyBorder="1" applyAlignment="1"/>
    <xf numFmtId="3" fontId="25" fillId="3" borderId="44" xfId="0" applyNumberFormat="1" applyFont="1" applyFill="1" applyBorder="1"/>
    <xf numFmtId="0" fontId="45" fillId="0" borderId="0" xfId="2" applyFont="1" applyFill="1" applyBorder="1"/>
    <xf numFmtId="0" fontId="112" fillId="0" borderId="0" xfId="2" applyFont="1" applyFill="1" applyBorder="1" applyAlignment="1">
      <alignment horizontal="right"/>
    </xf>
    <xf numFmtId="0" fontId="113" fillId="0" borderId="0" xfId="2" applyFont="1" applyFill="1" applyBorder="1"/>
    <xf numFmtId="0" fontId="48" fillId="0" borderId="0" xfId="2" applyFont="1" applyFill="1" applyBorder="1" applyAlignment="1">
      <alignment vertical="top"/>
    </xf>
    <xf numFmtId="0" fontId="48" fillId="0" borderId="0" xfId="2" applyFont="1" applyFill="1" applyBorder="1" applyAlignment="1">
      <alignment vertical="top" wrapText="1"/>
    </xf>
    <xf numFmtId="0" fontId="48" fillId="0" borderId="0" xfId="527" applyFont="1" applyFill="1" applyBorder="1" applyAlignment="1">
      <alignment horizontal="left" vertical="top" wrapText="1"/>
    </xf>
    <xf numFmtId="0" fontId="48" fillId="0" borderId="0" xfId="527" applyFont="1" applyFill="1" applyBorder="1" applyAlignment="1">
      <alignment vertical="top" wrapText="1"/>
    </xf>
    <xf numFmtId="0" fontId="28" fillId="0" borderId="0" xfId="2" applyFont="1" applyFill="1" applyBorder="1" applyAlignment="1">
      <alignment horizontal="right"/>
    </xf>
    <xf numFmtId="0" fontId="52" fillId="0" borderId="0" xfId="2" applyFont="1" applyFill="1" applyBorder="1" applyAlignment="1">
      <alignment horizontal="right"/>
    </xf>
    <xf numFmtId="0" fontId="45" fillId="0" borderId="0" xfId="2" applyFont="1" applyFill="1"/>
    <xf numFmtId="0" fontId="45" fillId="0" borderId="0" xfId="2" applyFont="1" applyFill="1" applyBorder="1" applyAlignment="1">
      <alignment horizontal="left"/>
    </xf>
    <xf numFmtId="0" fontId="114" fillId="0" borderId="0" xfId="2" applyFont="1" applyFill="1" applyBorder="1" applyAlignment="1">
      <alignment horizontal="left" vertical="top" wrapText="1"/>
    </xf>
    <xf numFmtId="0" fontId="114" fillId="0" borderId="0" xfId="2" applyFont="1" applyFill="1" applyBorder="1" applyAlignment="1">
      <alignment horizontal="left" vertical="top"/>
    </xf>
    <xf numFmtId="0" fontId="48" fillId="0" borderId="0" xfId="2" applyFont="1" applyFill="1" applyBorder="1" applyAlignment="1">
      <alignment horizontal="left" vertical="top" wrapText="1"/>
    </xf>
    <xf numFmtId="0" fontId="45" fillId="0" borderId="0" xfId="0" applyFont="1" applyFill="1"/>
    <xf numFmtId="0" fontId="25" fillId="0" borderId="0" xfId="0" applyFont="1" applyFill="1"/>
    <xf numFmtId="0" fontId="25" fillId="0" borderId="44" xfId="0" applyFont="1" applyFill="1" applyBorder="1"/>
    <xf numFmtId="0" fontId="25" fillId="0" borderId="44" xfId="0" applyFont="1" applyFill="1" applyBorder="1" applyAlignment="1"/>
    <xf numFmtId="3" fontId="25" fillId="0" borderId="0" xfId="0" applyNumberFormat="1" applyFont="1" applyFill="1" applyBorder="1"/>
    <xf numFmtId="3" fontId="25" fillId="0" borderId="44" xfId="0" applyNumberFormat="1" applyFont="1" applyFill="1" applyBorder="1"/>
    <xf numFmtId="3" fontId="25" fillId="0" borderId="46" xfId="0" applyNumberFormat="1" applyFont="1" applyFill="1" applyBorder="1"/>
    <xf numFmtId="0" fontId="25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right" vertical="center" wrapText="1"/>
    </xf>
    <xf numFmtId="0" fontId="25" fillId="0" borderId="0" xfId="0" applyFont="1" applyFill="1" applyBorder="1" applyAlignment="1">
      <alignment horizontal="right"/>
    </xf>
    <xf numFmtId="0" fontId="25" fillId="0" borderId="44" xfId="0" applyFont="1" applyFill="1" applyBorder="1" applyAlignment="1">
      <alignment horizontal="center" vertical="center" wrapText="1"/>
    </xf>
    <xf numFmtId="0" fontId="25" fillId="0" borderId="44" xfId="0" applyFont="1" applyFill="1" applyBorder="1" applyAlignment="1">
      <alignment horizontal="right" vertical="center" wrapText="1"/>
    </xf>
    <xf numFmtId="0" fontId="25" fillId="0" borderId="44" xfId="0" applyFont="1" applyFill="1" applyBorder="1" applyAlignment="1">
      <alignment horizontal="right"/>
    </xf>
    <xf numFmtId="3" fontId="25" fillId="0" borderId="52" xfId="0" applyNumberFormat="1" applyFont="1" applyFill="1" applyBorder="1"/>
    <xf numFmtId="3" fontId="25" fillId="0" borderId="49" xfId="0" applyNumberFormat="1" applyFont="1" applyFill="1" applyBorder="1"/>
    <xf numFmtId="0" fontId="25" fillId="0" borderId="0" xfId="0" applyFont="1" applyFill="1" applyAlignment="1"/>
    <xf numFmtId="2" fontId="25" fillId="0" borderId="0" xfId="0" applyNumberFormat="1" applyFont="1" applyFill="1"/>
    <xf numFmtId="0" fontId="25" fillId="0" borderId="0" xfId="0" applyFont="1" applyFill="1" applyBorder="1"/>
    <xf numFmtId="165" fontId="25" fillId="0" borderId="0" xfId="2" applyNumberFormat="1" applyFont="1" applyFill="1" applyBorder="1" applyAlignment="1">
      <alignment horizontal="right" vertical="center"/>
    </xf>
    <xf numFmtId="165" fontId="25" fillId="0" borderId="56" xfId="2" applyNumberFormat="1" applyFont="1" applyFill="1" applyBorder="1" applyAlignment="1">
      <alignment vertical="center"/>
    </xf>
    <xf numFmtId="165" fontId="25" fillId="0" borderId="0" xfId="2" applyNumberFormat="1" applyFont="1" applyFill="1" applyBorder="1" applyAlignment="1">
      <alignment vertical="center"/>
    </xf>
    <xf numFmtId="165" fontId="25" fillId="0" borderId="53" xfId="2" applyNumberFormat="1" applyFont="1" applyFill="1" applyBorder="1" applyAlignment="1">
      <alignment vertical="center"/>
    </xf>
    <xf numFmtId="165" fontId="25" fillId="0" borderId="54" xfId="2" applyNumberFormat="1" applyFont="1" applyFill="1" applyBorder="1" applyAlignment="1">
      <alignment vertical="center"/>
    </xf>
    <xf numFmtId="165" fontId="25" fillId="0" borderId="50" xfId="2" applyNumberFormat="1" applyFont="1" applyFill="1" applyBorder="1" applyAlignment="1">
      <alignment vertical="center"/>
    </xf>
    <xf numFmtId="165" fontId="25" fillId="0" borderId="44" xfId="2" applyNumberFormat="1" applyFont="1" applyFill="1" applyBorder="1" applyAlignment="1">
      <alignment vertical="center"/>
    </xf>
    <xf numFmtId="165" fontId="25" fillId="0" borderId="55" xfId="2" applyNumberFormat="1" applyFont="1" applyFill="1" applyBorder="1" applyAlignment="1">
      <alignment vertical="center"/>
    </xf>
    <xf numFmtId="165" fontId="25" fillId="0" borderId="52" xfId="2" applyNumberFormat="1" applyFont="1" applyFill="1" applyBorder="1" applyAlignment="1">
      <alignment vertical="center"/>
    </xf>
    <xf numFmtId="165" fontId="25" fillId="0" borderId="51" xfId="2" applyNumberFormat="1" applyFont="1" applyFill="1" applyBorder="1" applyAlignment="1">
      <alignment vertical="center"/>
    </xf>
    <xf numFmtId="165" fontId="25" fillId="0" borderId="0" xfId="20" applyNumberFormat="1" applyFont="1" applyFill="1" applyBorder="1" applyAlignment="1">
      <alignment horizontal="right" vertical="center"/>
    </xf>
    <xf numFmtId="165" fontId="25" fillId="0" borderId="44" xfId="20" applyNumberFormat="1" applyFont="1" applyFill="1" applyBorder="1" applyAlignment="1">
      <alignment horizontal="right" vertical="center"/>
    </xf>
    <xf numFmtId="165" fontId="33" fillId="0" borderId="56" xfId="2" applyNumberFormat="1" applyFont="1" applyFill="1" applyBorder="1" applyAlignment="1">
      <alignment horizontal="right" vertical="center"/>
    </xf>
    <xf numFmtId="164" fontId="25" fillId="0" borderId="53" xfId="1" applyNumberFormat="1" applyFont="1" applyFill="1" applyBorder="1" applyAlignment="1">
      <alignment vertical="center"/>
    </xf>
    <xf numFmtId="165" fontId="33" fillId="0" borderId="56" xfId="2" applyNumberFormat="1" applyFont="1" applyFill="1" applyBorder="1" applyAlignment="1">
      <alignment vertical="center"/>
    </xf>
    <xf numFmtId="165" fontId="25" fillId="0" borderId="0" xfId="2" applyNumberFormat="1" applyFont="1" applyFill="1" applyBorder="1" applyAlignment="1">
      <alignment horizontal="right"/>
    </xf>
    <xf numFmtId="165" fontId="33" fillId="0" borderId="54" xfId="2" applyNumberFormat="1" applyFont="1" applyFill="1" applyBorder="1" applyAlignment="1">
      <alignment vertical="center"/>
    </xf>
    <xf numFmtId="164" fontId="25" fillId="0" borderId="50" xfId="1" applyNumberFormat="1" applyFont="1" applyFill="1" applyBorder="1" applyAlignment="1">
      <alignment vertical="center"/>
    </xf>
    <xf numFmtId="165" fontId="33" fillId="0" borderId="54" xfId="2" applyNumberFormat="1" applyFont="1" applyFill="1" applyBorder="1" applyAlignment="1">
      <alignment horizontal="right" vertical="center"/>
    </xf>
    <xf numFmtId="165" fontId="33" fillId="0" borderId="55" xfId="2" applyNumberFormat="1" applyFont="1" applyFill="1" applyBorder="1" applyAlignment="1">
      <alignment vertical="center"/>
    </xf>
    <xf numFmtId="164" fontId="25" fillId="0" borderId="51" xfId="1" applyNumberFormat="1" applyFont="1" applyFill="1" applyBorder="1" applyAlignment="1">
      <alignment vertical="center"/>
    </xf>
    <xf numFmtId="165" fontId="33" fillId="0" borderId="55" xfId="2" applyNumberFormat="1" applyFont="1" applyFill="1" applyBorder="1" applyAlignment="1">
      <alignment horizontal="right" vertical="center"/>
    </xf>
    <xf numFmtId="165" fontId="25" fillId="0" borderId="44" xfId="2" applyNumberFormat="1" applyFont="1" applyFill="1" applyBorder="1" applyAlignment="1">
      <alignment horizontal="right"/>
    </xf>
    <xf numFmtId="0" fontId="23" fillId="0" borderId="0" xfId="2" applyFont="1" applyFill="1" applyBorder="1" applyAlignment="1"/>
    <xf numFmtId="0" fontId="25" fillId="0" borderId="0" xfId="2" applyFont="1" applyFill="1" applyBorder="1"/>
    <xf numFmtId="3" fontId="25" fillId="0" borderId="0" xfId="2" applyNumberFormat="1" applyFont="1" applyFill="1" applyBorder="1" applyAlignment="1">
      <alignment horizontal="right"/>
    </xf>
    <xf numFmtId="165" fontId="25" fillId="0" borderId="0" xfId="2" applyNumberFormat="1" applyFont="1" applyFill="1" applyBorder="1"/>
    <xf numFmtId="3" fontId="25" fillId="0" borderId="0" xfId="2" applyNumberFormat="1" applyFont="1" applyFill="1" applyBorder="1" applyAlignment="1">
      <alignment horizontal="right" vertical="center"/>
    </xf>
    <xf numFmtId="3" fontId="25" fillId="0" borderId="0" xfId="2" applyNumberFormat="1" applyFont="1" applyFill="1" applyBorder="1" applyAlignment="1">
      <alignment vertical="center"/>
    </xf>
    <xf numFmtId="3" fontId="25" fillId="0" borderId="44" xfId="2" applyNumberFormat="1" applyFont="1" applyFill="1" applyBorder="1" applyAlignment="1">
      <alignment vertical="center"/>
    </xf>
    <xf numFmtId="3" fontId="25" fillId="0" borderId="0" xfId="0" applyNumberFormat="1" applyFont="1" applyFill="1" applyBorder="1" applyAlignment="1">
      <alignment vertical="center"/>
    </xf>
    <xf numFmtId="165" fontId="25" fillId="0" borderId="56" xfId="0" applyNumberFormat="1" applyFont="1" applyFill="1" applyBorder="1" applyAlignment="1">
      <alignment horizontal="center" vertical="center"/>
    </xf>
    <xf numFmtId="165" fontId="25" fillId="0" borderId="54" xfId="0" applyNumberFormat="1" applyFont="1" applyFill="1" applyBorder="1" applyAlignment="1">
      <alignment horizontal="center" vertical="center"/>
    </xf>
    <xf numFmtId="0" fontId="28" fillId="0" borderId="0" xfId="0" applyFont="1" applyFill="1" applyBorder="1"/>
    <xf numFmtId="0" fontId="37" fillId="0" borderId="0" xfId="0" applyFont="1" applyFill="1" applyBorder="1"/>
    <xf numFmtId="3" fontId="35" fillId="0" borderId="0" xfId="0" applyNumberFormat="1" applyFont="1" applyFill="1" applyBorder="1" applyAlignment="1">
      <alignment horizontal="right"/>
    </xf>
    <xf numFmtId="3" fontId="35" fillId="0" borderId="0" xfId="0" applyNumberFormat="1" applyFont="1" applyFill="1" applyBorder="1"/>
    <xf numFmtId="0" fontId="35" fillId="0" borderId="0" xfId="0" applyFont="1" applyFill="1" applyBorder="1" applyAlignment="1">
      <alignment horizontal="right"/>
    </xf>
    <xf numFmtId="0" fontId="28" fillId="0" borderId="44" xfId="0" applyFont="1" applyFill="1" applyBorder="1"/>
    <xf numFmtId="3" fontId="25" fillId="0" borderId="56" xfId="0" applyNumberFormat="1" applyFont="1" applyFill="1" applyBorder="1" applyAlignment="1">
      <alignment horizontal="center"/>
    </xf>
    <xf numFmtId="3" fontId="25" fillId="0" borderId="55" xfId="0" applyNumberFormat="1" applyFont="1" applyFill="1" applyBorder="1" applyAlignment="1">
      <alignment horizontal="center"/>
    </xf>
    <xf numFmtId="3" fontId="25" fillId="0" borderId="0" xfId="0" applyNumberFormat="1" applyFont="1" applyFill="1" applyBorder="1" applyAlignment="1">
      <alignment horizontal="right"/>
    </xf>
    <xf numFmtId="165" fontId="25" fillId="0" borderId="56" xfId="0" applyNumberFormat="1" applyFont="1" applyFill="1" applyBorder="1" applyAlignment="1">
      <alignment horizontal="center"/>
    </xf>
    <xf numFmtId="3" fontId="25" fillId="0" borderId="52" xfId="0" applyNumberFormat="1" applyFont="1" applyFill="1" applyBorder="1" applyAlignment="1">
      <alignment horizontal="right"/>
    </xf>
    <xf numFmtId="3" fontId="25" fillId="0" borderId="44" xfId="0" applyNumberFormat="1" applyFont="1" applyFill="1" applyBorder="1" applyAlignment="1">
      <alignment horizontal="right"/>
    </xf>
    <xf numFmtId="165" fontId="25" fillId="0" borderId="55" xfId="0" applyNumberFormat="1" applyFont="1" applyFill="1" applyBorder="1" applyAlignment="1">
      <alignment horizontal="center"/>
    </xf>
    <xf numFmtId="3" fontId="25" fillId="0" borderId="49" xfId="0" applyNumberFormat="1" applyFont="1" applyFill="1" applyBorder="1" applyAlignment="1">
      <alignment horizontal="right" vertical="center"/>
    </xf>
    <xf numFmtId="3" fontId="25" fillId="0" borderId="46" xfId="0" applyNumberFormat="1" applyFont="1" applyFill="1" applyBorder="1" applyAlignment="1">
      <alignment horizontal="right" vertical="center"/>
    </xf>
    <xf numFmtId="165" fontId="25" fillId="0" borderId="47" xfId="0" applyNumberFormat="1" applyFont="1" applyFill="1" applyBorder="1" applyAlignment="1">
      <alignment horizontal="center"/>
    </xf>
    <xf numFmtId="165" fontId="25" fillId="0" borderId="47" xfId="0" applyNumberFormat="1" applyFont="1" applyFill="1" applyBorder="1" applyAlignment="1">
      <alignment horizontal="center" vertical="center"/>
    </xf>
    <xf numFmtId="3" fontId="25" fillId="0" borderId="46" xfId="0" applyNumberFormat="1" applyFont="1" applyFill="1" applyBorder="1" applyAlignment="1">
      <alignment horizontal="right" vertical="top" wrapText="1"/>
    </xf>
    <xf numFmtId="165" fontId="25" fillId="0" borderId="47" xfId="0" applyNumberFormat="1" applyFont="1" applyFill="1" applyBorder="1" applyAlignment="1">
      <alignment horizontal="center" vertical="top" wrapText="1"/>
    </xf>
    <xf numFmtId="3" fontId="25" fillId="0" borderId="49" xfId="0" applyNumberFormat="1" applyFont="1" applyFill="1" applyBorder="1" applyAlignment="1">
      <alignment horizontal="right"/>
    </xf>
    <xf numFmtId="3" fontId="25" fillId="0" borderId="46" xfId="0" applyNumberFormat="1" applyFont="1" applyFill="1" applyBorder="1" applyAlignment="1">
      <alignment horizontal="right"/>
    </xf>
    <xf numFmtId="3" fontId="25" fillId="0" borderId="49" xfId="0" applyNumberFormat="1" applyFont="1" applyFill="1" applyBorder="1" applyAlignment="1">
      <alignment horizontal="right" vertical="top"/>
    </xf>
    <xf numFmtId="3" fontId="25" fillId="0" borderId="46" xfId="0" applyNumberFormat="1" applyFont="1" applyFill="1" applyBorder="1" applyAlignment="1">
      <alignment horizontal="right" vertical="top"/>
    </xf>
    <xf numFmtId="0" fontId="25" fillId="0" borderId="0" xfId="0" applyFont="1" applyFill="1" applyBorder="1" applyAlignment="1">
      <alignment vertical="center"/>
    </xf>
    <xf numFmtId="3" fontId="25" fillId="0" borderId="54" xfId="0" applyNumberFormat="1" applyFont="1" applyFill="1" applyBorder="1" applyAlignment="1">
      <alignment horizontal="right" vertical="center"/>
    </xf>
    <xf numFmtId="3" fontId="25" fillId="0" borderId="0" xfId="0" applyNumberFormat="1" applyFont="1" applyFill="1" applyBorder="1" applyAlignment="1">
      <alignment horizontal="right" vertical="center"/>
    </xf>
    <xf numFmtId="164" fontId="25" fillId="0" borderId="54" xfId="1" applyNumberFormat="1" applyFont="1" applyFill="1" applyBorder="1" applyAlignment="1">
      <alignment horizontal="right" vertical="center"/>
    </xf>
    <xf numFmtId="164" fontId="25" fillId="0" borderId="50" xfId="1" applyNumberFormat="1" applyFont="1" applyFill="1" applyBorder="1" applyAlignment="1">
      <alignment horizontal="right" vertical="center"/>
    </xf>
    <xf numFmtId="3" fontId="115" fillId="0" borderId="0" xfId="0" applyNumberFormat="1" applyFont="1" applyFill="1" applyBorder="1" applyAlignment="1">
      <alignment horizontal="right" vertical="center"/>
    </xf>
    <xf numFmtId="3" fontId="25" fillId="0" borderId="56" xfId="0" applyNumberFormat="1" applyFont="1" applyFill="1" applyBorder="1" applyAlignment="1">
      <alignment horizontal="right" vertical="center"/>
    </xf>
    <xf numFmtId="164" fontId="25" fillId="0" borderId="56" xfId="1" applyNumberFormat="1" applyFont="1" applyFill="1" applyBorder="1" applyAlignment="1">
      <alignment horizontal="right" vertical="center"/>
    </xf>
    <xf numFmtId="164" fontId="25" fillId="0" borderId="53" xfId="1" applyNumberFormat="1" applyFont="1" applyFill="1" applyBorder="1" applyAlignment="1">
      <alignment horizontal="right" vertical="center"/>
    </xf>
    <xf numFmtId="3" fontId="32" fillId="0" borderId="54" xfId="0" applyNumberFormat="1" applyFont="1" applyFill="1" applyBorder="1" applyAlignment="1">
      <alignment horizontal="right" vertical="center"/>
    </xf>
    <xf numFmtId="164" fontId="32" fillId="0" borderId="50" xfId="1" applyNumberFormat="1" applyFont="1" applyFill="1" applyBorder="1" applyAlignment="1">
      <alignment horizontal="right" vertical="center"/>
    </xf>
    <xf numFmtId="165" fontId="34" fillId="0" borderId="0" xfId="1" applyNumberFormat="1" applyFont="1" applyFill="1" applyBorder="1" applyAlignment="1">
      <alignment horizontal="right" vertical="center"/>
    </xf>
    <xf numFmtId="165" fontId="34" fillId="0" borderId="0" xfId="0" applyNumberFormat="1" applyFont="1" applyFill="1" applyBorder="1" applyAlignment="1">
      <alignment horizontal="right" vertical="center"/>
    </xf>
    <xf numFmtId="3" fontId="25" fillId="0" borderId="56" xfId="2" applyNumberFormat="1" applyFont="1" applyFill="1" applyBorder="1" applyAlignment="1">
      <alignment vertical="center"/>
    </xf>
    <xf numFmtId="3" fontId="25" fillId="0" borderId="54" xfId="2" applyNumberFormat="1" applyFont="1" applyFill="1" applyBorder="1" applyAlignment="1">
      <alignment vertical="center"/>
    </xf>
    <xf numFmtId="3" fontId="25" fillId="0" borderId="52" xfId="2" applyNumberFormat="1" applyFont="1" applyFill="1" applyBorder="1" applyAlignment="1">
      <alignment horizontal="right" vertical="center"/>
    </xf>
    <xf numFmtId="3" fontId="25" fillId="0" borderId="55" xfId="2" applyNumberFormat="1" applyFont="1" applyFill="1" applyBorder="1" applyAlignment="1">
      <alignment vertical="center"/>
    </xf>
    <xf numFmtId="3" fontId="25" fillId="0" borderId="52" xfId="2" applyNumberFormat="1" applyFont="1" applyFill="1" applyBorder="1" applyAlignment="1">
      <alignment vertical="center"/>
    </xf>
    <xf numFmtId="3" fontId="115" fillId="0" borderId="54" xfId="0" applyNumberFormat="1" applyFont="1" applyFill="1" applyBorder="1" applyAlignment="1">
      <alignment horizontal="right" vertical="center"/>
    </xf>
    <xf numFmtId="3" fontId="115" fillId="0" borderId="56" xfId="0" applyNumberFormat="1" applyFont="1" applyFill="1" applyBorder="1" applyAlignment="1">
      <alignment horizontal="right" vertical="center"/>
    </xf>
    <xf numFmtId="0" fontId="28" fillId="0" borderId="46" xfId="0" applyFont="1" applyFill="1" applyBorder="1" applyAlignment="1">
      <alignment vertical="center"/>
    </xf>
    <xf numFmtId="1" fontId="28" fillId="0" borderId="46" xfId="0" applyNumberFormat="1" applyFont="1" applyFill="1" applyBorder="1" applyAlignment="1">
      <alignment vertical="center" wrapText="1"/>
    </xf>
    <xf numFmtId="0" fontId="25" fillId="0" borderId="46" xfId="0" applyFont="1" applyFill="1" applyBorder="1" applyAlignment="1">
      <alignment horizontal="right" vertical="center"/>
    </xf>
    <xf numFmtId="164" fontId="25" fillId="0" borderId="46" xfId="1" applyNumberFormat="1" applyFont="1" applyFill="1" applyBorder="1" applyAlignment="1">
      <alignment horizontal="right" vertical="center"/>
    </xf>
    <xf numFmtId="0" fontId="24" fillId="0" borderId="46" xfId="0" applyFont="1" applyFill="1" applyBorder="1" applyAlignment="1">
      <alignment vertical="center" wrapText="1"/>
    </xf>
    <xf numFmtId="3" fontId="31" fillId="0" borderId="46" xfId="0" applyNumberFormat="1" applyFont="1" applyFill="1" applyBorder="1" applyAlignment="1">
      <alignment horizontal="right" vertical="center"/>
    </xf>
    <xf numFmtId="164" fontId="31" fillId="0" borderId="46" xfId="1" applyNumberFormat="1" applyFont="1" applyFill="1" applyBorder="1" applyAlignment="1">
      <alignment horizontal="right" vertical="center"/>
    </xf>
    <xf numFmtId="3" fontId="25" fillId="0" borderId="55" xfId="0" applyNumberFormat="1" applyFont="1" applyFill="1" applyBorder="1" applyAlignment="1">
      <alignment horizontal="right" vertical="center"/>
    </xf>
    <xf numFmtId="3" fontId="25" fillId="0" borderId="52" xfId="0" applyNumberFormat="1" applyFont="1" applyFill="1" applyBorder="1" applyAlignment="1">
      <alignment horizontal="right" vertical="center"/>
    </xf>
    <xf numFmtId="164" fontId="25" fillId="0" borderId="0" xfId="1" applyNumberFormat="1" applyFont="1" applyFill="1" applyBorder="1" applyAlignment="1">
      <alignment horizontal="right" vertical="center"/>
    </xf>
    <xf numFmtId="164" fontId="25" fillId="0" borderId="52" xfId="1" applyNumberFormat="1" applyFont="1" applyFill="1" applyBorder="1" applyAlignment="1">
      <alignment horizontal="right" vertical="center"/>
    </xf>
    <xf numFmtId="164" fontId="25" fillId="0" borderId="55" xfId="1" applyNumberFormat="1" applyFont="1" applyFill="1" applyBorder="1" applyAlignment="1">
      <alignment horizontal="right" vertical="center"/>
    </xf>
    <xf numFmtId="165" fontId="34" fillId="0" borderId="52" xfId="1" applyNumberFormat="1" applyFont="1" applyFill="1" applyBorder="1" applyAlignment="1">
      <alignment horizontal="right" vertical="center"/>
    </xf>
    <xf numFmtId="165" fontId="34" fillId="0" borderId="44" xfId="0" applyNumberFormat="1" applyFont="1" applyFill="1" applyBorder="1" applyAlignment="1">
      <alignment horizontal="right" vertical="center"/>
    </xf>
    <xf numFmtId="164" fontId="25" fillId="0" borderId="0" xfId="0" applyNumberFormat="1" applyFont="1" applyFill="1" applyBorder="1" applyAlignment="1">
      <alignment vertical="center"/>
    </xf>
    <xf numFmtId="165" fontId="34" fillId="0" borderId="44" xfId="1" applyNumberFormat="1" applyFont="1" applyFill="1" applyBorder="1" applyAlignment="1">
      <alignment horizontal="right" vertical="center"/>
    </xf>
    <xf numFmtId="3" fontId="25" fillId="0" borderId="56" xfId="2" applyNumberFormat="1" applyFont="1" applyFill="1" applyBorder="1" applyAlignment="1">
      <alignment horizontal="right" vertical="center"/>
    </xf>
    <xf numFmtId="3" fontId="25" fillId="0" borderId="53" xfId="2" applyNumberFormat="1" applyFont="1" applyFill="1" applyBorder="1" applyAlignment="1">
      <alignment vertical="center"/>
    </xf>
    <xf numFmtId="3" fontId="25" fillId="0" borderId="54" xfId="2" applyNumberFormat="1" applyFont="1" applyFill="1" applyBorder="1" applyAlignment="1">
      <alignment horizontal="right" vertical="center"/>
    </xf>
    <xf numFmtId="3" fontId="25" fillId="0" borderId="50" xfId="2" applyNumberFormat="1" applyFont="1" applyFill="1" applyBorder="1" applyAlignment="1">
      <alignment vertical="center"/>
    </xf>
    <xf numFmtId="3" fontId="25" fillId="0" borderId="55" xfId="2" applyNumberFormat="1" applyFont="1" applyFill="1" applyBorder="1" applyAlignment="1">
      <alignment horizontal="right" vertical="center"/>
    </xf>
    <xf numFmtId="3" fontId="25" fillId="0" borderId="51" xfId="2" applyNumberFormat="1" applyFont="1" applyFill="1" applyBorder="1" applyAlignment="1">
      <alignment vertical="center"/>
    </xf>
    <xf numFmtId="0" fontId="28" fillId="0" borderId="0" xfId="2" applyFont="1" applyFill="1"/>
    <xf numFmtId="0" fontId="25" fillId="0" borderId="0" xfId="2" applyFont="1" applyFill="1" applyAlignment="1">
      <alignment horizontal="right"/>
    </xf>
    <xf numFmtId="0" fontId="25" fillId="0" borderId="0" xfId="2" applyFont="1" applyFill="1" applyAlignment="1"/>
    <xf numFmtId="0" fontId="25" fillId="0" borderId="0" xfId="2" applyFont="1" applyFill="1"/>
    <xf numFmtId="165" fontId="25" fillId="0" borderId="0" xfId="2" applyNumberFormat="1" applyFont="1" applyFill="1" applyBorder="1" applyAlignment="1">
      <alignment wrapText="1"/>
    </xf>
    <xf numFmtId="0" fontId="25" fillId="0" borderId="0" xfId="2" applyFont="1" applyFill="1" applyBorder="1" applyAlignment="1">
      <alignment vertical="center"/>
    </xf>
    <xf numFmtId="165" fontId="44" fillId="0" borderId="0" xfId="2" applyNumberFormat="1" applyFont="1" applyFill="1" applyBorder="1" applyAlignment="1">
      <alignment vertical="center" wrapText="1"/>
    </xf>
    <xf numFmtId="0" fontId="25" fillId="0" borderId="0" xfId="2" applyFont="1" applyFill="1" applyAlignment="1">
      <alignment horizontal="left"/>
    </xf>
    <xf numFmtId="0" fontId="25" fillId="0" borderId="0" xfId="2" applyFont="1" applyFill="1" applyBorder="1" applyAlignment="1">
      <alignment wrapText="1"/>
    </xf>
    <xf numFmtId="0" fontId="25" fillId="0" borderId="0" xfId="2" applyFont="1" applyFill="1" applyAlignment="1">
      <alignment wrapText="1"/>
    </xf>
    <xf numFmtId="165" fontId="43" fillId="0" borderId="0" xfId="2" applyNumberFormat="1" applyFont="1" applyFill="1" applyBorder="1" applyAlignment="1">
      <alignment vertical="center" wrapText="1"/>
    </xf>
    <xf numFmtId="16" fontId="25" fillId="0" borderId="0" xfId="2" applyNumberFormat="1" applyFont="1" applyFill="1" applyBorder="1" applyAlignment="1">
      <alignment horizontal="center" wrapText="1"/>
    </xf>
    <xf numFmtId="0" fontId="43" fillId="0" borderId="0" xfId="2" applyFont="1" applyFill="1" applyAlignment="1">
      <alignment vertical="center" wrapText="1"/>
    </xf>
    <xf numFmtId="0" fontId="26" fillId="0" borderId="0" xfId="2" applyFont="1" applyFill="1"/>
    <xf numFmtId="165" fontId="35" fillId="0" borderId="0" xfId="2" applyNumberFormat="1" applyFont="1" applyFill="1" applyBorder="1" applyAlignment="1">
      <alignment wrapText="1"/>
    </xf>
    <xf numFmtId="165" fontId="25" fillId="0" borderId="0" xfId="2" applyNumberFormat="1" applyFont="1" applyFill="1" applyBorder="1" applyAlignment="1">
      <alignment horizontal="left" vertical="top" wrapText="1"/>
    </xf>
    <xf numFmtId="165" fontId="40" fillId="0" borderId="0" xfId="2" applyNumberFormat="1" applyFont="1" applyFill="1" applyBorder="1" applyAlignment="1">
      <alignment vertical="center" wrapText="1"/>
    </xf>
    <xf numFmtId="3" fontId="26" fillId="0" borderId="0" xfId="2" applyNumberFormat="1" applyFont="1" applyFill="1" applyBorder="1" applyAlignment="1">
      <alignment vertical="center" wrapText="1"/>
    </xf>
    <xf numFmtId="165" fontId="26" fillId="0" borderId="0" xfId="2" applyNumberFormat="1" applyFont="1" applyFill="1" applyBorder="1" applyAlignment="1">
      <alignment horizontal="left" wrapText="1"/>
    </xf>
    <xf numFmtId="0" fontId="42" fillId="0" borderId="0" xfId="2" applyFont="1" applyFill="1" applyAlignment="1">
      <alignment vertical="center" wrapText="1"/>
    </xf>
    <xf numFmtId="0" fontId="41" fillId="0" borderId="0" xfId="2" applyFont="1" applyFill="1" applyAlignment="1">
      <alignment vertical="center" wrapText="1"/>
    </xf>
    <xf numFmtId="0" fontId="40" fillId="0" borderId="0" xfId="2" applyFont="1" applyFill="1" applyBorder="1" applyAlignment="1">
      <alignment wrapText="1"/>
    </xf>
    <xf numFmtId="0" fontId="26" fillId="0" borderId="0" xfId="2" applyFont="1" applyFill="1" applyBorder="1" applyAlignment="1">
      <alignment horizontal="center" wrapText="1"/>
    </xf>
    <xf numFmtId="165" fontId="32" fillId="0" borderId="0" xfId="2" applyNumberFormat="1" applyFont="1" applyFill="1" applyBorder="1" applyAlignment="1">
      <alignment horizontal="center" vertical="center" wrapText="1"/>
    </xf>
    <xf numFmtId="0" fontId="25" fillId="0" borderId="0" xfId="2" applyFont="1" applyFill="1" applyBorder="1" applyAlignment="1"/>
    <xf numFmtId="0" fontId="25" fillId="0" borderId="0" xfId="2" applyFont="1" applyFill="1" applyBorder="1" applyAlignment="1">
      <alignment horizontal="left"/>
    </xf>
    <xf numFmtId="0" fontId="121" fillId="0" borderId="0" xfId="2" applyFont="1" applyFill="1"/>
    <xf numFmtId="0" fontId="25" fillId="0" borderId="0" xfId="2" applyFont="1" applyFill="1" applyAlignment="1">
      <alignment horizontal="left" vertical="top" wrapText="1"/>
    </xf>
    <xf numFmtId="0" fontId="25" fillId="0" borderId="0" xfId="2" applyFont="1" applyFill="1" applyAlignment="1">
      <alignment horizontal="center" vertical="top" wrapText="1"/>
    </xf>
    <xf numFmtId="0" fontId="25" fillId="0" borderId="0" xfId="2" applyFont="1" applyFill="1" applyAlignment="1">
      <alignment vertical="top"/>
    </xf>
    <xf numFmtId="0" fontId="25" fillId="0" borderId="0" xfId="2" applyFont="1" applyFill="1" applyBorder="1" applyAlignment="1">
      <alignment horizontal="center" vertical="top" wrapText="1"/>
    </xf>
    <xf numFmtId="0" fontId="23" fillId="0" borderId="0" xfId="2" applyFont="1" applyFill="1" applyAlignment="1">
      <alignment vertical="top" wrapText="1"/>
    </xf>
    <xf numFmtId="0" fontId="122" fillId="0" borderId="0" xfId="2" applyFont="1" applyFill="1" applyAlignment="1"/>
    <xf numFmtId="0" fontId="25" fillId="0" borderId="0" xfId="0" applyFont="1" applyFill="1" applyBorder="1" applyAlignment="1">
      <alignment horizontal="left" vertical="top" wrapText="1"/>
    </xf>
    <xf numFmtId="0" fontId="25" fillId="0" borderId="0" xfId="0" applyFont="1" applyFill="1" applyBorder="1" applyAlignment="1">
      <alignment horizontal="left" vertical="center"/>
    </xf>
    <xf numFmtId="165" fontId="25" fillId="0" borderId="0" xfId="2" applyNumberFormat="1" applyFont="1" applyFill="1" applyBorder="1" applyAlignment="1">
      <alignment horizontal="center" wrapText="1"/>
    </xf>
    <xf numFmtId="3" fontId="25" fillId="0" borderId="0" xfId="2" applyNumberFormat="1" applyFont="1" applyFill="1" applyBorder="1" applyAlignment="1">
      <alignment horizontal="center" vertical="center" wrapText="1"/>
    </xf>
    <xf numFmtId="0" fontId="48" fillId="0" borderId="0" xfId="2" applyFont="1" applyFill="1" applyBorder="1" applyAlignment="1">
      <alignment horizontal="justify" vertical="top" wrapText="1"/>
    </xf>
    <xf numFmtId="0" fontId="114" fillId="0" borderId="0" xfId="2" quotePrefix="1" applyFont="1" applyFill="1" applyBorder="1" applyAlignment="1">
      <alignment horizontal="left"/>
    </xf>
    <xf numFmtId="0" fontId="114" fillId="0" borderId="0" xfId="2" applyFont="1" applyFill="1" applyBorder="1" applyAlignment="1">
      <alignment horizontal="left"/>
    </xf>
    <xf numFmtId="0" fontId="114" fillId="0" borderId="0" xfId="2" applyFont="1" applyFill="1" applyBorder="1" applyAlignment="1">
      <alignment horizontal="right"/>
    </xf>
    <xf numFmtId="0" fontId="48" fillId="0" borderId="0" xfId="2" quotePrefix="1" applyFont="1" applyFill="1" applyBorder="1" applyAlignment="1">
      <alignment horizontal="left"/>
    </xf>
    <xf numFmtId="0" fontId="48" fillId="0" borderId="0" xfId="2" applyFont="1" applyFill="1" applyBorder="1" applyAlignment="1">
      <alignment horizontal="left"/>
    </xf>
    <xf numFmtId="0" fontId="48" fillId="0" borderId="0" xfId="2" applyFont="1" applyFill="1" applyBorder="1" applyAlignment="1">
      <alignment horizontal="right"/>
    </xf>
    <xf numFmtId="0" fontId="125" fillId="0" borderId="0" xfId="2" applyFont="1" applyFill="1" applyBorder="1" applyAlignment="1">
      <alignment horizontal="left"/>
    </xf>
    <xf numFmtId="0" fontId="55" fillId="0" borderId="0" xfId="2" applyFont="1" applyFill="1" applyBorder="1" applyAlignment="1">
      <alignment horizontal="left"/>
    </xf>
    <xf numFmtId="0" fontId="25" fillId="0" borderId="0" xfId="2" applyFont="1" applyFill="1" applyBorder="1" applyAlignment="1">
      <alignment vertical="top" wrapText="1"/>
    </xf>
    <xf numFmtId="0" fontId="25" fillId="0" borderId="58" xfId="0" applyFont="1" applyFill="1" applyBorder="1" applyAlignment="1">
      <alignment horizontal="right" vertical="center"/>
    </xf>
    <xf numFmtId="0" fontId="25" fillId="0" borderId="58" xfId="0" applyFont="1" applyFill="1" applyBorder="1" applyAlignment="1">
      <alignment vertical="center"/>
    </xf>
    <xf numFmtId="0" fontId="123" fillId="0" borderId="0" xfId="2" applyFont="1" applyFill="1" applyBorder="1" applyAlignment="1">
      <alignment horizontal="left"/>
    </xf>
    <xf numFmtId="0" fontId="25" fillId="0" borderId="0" xfId="2" applyFont="1" applyFill="1" applyBorder="1" applyAlignment="1">
      <alignment horizontal="left" vertical="top" wrapText="1"/>
    </xf>
    <xf numFmtId="0" fontId="126" fillId="0" borderId="0" xfId="2" applyFont="1" applyFill="1" applyBorder="1"/>
    <xf numFmtId="0" fontId="25" fillId="0" borderId="0" xfId="2" applyFont="1" applyFill="1" applyBorder="1" applyAlignment="1">
      <alignment horizontal="left" vertical="top"/>
    </xf>
    <xf numFmtId="0" fontId="126" fillId="0" borderId="0" xfId="2" applyFont="1" applyFill="1" applyBorder="1" applyAlignment="1">
      <alignment horizontal="right"/>
    </xf>
    <xf numFmtId="0" fontId="25" fillId="0" borderId="58" xfId="2" applyFont="1" applyFill="1" applyBorder="1"/>
    <xf numFmtId="0" fontId="35" fillId="0" borderId="0" xfId="2" applyFont="1" applyFill="1" applyBorder="1" applyAlignment="1">
      <alignment wrapText="1"/>
    </xf>
    <xf numFmtId="1" fontId="127" fillId="0" borderId="44" xfId="0" applyNumberFormat="1" applyFont="1" applyFill="1" applyBorder="1" applyAlignment="1">
      <alignment vertical="top"/>
    </xf>
    <xf numFmtId="0" fontId="24" fillId="0" borderId="44" xfId="0" applyFont="1" applyFill="1" applyBorder="1" applyAlignment="1">
      <alignment vertical="top" wrapText="1"/>
    </xf>
    <xf numFmtId="3" fontId="28" fillId="0" borderId="0" xfId="0" applyNumberFormat="1" applyFont="1" applyFill="1" applyBorder="1"/>
    <xf numFmtId="0" fontId="30" fillId="0" borderId="44" xfId="2" applyFont="1" applyFill="1" applyBorder="1" applyAlignment="1">
      <alignment horizontal="right" vertical="top" wrapText="1"/>
    </xf>
    <xf numFmtId="4" fontId="25" fillId="0" borderId="0" xfId="2" applyNumberFormat="1" applyFont="1" applyFill="1" applyBorder="1"/>
    <xf numFmtId="166" fontId="25" fillId="0" borderId="0" xfId="2" applyNumberFormat="1" applyFont="1" applyFill="1" applyBorder="1" applyAlignment="1">
      <alignment horizontal="right"/>
    </xf>
    <xf numFmtId="3" fontId="25" fillId="0" borderId="0" xfId="2" applyNumberFormat="1" applyFont="1" applyFill="1" applyBorder="1"/>
    <xf numFmtId="1" fontId="127" fillId="0" borderId="44" xfId="2" applyNumberFormat="1" applyFont="1" applyFill="1" applyBorder="1" applyAlignment="1">
      <alignment horizontal="left" vertical="top" wrapText="1"/>
    </xf>
    <xf numFmtId="0" fontId="30" fillId="0" borderId="44" xfId="2" applyFont="1" applyFill="1" applyBorder="1" applyAlignment="1">
      <alignment vertical="top" wrapText="1"/>
    </xf>
    <xf numFmtId="0" fontId="128" fillId="0" borderId="44" xfId="2" applyFont="1" applyFill="1" applyBorder="1" applyAlignment="1">
      <alignment horizontal="left" vertical="top" wrapText="1"/>
    </xf>
    <xf numFmtId="0" fontId="25" fillId="0" borderId="44" xfId="2" applyFont="1" applyFill="1" applyBorder="1"/>
    <xf numFmtId="0" fontId="32" fillId="0" borderId="0" xfId="2" applyFont="1" applyFill="1" applyBorder="1"/>
    <xf numFmtId="165" fontId="32" fillId="0" borderId="0" xfId="2" applyNumberFormat="1" applyFont="1" applyFill="1" applyBorder="1"/>
    <xf numFmtId="0" fontId="28" fillId="0" borderId="0" xfId="0" applyFont="1" applyFill="1"/>
    <xf numFmtId="0" fontId="129" fillId="0" borderId="0" xfId="0" applyFont="1" applyFill="1"/>
    <xf numFmtId="1" fontId="24" fillId="0" borderId="44" xfId="0" applyNumberFormat="1" applyFont="1" applyFill="1" applyBorder="1" applyAlignment="1">
      <alignment vertical="center" wrapText="1"/>
    </xf>
    <xf numFmtId="1" fontId="24" fillId="0" borderId="44" xfId="0" applyNumberFormat="1" applyFont="1" applyFill="1" applyBorder="1" applyAlignment="1">
      <alignment horizontal="left" vertical="center" wrapText="1"/>
    </xf>
    <xf numFmtId="0" fontId="24" fillId="0" borderId="44" xfId="0" applyFont="1" applyFill="1" applyBorder="1" applyAlignment="1">
      <alignment vertical="center" wrapText="1"/>
    </xf>
    <xf numFmtId="165" fontId="28" fillId="0" borderId="0" xfId="0" applyNumberFormat="1" applyFont="1" applyFill="1"/>
    <xf numFmtId="3" fontId="28" fillId="0" borderId="0" xfId="0" applyNumberFormat="1" applyFont="1" applyFill="1"/>
    <xf numFmtId="1" fontId="28" fillId="0" borderId="0" xfId="0" applyNumberFormat="1" applyFont="1" applyFill="1"/>
    <xf numFmtId="0" fontId="25" fillId="0" borderId="0" xfId="0" applyFont="1" applyFill="1" applyBorder="1" applyAlignment="1">
      <alignment horizontal="right" vertical="center"/>
    </xf>
    <xf numFmtId="164" fontId="25" fillId="0" borderId="0" xfId="1" applyNumberFormat="1" applyFont="1" applyFill="1" applyBorder="1" applyAlignment="1">
      <alignment vertical="center"/>
    </xf>
    <xf numFmtId="0" fontId="28" fillId="0" borderId="0" xfId="0" applyFont="1" applyFill="1" applyBorder="1" applyAlignment="1">
      <alignment horizontal="right" vertical="center"/>
    </xf>
    <xf numFmtId="0" fontId="28" fillId="0" borderId="0" xfId="0" applyFont="1" applyFill="1" applyBorder="1" applyAlignment="1">
      <alignment horizontal="left" vertical="center"/>
    </xf>
    <xf numFmtId="0" fontId="129" fillId="0" borderId="0" xfId="0" applyFont="1" applyFill="1" applyBorder="1" applyAlignment="1">
      <alignment horizontal="left"/>
    </xf>
    <xf numFmtId="0" fontId="28" fillId="0" borderId="0" xfId="0" applyFont="1" applyFill="1" applyAlignment="1">
      <alignment horizontal="left"/>
    </xf>
    <xf numFmtId="164" fontId="28" fillId="0" borderId="0" xfId="0" applyNumberFormat="1" applyFont="1" applyFill="1"/>
    <xf numFmtId="0" fontId="32" fillId="0" borderId="0" xfId="2" applyFont="1" applyFill="1" applyBorder="1" applyAlignment="1">
      <alignment horizontal="right"/>
    </xf>
    <xf numFmtId="167" fontId="32" fillId="0" borderId="0" xfId="2" applyNumberFormat="1" applyFont="1" applyFill="1" applyBorder="1" applyAlignment="1">
      <alignment horizontal="right"/>
    </xf>
    <xf numFmtId="167" fontId="25" fillId="0" borderId="0" xfId="2" applyNumberFormat="1" applyFont="1" applyFill="1" applyBorder="1" applyAlignment="1">
      <alignment horizontal="right"/>
    </xf>
    <xf numFmtId="3" fontId="55" fillId="0" borderId="0" xfId="2" applyNumberFormat="1" applyFont="1" applyFill="1" applyBorder="1"/>
    <xf numFmtId="3" fontId="28" fillId="0" borderId="0" xfId="2" applyNumberFormat="1" applyFont="1" applyFill="1" applyBorder="1"/>
    <xf numFmtId="3" fontId="28" fillId="0" borderId="0" xfId="2" applyNumberFormat="1" applyFont="1" applyFill="1"/>
    <xf numFmtId="0" fontId="130" fillId="0" borderId="0" xfId="2" applyFont="1" applyFill="1" applyAlignment="1">
      <alignment wrapText="1"/>
    </xf>
    <xf numFmtId="0" fontId="40" fillId="0" borderId="0" xfId="2" applyFont="1" applyFill="1" applyBorder="1" applyAlignment="1">
      <alignment vertical="center" wrapText="1"/>
    </xf>
    <xf numFmtId="49" fontId="25" fillId="0" borderId="0" xfId="2" applyNumberFormat="1" applyFont="1" applyFill="1" applyBorder="1" applyAlignment="1">
      <alignment wrapText="1"/>
    </xf>
    <xf numFmtId="1" fontId="32" fillId="0" borderId="0" xfId="2" applyNumberFormat="1" applyFont="1" applyFill="1" applyBorder="1" applyAlignment="1">
      <alignment horizontal="right" wrapText="1"/>
    </xf>
    <xf numFmtId="0" fontId="32" fillId="0" borderId="0" xfId="2" applyFont="1" applyFill="1" applyBorder="1" applyAlignment="1">
      <alignment wrapText="1"/>
    </xf>
    <xf numFmtId="0" fontId="32" fillId="0" borderId="0" xfId="2" applyFont="1" applyFill="1" applyBorder="1" applyAlignment="1">
      <alignment horizontal="right" wrapText="1"/>
    </xf>
    <xf numFmtId="3" fontId="32" fillId="0" borderId="0" xfId="2" applyNumberFormat="1" applyFont="1" applyFill="1" applyBorder="1" applyAlignment="1">
      <alignment horizontal="right"/>
    </xf>
    <xf numFmtId="165" fontId="32" fillId="0" borderId="0" xfId="2" applyNumberFormat="1" applyFont="1" applyFill="1" applyBorder="1" applyAlignment="1">
      <alignment horizontal="right"/>
    </xf>
    <xf numFmtId="0" fontId="45" fillId="0" borderId="0" xfId="57" applyFont="1" applyFill="1"/>
    <xf numFmtId="0" fontId="131" fillId="0" borderId="0" xfId="2" applyFont="1" applyFill="1" applyAlignment="1">
      <alignment horizontal="right"/>
    </xf>
    <xf numFmtId="0" fontId="28" fillId="26" borderId="0" xfId="2" applyFont="1" applyFill="1"/>
    <xf numFmtId="0" fontId="25" fillId="26" borderId="0" xfId="2" applyFont="1" applyFill="1"/>
    <xf numFmtId="1" fontId="55" fillId="0" borderId="0" xfId="2" applyNumberFormat="1" applyFont="1" applyFill="1" applyBorder="1" applyAlignment="1">
      <alignment horizontal="left"/>
    </xf>
    <xf numFmtId="0" fontId="55" fillId="0" borderId="0" xfId="2" applyNumberFormat="1" applyFont="1" applyFill="1" applyBorder="1" applyAlignment="1">
      <alignment horizontal="left"/>
    </xf>
    <xf numFmtId="0" fontId="25" fillId="0" borderId="0" xfId="0" applyFont="1" applyFill="1" applyBorder="1" applyAlignment="1">
      <alignment horizontal="left" vertical="center"/>
    </xf>
    <xf numFmtId="0" fontId="28" fillId="0" borderId="58" xfId="0" applyFont="1" applyFill="1" applyBorder="1" applyAlignment="1">
      <alignment vertical="center"/>
    </xf>
    <xf numFmtId="1" fontId="28" fillId="0" borderId="58" xfId="0" applyNumberFormat="1" applyFont="1" applyFill="1" applyBorder="1" applyAlignment="1">
      <alignment vertical="center" wrapText="1"/>
    </xf>
    <xf numFmtId="3" fontId="25" fillId="0" borderId="58" xfId="0" applyNumberFormat="1" applyFont="1" applyFill="1" applyBorder="1" applyAlignment="1">
      <alignment horizontal="right" vertical="center"/>
    </xf>
    <xf numFmtId="164" fontId="25" fillId="0" borderId="58" xfId="1" applyNumberFormat="1" applyFont="1" applyFill="1" applyBorder="1" applyAlignment="1">
      <alignment horizontal="right" vertical="center"/>
    </xf>
    <xf numFmtId="0" fontId="24" fillId="0" borderId="58" xfId="0" applyFont="1" applyFill="1" applyBorder="1" applyAlignment="1">
      <alignment vertical="center" wrapText="1"/>
    </xf>
    <xf numFmtId="3" fontId="31" fillId="0" borderId="58" xfId="0" applyNumberFormat="1" applyFont="1" applyFill="1" applyBorder="1" applyAlignment="1">
      <alignment horizontal="right" vertical="center"/>
    </xf>
    <xf numFmtId="164" fontId="31" fillId="0" borderId="58" xfId="1" applyNumberFormat="1" applyFont="1" applyFill="1" applyBorder="1" applyAlignment="1">
      <alignment horizontal="right" vertical="center"/>
    </xf>
    <xf numFmtId="0" fontId="25" fillId="25" borderId="46" xfId="2" applyFont="1" applyFill="1" applyBorder="1" applyAlignment="1">
      <alignment horizontal="center" wrapText="1"/>
    </xf>
    <xf numFmtId="0" fontId="25" fillId="25" borderId="47" xfId="2" applyFont="1" applyFill="1" applyBorder="1" applyAlignment="1">
      <alignment horizontal="center" wrapText="1"/>
    </xf>
    <xf numFmtId="0" fontId="25" fillId="25" borderId="49" xfId="2" applyFont="1" applyFill="1" applyBorder="1" applyAlignment="1">
      <alignment horizontal="center" wrapText="1"/>
    </xf>
    <xf numFmtId="165" fontId="25" fillId="76" borderId="0" xfId="2" applyNumberFormat="1" applyFont="1" applyFill="1" applyBorder="1" applyAlignment="1">
      <alignment horizontal="right" vertical="center"/>
    </xf>
    <xf numFmtId="165" fontId="25" fillId="76" borderId="56" xfId="2" applyNumberFormat="1" applyFont="1" applyFill="1" applyBorder="1" applyAlignment="1">
      <alignment horizontal="right" vertical="center"/>
    </xf>
    <xf numFmtId="165" fontId="25" fillId="76" borderId="53" xfId="2" applyNumberFormat="1" applyFont="1" applyFill="1" applyBorder="1" applyAlignment="1">
      <alignment horizontal="right" vertical="center"/>
    </xf>
    <xf numFmtId="0" fontId="25" fillId="25" borderId="0" xfId="0" applyFont="1" applyFill="1" applyBorder="1"/>
    <xf numFmtId="0" fontId="25" fillId="25" borderId="0" xfId="0" applyFont="1" applyFill="1" applyBorder="1" applyAlignment="1"/>
    <xf numFmtId="0" fontId="25" fillId="25" borderId="46" xfId="2" applyFont="1" applyFill="1" applyBorder="1" applyAlignment="1">
      <alignment horizontal="center" vertical="center"/>
    </xf>
    <xf numFmtId="1" fontId="25" fillId="25" borderId="46" xfId="2" applyNumberFormat="1" applyFont="1" applyFill="1" applyBorder="1" applyAlignment="1">
      <alignment horizontal="center" wrapText="1"/>
    </xf>
    <xf numFmtId="1" fontId="33" fillId="25" borderId="47" xfId="2" applyNumberFormat="1" applyFont="1" applyFill="1" applyBorder="1" applyAlignment="1">
      <alignment horizontal="center" wrapText="1"/>
    </xf>
    <xf numFmtId="1" fontId="25" fillId="25" borderId="49" xfId="2" applyNumberFormat="1" applyFont="1" applyFill="1" applyBorder="1" applyAlignment="1">
      <alignment horizontal="center" wrapText="1"/>
    </xf>
    <xf numFmtId="0" fontId="34" fillId="25" borderId="46" xfId="0" applyFont="1" applyFill="1" applyBorder="1" applyAlignment="1">
      <alignment horizontal="right" wrapText="1"/>
    </xf>
    <xf numFmtId="0" fontId="25" fillId="25" borderId="0" xfId="2" applyFont="1" applyFill="1" applyBorder="1"/>
    <xf numFmtId="0" fontId="30" fillId="25" borderId="56" xfId="0" applyFont="1" applyFill="1" applyBorder="1" applyAlignment="1">
      <alignment vertical="center" wrapText="1"/>
    </xf>
    <xf numFmtId="0" fontId="30" fillId="25" borderId="53" xfId="0" applyFont="1" applyFill="1" applyBorder="1" applyAlignment="1">
      <alignment vertical="center" wrapText="1"/>
    </xf>
    <xf numFmtId="0" fontId="25" fillId="25" borderId="54" xfId="0" applyFont="1" applyFill="1" applyBorder="1"/>
    <xf numFmtId="0" fontId="25" fillId="25" borderId="50" xfId="0" applyFont="1" applyFill="1" applyBorder="1" applyAlignment="1">
      <alignment horizontal="center"/>
    </xf>
    <xf numFmtId="0" fontId="30" fillId="25" borderId="0" xfId="0" applyFont="1" applyFill="1" applyBorder="1" applyAlignment="1">
      <alignment horizontal="right" wrapText="1"/>
    </xf>
    <xf numFmtId="0" fontId="30" fillId="25" borderId="0" xfId="0" applyFont="1" applyFill="1" applyBorder="1" applyAlignment="1">
      <alignment horizontal="left" wrapText="1"/>
    </xf>
    <xf numFmtId="0" fontId="30" fillId="25" borderId="54" xfId="0" applyFont="1" applyFill="1" applyBorder="1" applyAlignment="1">
      <alignment horizontal="left" wrapText="1"/>
    </xf>
    <xf numFmtId="0" fontId="25" fillId="25" borderId="44" xfId="0" applyFont="1" applyFill="1" applyBorder="1" applyAlignment="1">
      <alignment wrapText="1"/>
    </xf>
    <xf numFmtId="0" fontId="28" fillId="25" borderId="55" xfId="0" applyFont="1" applyFill="1" applyBorder="1"/>
    <xf numFmtId="0" fontId="25" fillId="25" borderId="49" xfId="0" applyFont="1" applyFill="1" applyBorder="1" applyAlignment="1">
      <alignment horizontal="left" wrapText="1"/>
    </xf>
    <xf numFmtId="0" fontId="25" fillId="25" borderId="47" xfId="0" applyFont="1" applyFill="1" applyBorder="1" applyAlignment="1">
      <alignment horizontal="left" wrapText="1"/>
    </xf>
    <xf numFmtId="0" fontId="28" fillId="25" borderId="54" xfId="0" applyFont="1" applyFill="1" applyBorder="1"/>
    <xf numFmtId="0" fontId="25" fillId="25" borderId="0" xfId="0" applyFont="1" applyFill="1" applyBorder="1" applyAlignment="1">
      <alignment horizontal="center"/>
    </xf>
    <xf numFmtId="0" fontId="25" fillId="25" borderId="56" xfId="0" applyFont="1" applyFill="1" applyBorder="1" applyAlignment="1">
      <alignment horizontal="center"/>
    </xf>
    <xf numFmtId="0" fontId="34" fillId="25" borderId="0" xfId="0" applyFont="1" applyFill="1" applyBorder="1" applyAlignment="1">
      <alignment horizontal="center" wrapText="1"/>
    </xf>
    <xf numFmtId="0" fontId="34" fillId="25" borderId="52" xfId="0" applyFont="1" applyFill="1" applyBorder="1" applyAlignment="1">
      <alignment horizontal="center" wrapText="1"/>
    </xf>
    <xf numFmtId="0" fontId="34" fillId="25" borderId="44" xfId="0" applyFont="1" applyFill="1" applyBorder="1" applyAlignment="1">
      <alignment horizontal="center" wrapText="1"/>
    </xf>
    <xf numFmtId="0" fontId="25" fillId="25" borderId="49" xfId="2" applyFont="1" applyFill="1" applyBorder="1" applyAlignment="1">
      <alignment horizontal="right" textRotation="90" wrapText="1"/>
    </xf>
    <xf numFmtId="0" fontId="25" fillId="25" borderId="46" xfId="2" applyFont="1" applyFill="1" applyBorder="1" applyAlignment="1">
      <alignment horizontal="right" textRotation="90" wrapText="1"/>
    </xf>
    <xf numFmtId="0" fontId="25" fillId="25" borderId="47" xfId="2" applyFont="1" applyFill="1" applyBorder="1" applyAlignment="1">
      <alignment horizontal="right" textRotation="90" wrapText="1"/>
    </xf>
    <xf numFmtId="0" fontId="24" fillId="25" borderId="56" xfId="0" applyFont="1" applyFill="1" applyBorder="1" applyAlignment="1">
      <alignment vertical="center" wrapText="1"/>
    </xf>
    <xf numFmtId="0" fontId="24" fillId="25" borderId="53" xfId="0" applyFont="1" applyFill="1" applyBorder="1" applyAlignment="1">
      <alignment vertical="center" wrapText="1"/>
    </xf>
    <xf numFmtId="0" fontId="28" fillId="25" borderId="0" xfId="0" applyFont="1" applyFill="1" applyBorder="1"/>
    <xf numFmtId="0" fontId="38" fillId="25" borderId="50" xfId="0" applyFont="1" applyFill="1" applyBorder="1" applyAlignment="1">
      <alignment horizontal="center"/>
    </xf>
    <xf numFmtId="0" fontId="24" fillId="25" borderId="0" xfId="0" applyFont="1" applyFill="1" applyBorder="1" applyAlignment="1">
      <alignment horizontal="right" wrapText="1"/>
    </xf>
    <xf numFmtId="0" fontId="24" fillId="25" borderId="0" xfId="0" applyFont="1" applyFill="1" applyBorder="1" applyAlignment="1">
      <alignment horizontal="left" wrapText="1"/>
    </xf>
    <xf numFmtId="0" fontId="24" fillId="25" borderId="54" xfId="0" applyFont="1" applyFill="1" applyBorder="1" applyAlignment="1">
      <alignment horizontal="left" wrapText="1"/>
    </xf>
    <xf numFmtId="0" fontId="25" fillId="25" borderId="0" xfId="0" applyFont="1" applyFill="1" applyBorder="1" applyAlignment="1">
      <alignment wrapText="1"/>
    </xf>
    <xf numFmtId="0" fontId="115" fillId="25" borderId="52" xfId="0" applyFont="1" applyFill="1" applyBorder="1" applyAlignment="1">
      <alignment horizontal="center" wrapText="1"/>
    </xf>
    <xf numFmtId="0" fontId="115" fillId="25" borderId="55" xfId="0" applyFont="1" applyFill="1" applyBorder="1" applyAlignment="1">
      <alignment horizontal="center" wrapText="1"/>
    </xf>
    <xf numFmtId="3" fontId="25" fillId="25" borderId="0" xfId="0" applyNumberFormat="1" applyFont="1" applyFill="1" applyBorder="1" applyAlignment="1">
      <alignment horizontal="right" vertical="center"/>
    </xf>
    <xf numFmtId="164" fontId="25" fillId="25" borderId="56" xfId="1" applyNumberFormat="1" applyFont="1" applyFill="1" applyBorder="1" applyAlignment="1">
      <alignment horizontal="right" vertical="center"/>
    </xf>
    <xf numFmtId="3" fontId="31" fillId="25" borderId="0" xfId="0" applyNumberFormat="1" applyFont="1" applyFill="1" applyBorder="1" applyAlignment="1">
      <alignment horizontal="right" vertical="center"/>
    </xf>
    <xf numFmtId="0" fontId="28" fillId="25" borderId="0" xfId="0" applyFont="1" applyFill="1" applyBorder="1" applyAlignment="1"/>
    <xf numFmtId="0" fontId="28" fillId="25" borderId="54" xfId="0" applyFont="1" applyFill="1" applyBorder="1" applyAlignment="1"/>
    <xf numFmtId="0" fontId="28" fillId="25" borderId="50" xfId="0" applyFont="1" applyFill="1" applyBorder="1" applyAlignment="1"/>
    <xf numFmtId="0" fontId="28" fillId="25" borderId="0" xfId="0" applyFont="1" applyFill="1" applyBorder="1" applyAlignment="1">
      <alignment vertical="center" wrapText="1"/>
    </xf>
    <xf numFmtId="0" fontId="28" fillId="25" borderId="56" xfId="0" applyFont="1" applyFill="1" applyBorder="1" applyAlignment="1">
      <alignment vertical="center" wrapText="1"/>
    </xf>
    <xf numFmtId="0" fontId="25" fillId="25" borderId="54" xfId="0" applyFont="1" applyFill="1" applyBorder="1" applyAlignment="1">
      <alignment horizontal="center"/>
    </xf>
    <xf numFmtId="0" fontId="25" fillId="25" borderId="49" xfId="2" applyFont="1" applyFill="1" applyBorder="1" applyAlignment="1">
      <alignment horizontal="center" textRotation="90" wrapText="1"/>
    </xf>
    <xf numFmtId="0" fontId="25" fillId="25" borderId="47" xfId="2" applyFont="1" applyFill="1" applyBorder="1" applyAlignment="1">
      <alignment horizontal="center" textRotation="90" wrapText="1"/>
    </xf>
    <xf numFmtId="0" fontId="25" fillId="25" borderId="57" xfId="2" applyFont="1" applyFill="1" applyBorder="1" applyAlignment="1">
      <alignment horizontal="center" textRotation="90" wrapText="1"/>
    </xf>
    <xf numFmtId="165" fontId="25" fillId="76" borderId="0" xfId="20" applyNumberFormat="1" applyFont="1" applyFill="1" applyBorder="1" applyAlignment="1">
      <alignment horizontal="right" vertical="center"/>
    </xf>
    <xf numFmtId="164" fontId="25" fillId="76" borderId="53" xfId="1" applyNumberFormat="1" applyFont="1" applyFill="1" applyBorder="1" applyAlignment="1">
      <alignment vertical="center"/>
    </xf>
    <xf numFmtId="165" fontId="25" fillId="76" borderId="56" xfId="20" applyNumberFormat="1" applyFont="1" applyFill="1" applyBorder="1" applyAlignment="1">
      <alignment horizontal="right" vertical="center"/>
    </xf>
    <xf numFmtId="165" fontId="25" fillId="76" borderId="46" xfId="20" applyNumberFormat="1" applyFont="1" applyFill="1" applyBorder="1" applyAlignment="1">
      <alignment horizontal="right" vertical="center"/>
    </xf>
    <xf numFmtId="3" fontId="25" fillId="76" borderId="49" xfId="0" applyNumberFormat="1" applyFont="1" applyFill="1" applyBorder="1" applyAlignment="1">
      <alignment vertical="center"/>
    </xf>
    <xf numFmtId="3" fontId="25" fillId="76" borderId="46" xfId="0" applyNumberFormat="1" applyFont="1" applyFill="1" applyBorder="1" applyAlignment="1">
      <alignment vertical="center"/>
    </xf>
    <xf numFmtId="165" fontId="25" fillId="76" borderId="47" xfId="0" applyNumberFormat="1" applyFont="1" applyFill="1" applyBorder="1" applyAlignment="1">
      <alignment horizontal="center" vertical="center"/>
    </xf>
    <xf numFmtId="0" fontId="25" fillId="76" borderId="52" xfId="0" applyFont="1" applyFill="1" applyBorder="1" applyAlignment="1">
      <alignment horizontal="left" vertical="center"/>
    </xf>
    <xf numFmtId="3" fontId="25" fillId="76" borderId="55" xfId="0" applyNumberFormat="1" applyFont="1" applyFill="1" applyBorder="1" applyAlignment="1">
      <alignment horizontal="right" vertical="center"/>
    </xf>
    <xf numFmtId="3" fontId="25" fillId="76" borderId="52" xfId="0" applyNumberFormat="1" applyFont="1" applyFill="1" applyBorder="1" applyAlignment="1">
      <alignment horizontal="right" vertical="center"/>
    </xf>
    <xf numFmtId="3" fontId="25" fillId="76" borderId="44" xfId="0" applyNumberFormat="1" applyFont="1" applyFill="1" applyBorder="1" applyAlignment="1">
      <alignment horizontal="right" vertical="center"/>
    </xf>
    <xf numFmtId="164" fontId="25" fillId="76" borderId="55" xfId="1" applyNumberFormat="1" applyFont="1" applyFill="1" applyBorder="1" applyAlignment="1">
      <alignment horizontal="right" vertical="center"/>
    </xf>
    <xf numFmtId="164" fontId="25" fillId="76" borderId="51" xfId="1" applyNumberFormat="1" applyFont="1" applyFill="1" applyBorder="1" applyAlignment="1">
      <alignment horizontal="right" vertical="center"/>
    </xf>
    <xf numFmtId="3" fontId="115" fillId="76" borderId="52" xfId="0" applyNumberFormat="1" applyFont="1" applyFill="1" applyBorder="1" applyAlignment="1">
      <alignment horizontal="right" vertical="center"/>
    </xf>
    <xf numFmtId="3" fontId="115" fillId="76" borderId="44" xfId="0" applyNumberFormat="1" applyFont="1" applyFill="1" applyBorder="1" applyAlignment="1">
      <alignment horizontal="right" vertical="center"/>
    </xf>
    <xf numFmtId="165" fontId="25" fillId="76" borderId="52" xfId="1" applyNumberFormat="1" applyFont="1" applyFill="1" applyBorder="1" applyAlignment="1">
      <alignment horizontal="right" vertical="center"/>
    </xf>
    <xf numFmtId="165" fontId="25" fillId="76" borderId="44" xfId="0" applyNumberFormat="1" applyFont="1" applyFill="1" applyBorder="1" applyAlignment="1">
      <alignment horizontal="right" vertical="center"/>
    </xf>
    <xf numFmtId="165" fontId="25" fillId="76" borderId="44" xfId="1" applyNumberFormat="1" applyFont="1" applyFill="1" applyBorder="1" applyAlignment="1">
      <alignment horizontal="right" vertical="center"/>
    </xf>
    <xf numFmtId="3" fontId="115" fillId="76" borderId="55" xfId="0" applyNumberFormat="1" applyFont="1" applyFill="1" applyBorder="1" applyAlignment="1">
      <alignment horizontal="right" vertical="center"/>
    </xf>
    <xf numFmtId="3" fontId="25" fillId="76" borderId="47" xfId="0" applyNumberFormat="1" applyFont="1" applyFill="1" applyBorder="1" applyAlignment="1">
      <alignment vertical="center"/>
    </xf>
    <xf numFmtId="3" fontId="25" fillId="76" borderId="49" xfId="0" applyNumberFormat="1" applyFont="1" applyFill="1" applyBorder="1" applyAlignment="1">
      <alignment horizontal="right" vertical="center"/>
    </xf>
    <xf numFmtId="3" fontId="25" fillId="76" borderId="47" xfId="0" applyNumberFormat="1" applyFont="1" applyFill="1" applyBorder="1" applyAlignment="1">
      <alignment horizontal="right" vertical="center"/>
    </xf>
    <xf numFmtId="0" fontId="25" fillId="76" borderId="49" xfId="0" applyFont="1" applyFill="1" applyBorder="1" applyAlignment="1">
      <alignment vertical="center"/>
    </xf>
    <xf numFmtId="164" fontId="25" fillId="76" borderId="47" xfId="1" applyNumberFormat="1" applyFont="1" applyFill="1" applyBorder="1" applyAlignment="1">
      <alignment horizontal="right" vertical="center"/>
    </xf>
    <xf numFmtId="165" fontId="25" fillId="76" borderId="49" xfId="0" applyNumberFormat="1" applyFont="1" applyFill="1" applyBorder="1" applyAlignment="1">
      <alignment vertical="center"/>
    </xf>
    <xf numFmtId="165" fontId="25" fillId="76" borderId="46" xfId="0" applyNumberFormat="1" applyFont="1" applyFill="1" applyBorder="1" applyAlignment="1">
      <alignment vertical="center"/>
    </xf>
    <xf numFmtId="0" fontId="115" fillId="25" borderId="44" xfId="0" applyFont="1" applyFill="1" applyBorder="1" applyAlignment="1">
      <alignment horizontal="center" wrapText="1"/>
    </xf>
    <xf numFmtId="165" fontId="25" fillId="76" borderId="44" xfId="20" applyNumberFormat="1" applyFont="1" applyFill="1" applyBorder="1" applyAlignment="1">
      <alignment horizontal="right" vertical="center"/>
    </xf>
    <xf numFmtId="0" fontId="25" fillId="25" borderId="57" xfId="2" applyFont="1" applyFill="1" applyBorder="1" applyAlignment="1">
      <alignment horizontal="center" vertical="center" wrapText="1"/>
    </xf>
    <xf numFmtId="0" fontId="25" fillId="25" borderId="57" xfId="2" applyFont="1" applyFill="1" applyBorder="1" applyAlignment="1">
      <alignment horizontal="center" wrapText="1"/>
    </xf>
    <xf numFmtId="0" fontId="25" fillId="25" borderId="49" xfId="2" applyFont="1" applyFill="1" applyBorder="1" applyAlignment="1">
      <alignment horizontal="center" vertical="center" wrapText="1"/>
    </xf>
    <xf numFmtId="0" fontId="25" fillId="25" borderId="0" xfId="2" applyFont="1" applyFill="1" applyBorder="1" applyAlignment="1">
      <alignment horizontal="center" vertical="center" wrapText="1"/>
    </xf>
    <xf numFmtId="0" fontId="25" fillId="25" borderId="56" xfId="0" applyFont="1" applyFill="1" applyBorder="1" applyAlignment="1">
      <alignment horizontal="center" wrapText="1"/>
    </xf>
    <xf numFmtId="0" fontId="25" fillId="0" borderId="58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0" fontId="25" fillId="25" borderId="55" xfId="0" applyFont="1" applyFill="1" applyBorder="1" applyAlignment="1">
      <alignment horizontal="center" wrapText="1"/>
    </xf>
    <xf numFmtId="0" fontId="25" fillId="25" borderId="52" xfId="0" applyFont="1" applyFill="1" applyBorder="1" applyAlignment="1">
      <alignment horizontal="center" wrapText="1"/>
    </xf>
    <xf numFmtId="0" fontId="25" fillId="25" borderId="44" xfId="0" applyFont="1" applyFill="1" applyBorder="1" applyAlignment="1">
      <alignment horizontal="center" wrapText="1"/>
    </xf>
    <xf numFmtId="0" fontId="30" fillId="0" borderId="0" xfId="0" applyFont="1" applyFill="1" applyBorder="1" applyAlignment="1">
      <alignment vertical="center"/>
    </xf>
    <xf numFmtId="0" fontId="52" fillId="0" borderId="0" xfId="0" applyFont="1" applyFill="1" applyBorder="1"/>
    <xf numFmtId="0" fontId="30" fillId="0" borderId="0" xfId="0" applyFont="1" applyFill="1" applyBorder="1" applyAlignment="1">
      <alignment wrapText="1"/>
    </xf>
    <xf numFmtId="0" fontId="30" fillId="0" borderId="0" xfId="0" applyFont="1" applyFill="1" applyBorder="1" applyAlignment="1">
      <alignment vertical="center" wrapText="1"/>
    </xf>
    <xf numFmtId="0" fontId="52" fillId="0" borderId="0" xfId="0" applyFont="1" applyFill="1"/>
    <xf numFmtId="0" fontId="30" fillId="0" borderId="0" xfId="0" applyFont="1" applyFill="1" applyBorder="1"/>
    <xf numFmtId="0" fontId="25" fillId="25" borderId="58" xfId="0" applyFont="1" applyFill="1" applyBorder="1"/>
    <xf numFmtId="165" fontId="25" fillId="0" borderId="45" xfId="2" applyNumberFormat="1" applyFont="1" applyFill="1" applyBorder="1" applyAlignment="1">
      <alignment vertical="center"/>
    </xf>
    <xf numFmtId="165" fontId="25" fillId="0" borderId="48" xfId="2" applyNumberFormat="1" applyFont="1" applyFill="1" applyBorder="1" applyAlignment="1">
      <alignment vertical="center"/>
    </xf>
    <xf numFmtId="165" fontId="25" fillId="76" borderId="45" xfId="2" applyNumberFormat="1" applyFont="1" applyFill="1" applyBorder="1" applyAlignment="1">
      <alignment horizontal="right" vertical="center"/>
    </xf>
    <xf numFmtId="165" fontId="25" fillId="0" borderId="58" xfId="2" applyNumberFormat="1" applyFont="1" applyFill="1" applyBorder="1" applyAlignment="1">
      <alignment horizontal="right"/>
    </xf>
    <xf numFmtId="165" fontId="25" fillId="76" borderId="58" xfId="20" applyNumberFormat="1" applyFont="1" applyFill="1" applyBorder="1" applyAlignment="1">
      <alignment horizontal="right" vertical="center"/>
    </xf>
    <xf numFmtId="0" fontId="28" fillId="25" borderId="56" xfId="0" applyFont="1" applyFill="1" applyBorder="1" applyAlignment="1">
      <alignment vertical="top" wrapText="1"/>
    </xf>
    <xf numFmtId="0" fontId="25" fillId="25" borderId="58" xfId="0" applyFont="1" applyFill="1" applyBorder="1" applyAlignment="1">
      <alignment horizontal="center" wrapText="1"/>
    </xf>
    <xf numFmtId="0" fontId="25" fillId="0" borderId="47" xfId="0" applyFont="1" applyFill="1" applyBorder="1" applyAlignment="1">
      <alignment horizontal="center" vertical="center"/>
    </xf>
    <xf numFmtId="165" fontId="25" fillId="0" borderId="46" xfId="0" applyNumberFormat="1" applyFont="1" applyFill="1" applyBorder="1" applyAlignment="1">
      <alignment horizontal="center"/>
    </xf>
    <xf numFmtId="165" fontId="25" fillId="0" borderId="46" xfId="0" applyNumberFormat="1" applyFont="1" applyFill="1" applyBorder="1" applyAlignment="1">
      <alignment horizontal="center" vertical="center"/>
    </xf>
    <xf numFmtId="165" fontId="25" fillId="0" borderId="46" xfId="0" applyNumberFormat="1" applyFont="1" applyFill="1" applyBorder="1" applyAlignment="1">
      <alignment horizontal="center" vertical="top" wrapText="1"/>
    </xf>
    <xf numFmtId="0" fontId="25" fillId="76" borderId="47" xfId="0" applyFont="1" applyFill="1" applyBorder="1" applyAlignment="1">
      <alignment horizontal="center" vertical="center"/>
    </xf>
    <xf numFmtId="165" fontId="25" fillId="76" borderId="46" xfId="0" applyNumberFormat="1" applyFont="1" applyFill="1" applyBorder="1" applyAlignment="1">
      <alignment horizontal="center" vertical="center"/>
    </xf>
    <xf numFmtId="0" fontId="25" fillId="0" borderId="56" xfId="0" applyFont="1" applyFill="1" applyBorder="1" applyAlignment="1">
      <alignment horizontal="left" vertical="center"/>
    </xf>
    <xf numFmtId="165" fontId="25" fillId="0" borderId="58" xfId="0" applyNumberFormat="1" applyFont="1" applyFill="1" applyBorder="1" applyAlignment="1">
      <alignment horizontal="center" vertical="center"/>
    </xf>
    <xf numFmtId="0" fontId="25" fillId="0" borderId="54" xfId="0" applyFont="1" applyFill="1" applyBorder="1" applyAlignment="1">
      <alignment horizontal="left" vertical="center"/>
    </xf>
    <xf numFmtId="165" fontId="25" fillId="0" borderId="0" xfId="0" applyNumberFormat="1" applyFont="1" applyFill="1" applyBorder="1" applyAlignment="1">
      <alignment horizontal="center" vertical="center"/>
    </xf>
    <xf numFmtId="3" fontId="25" fillId="0" borderId="58" xfId="0" applyNumberFormat="1" applyFont="1" applyFill="1" applyBorder="1" applyAlignment="1">
      <alignment horizontal="center"/>
    </xf>
    <xf numFmtId="0" fontId="25" fillId="0" borderId="55" xfId="0" applyFont="1" applyFill="1" applyBorder="1" applyAlignment="1">
      <alignment horizontal="left" wrapText="1"/>
    </xf>
    <xf numFmtId="3" fontId="25" fillId="0" borderId="44" xfId="0" applyNumberFormat="1" applyFont="1" applyFill="1" applyBorder="1" applyAlignment="1">
      <alignment horizontal="center"/>
    </xf>
    <xf numFmtId="0" fontId="25" fillId="0" borderId="56" xfId="0" applyFont="1" applyFill="1" applyBorder="1" applyAlignment="1">
      <alignment horizontal="left"/>
    </xf>
    <xf numFmtId="165" fontId="25" fillId="0" borderId="58" xfId="0" applyNumberFormat="1" applyFont="1" applyFill="1" applyBorder="1" applyAlignment="1">
      <alignment horizontal="center"/>
    </xf>
    <xf numFmtId="165" fontId="25" fillId="0" borderId="44" xfId="0" applyNumberFormat="1" applyFont="1" applyFill="1" applyBorder="1" applyAlignment="1">
      <alignment horizontal="center"/>
    </xf>
    <xf numFmtId="1" fontId="30" fillId="25" borderId="58" xfId="0" applyNumberFormat="1" applyFont="1" applyFill="1" applyBorder="1" applyAlignment="1">
      <alignment horizontal="left" vertical="center" wrapText="1"/>
    </xf>
    <xf numFmtId="0" fontId="30" fillId="25" borderId="58" xfId="0" applyFont="1" applyFill="1" applyBorder="1" applyAlignment="1">
      <alignment vertical="center" wrapText="1"/>
    </xf>
    <xf numFmtId="0" fontId="116" fillId="25" borderId="58" xfId="0" applyFont="1" applyFill="1" applyBorder="1" applyAlignment="1">
      <alignment vertical="center" wrapText="1"/>
    </xf>
    <xf numFmtId="0" fontId="115" fillId="25" borderId="58" xfId="0" applyFont="1" applyFill="1" applyBorder="1"/>
    <xf numFmtId="1" fontId="30" fillId="25" borderId="0" xfId="0" applyNumberFormat="1" applyFont="1" applyFill="1" applyBorder="1" applyAlignment="1">
      <alignment horizontal="right" vertical="center" wrapText="1"/>
    </xf>
    <xf numFmtId="1" fontId="30" fillId="25" borderId="44" xfId="0" applyNumberFormat="1" applyFont="1" applyFill="1" applyBorder="1" applyAlignment="1">
      <alignment horizontal="right" vertical="center" wrapText="1"/>
    </xf>
    <xf numFmtId="164" fontId="115" fillId="0" borderId="58" xfId="1" applyNumberFormat="1" applyFont="1" applyFill="1" applyBorder="1" applyAlignment="1">
      <alignment horizontal="right" vertical="center"/>
    </xf>
    <xf numFmtId="164" fontId="115" fillId="0" borderId="0" xfId="1" applyNumberFormat="1" applyFont="1" applyFill="1" applyBorder="1" applyAlignment="1">
      <alignment horizontal="right" vertical="center"/>
    </xf>
    <xf numFmtId="164" fontId="115" fillId="76" borderId="44" xfId="1" applyNumberFormat="1" applyFont="1" applyFill="1" applyBorder="1" applyAlignment="1">
      <alignment horizontal="right" vertical="center"/>
    </xf>
    <xf numFmtId="0" fontId="25" fillId="25" borderId="44" xfId="0" applyFont="1" applyFill="1" applyBorder="1" applyAlignment="1">
      <alignment horizontal="center" vertical="center" wrapText="1"/>
    </xf>
    <xf numFmtId="165" fontId="34" fillId="0" borderId="58" xfId="1" applyNumberFormat="1" applyFont="1" applyFill="1" applyBorder="1" applyAlignment="1">
      <alignment horizontal="right" vertical="center"/>
    </xf>
    <xf numFmtId="0" fontId="25" fillId="76" borderId="44" xfId="0" applyFont="1" applyFill="1" applyBorder="1" applyAlignment="1">
      <alignment horizontal="left" vertical="center"/>
    </xf>
    <xf numFmtId="0" fontId="30" fillId="25" borderId="56" xfId="2" applyFont="1" applyFill="1" applyBorder="1" applyAlignment="1">
      <alignment horizontal="right" vertical="top" wrapText="1"/>
    </xf>
    <xf numFmtId="0" fontId="25" fillId="25" borderId="55" xfId="2" applyFont="1" applyFill="1" applyBorder="1" applyAlignment="1">
      <alignment horizontal="left"/>
    </xf>
    <xf numFmtId="0" fontId="25" fillId="0" borderId="56" xfId="2" applyFont="1" applyFill="1" applyBorder="1" applyAlignment="1">
      <alignment horizontal="left" vertical="center"/>
    </xf>
    <xf numFmtId="3" fontId="25" fillId="0" borderId="58" xfId="2" applyNumberFormat="1" applyFont="1" applyFill="1" applyBorder="1" applyAlignment="1">
      <alignment vertical="center"/>
    </xf>
    <xf numFmtId="0" fontId="25" fillId="0" borderId="54" xfId="2" applyFont="1" applyFill="1" applyBorder="1" applyAlignment="1">
      <alignment horizontal="left" vertical="center"/>
    </xf>
    <xf numFmtId="0" fontId="25" fillId="0" borderId="55" xfId="2" applyFont="1" applyFill="1" applyBorder="1" applyAlignment="1">
      <alignment horizontal="left" vertical="center"/>
    </xf>
    <xf numFmtId="1" fontId="24" fillId="25" borderId="58" xfId="0" applyNumberFormat="1" applyFont="1" applyFill="1" applyBorder="1" applyAlignment="1">
      <alignment horizontal="left" vertical="center" wrapText="1"/>
    </xf>
    <xf numFmtId="0" fontId="24" fillId="25" borderId="58" xfId="0" applyFont="1" applyFill="1" applyBorder="1" applyAlignment="1">
      <alignment vertical="center" wrapText="1"/>
    </xf>
    <xf numFmtId="0" fontId="28" fillId="25" borderId="58" xfId="0" applyFont="1" applyFill="1" applyBorder="1"/>
    <xf numFmtId="1" fontId="24" fillId="25" borderId="0" xfId="0" applyNumberFormat="1" applyFont="1" applyFill="1" applyBorder="1" applyAlignment="1">
      <alignment horizontal="right" vertical="center" wrapText="1"/>
    </xf>
    <xf numFmtId="164" fontId="115" fillId="0" borderId="45" xfId="1" applyNumberFormat="1" applyFont="1" applyFill="1" applyBorder="1" applyAlignment="1">
      <alignment horizontal="right" vertical="center"/>
    </xf>
    <xf numFmtId="164" fontId="115" fillId="0" borderId="48" xfId="1" applyNumberFormat="1" applyFont="1" applyFill="1" applyBorder="1" applyAlignment="1">
      <alignment horizontal="right" vertical="center"/>
    </xf>
    <xf numFmtId="164" fontId="115" fillId="76" borderId="52" xfId="1" applyNumberFormat="1" applyFont="1" applyFill="1" applyBorder="1" applyAlignment="1">
      <alignment horizontal="right" vertical="center"/>
    </xf>
    <xf numFmtId="164" fontId="31" fillId="25" borderId="58" xfId="1" applyNumberFormat="1" applyFont="1" applyFill="1" applyBorder="1" applyAlignment="1">
      <alignment horizontal="right" vertical="center"/>
    </xf>
    <xf numFmtId="0" fontId="25" fillId="0" borderId="44" xfId="0" applyFont="1" applyFill="1" applyBorder="1" applyAlignment="1">
      <alignment horizontal="right" vertical="center"/>
    </xf>
    <xf numFmtId="0" fontId="25" fillId="76" borderId="46" xfId="0" applyFont="1" applyFill="1" applyBorder="1" applyAlignment="1">
      <alignment horizontal="right" vertical="center"/>
    </xf>
    <xf numFmtId="0" fontId="25" fillId="25" borderId="47" xfId="2" applyFont="1" applyFill="1" applyBorder="1" applyAlignment="1">
      <alignment horizontal="right"/>
    </xf>
    <xf numFmtId="0" fontId="25" fillId="0" borderId="56" xfId="2" applyFont="1" applyFill="1" applyBorder="1" applyAlignment="1">
      <alignment horizontal="right" vertical="center"/>
    </xf>
    <xf numFmtId="3" fontId="25" fillId="0" borderId="45" xfId="2" applyNumberFormat="1" applyFont="1" applyFill="1" applyBorder="1" applyAlignment="1">
      <alignment vertical="center"/>
    </xf>
    <xf numFmtId="0" fontId="25" fillId="0" borderId="54" xfId="2" applyFont="1" applyFill="1" applyBorder="1" applyAlignment="1">
      <alignment horizontal="right" vertical="center"/>
    </xf>
    <xf numFmtId="3" fontId="25" fillId="0" borderId="48" xfId="2" applyNumberFormat="1" applyFont="1" applyFill="1" applyBorder="1" applyAlignment="1">
      <alignment vertical="center"/>
    </xf>
    <xf numFmtId="0" fontId="25" fillId="0" borderId="55" xfId="2" applyFont="1" applyFill="1" applyBorder="1" applyAlignment="1">
      <alignment horizontal="right" vertical="center"/>
    </xf>
    <xf numFmtId="0" fontId="25" fillId="25" borderId="44" xfId="0" applyFont="1" applyFill="1" applyBorder="1"/>
    <xf numFmtId="0" fontId="25" fillId="25" borderId="46" xfId="0" applyFont="1" applyFill="1" applyBorder="1" applyAlignment="1">
      <alignment horizontal="center"/>
    </xf>
    <xf numFmtId="0" fontId="25" fillId="25" borderId="49" xfId="0" applyFont="1" applyFill="1" applyBorder="1" applyAlignment="1">
      <alignment horizontal="center"/>
    </xf>
    <xf numFmtId="0" fontId="25" fillId="25" borderId="58" xfId="0" applyFont="1" applyFill="1" applyBorder="1" applyAlignment="1"/>
    <xf numFmtId="0" fontId="25" fillId="0" borderId="48" xfId="0" applyFont="1" applyFill="1" applyBorder="1" applyAlignment="1">
      <alignment horizontal="left"/>
    </xf>
    <xf numFmtId="0" fontId="25" fillId="0" borderId="52" xfId="0" applyFont="1" applyFill="1" applyBorder="1" applyAlignment="1">
      <alignment horizontal="left"/>
    </xf>
    <xf numFmtId="0" fontId="25" fillId="0" borderId="45" xfId="0" applyFont="1" applyFill="1" applyBorder="1" applyAlignment="1">
      <alignment horizontal="left"/>
    </xf>
    <xf numFmtId="3" fontId="25" fillId="0" borderId="48" xfId="0" applyNumberFormat="1" applyFont="1" applyFill="1" applyBorder="1"/>
    <xf numFmtId="3" fontId="25" fillId="0" borderId="58" xfId="0" applyNumberFormat="1" applyFont="1" applyFill="1" applyBorder="1"/>
    <xf numFmtId="1" fontId="25" fillId="25" borderId="57" xfId="0" applyNumberFormat="1" applyFont="1" applyFill="1" applyBorder="1" applyAlignment="1">
      <alignment horizontal="center"/>
    </xf>
    <xf numFmtId="3" fontId="25" fillId="76" borderId="50" xfId="0" applyNumberFormat="1" applyFont="1" applyFill="1" applyBorder="1"/>
    <xf numFmtId="3" fontId="25" fillId="76" borderId="51" xfId="0" applyNumberFormat="1" applyFont="1" applyFill="1" applyBorder="1"/>
    <xf numFmtId="3" fontId="25" fillId="76" borderId="53" xfId="0" applyNumberFormat="1" applyFont="1" applyFill="1" applyBorder="1"/>
    <xf numFmtId="3" fontId="25" fillId="76" borderId="57" xfId="0" applyNumberFormat="1" applyFont="1" applyFill="1" applyBorder="1"/>
    <xf numFmtId="1" fontId="25" fillId="25" borderId="49" xfId="0" applyNumberFormat="1" applyFont="1" applyFill="1" applyBorder="1" applyAlignment="1">
      <alignment horizontal="center"/>
    </xf>
    <xf numFmtId="3" fontId="25" fillId="76" borderId="48" xfId="0" applyNumberFormat="1" applyFont="1" applyFill="1" applyBorder="1"/>
    <xf numFmtId="3" fontId="25" fillId="76" borderId="52" xfId="0" applyNumberFormat="1" applyFont="1" applyFill="1" applyBorder="1"/>
    <xf numFmtId="3" fontId="25" fillId="76" borderId="45" xfId="0" applyNumberFormat="1" applyFont="1" applyFill="1" applyBorder="1"/>
    <xf numFmtId="3" fontId="25" fillId="76" borderId="49" xfId="0" applyNumberFormat="1" applyFont="1" applyFill="1" applyBorder="1"/>
    <xf numFmtId="0" fontId="30" fillId="25" borderId="0" xfId="2" applyFont="1" applyFill="1" applyBorder="1" applyAlignment="1">
      <alignment horizontal="right" vertical="top" wrapText="1"/>
    </xf>
    <xf numFmtId="0" fontId="25" fillId="25" borderId="44" xfId="2" applyFont="1" applyFill="1" applyBorder="1" applyAlignment="1">
      <alignment horizontal="left"/>
    </xf>
    <xf numFmtId="0" fontId="25" fillId="0" borderId="58" xfId="2" applyFont="1" applyFill="1" applyBorder="1" applyAlignment="1">
      <alignment horizontal="left" vertical="center"/>
    </xf>
    <xf numFmtId="0" fontId="25" fillId="0" borderId="0" xfId="2" applyFont="1" applyFill="1" applyBorder="1" applyAlignment="1">
      <alignment horizontal="left" vertical="center"/>
    </xf>
    <xf numFmtId="0" fontId="25" fillId="0" borderId="44" xfId="2" applyFont="1" applyFill="1" applyBorder="1" applyAlignment="1">
      <alignment horizontal="left" vertical="center"/>
    </xf>
    <xf numFmtId="0" fontId="25" fillId="76" borderId="58" xfId="2" applyFont="1" applyFill="1" applyBorder="1" applyAlignment="1">
      <alignment horizontal="left" vertical="center"/>
    </xf>
    <xf numFmtId="0" fontId="25" fillId="76" borderId="0" xfId="2" applyFont="1" applyFill="1" applyBorder="1" applyAlignment="1">
      <alignment horizontal="left" vertical="center"/>
    </xf>
    <xf numFmtId="0" fontId="25" fillId="76" borderId="44" xfId="2" applyFont="1" applyFill="1" applyBorder="1" applyAlignment="1">
      <alignment horizontal="left" vertical="center"/>
    </xf>
    <xf numFmtId="0" fontId="25" fillId="76" borderId="46" xfId="2" applyFont="1" applyFill="1" applyBorder="1" applyAlignment="1">
      <alignment horizontal="left" vertical="center"/>
    </xf>
    <xf numFmtId="0" fontId="30" fillId="25" borderId="58" xfId="2" applyFont="1" applyFill="1" applyBorder="1" applyAlignment="1">
      <alignment horizontal="right" vertical="top" wrapText="1"/>
    </xf>
    <xf numFmtId="165" fontId="25" fillId="0" borderId="48" xfId="2" applyNumberFormat="1" applyFont="1" applyFill="1" applyBorder="1" applyAlignment="1">
      <alignment horizontal="right" vertical="center"/>
    </xf>
    <xf numFmtId="165" fontId="25" fillId="0" borderId="52" xfId="2" applyNumberFormat="1" applyFont="1" applyFill="1" applyBorder="1" applyAlignment="1">
      <alignment horizontal="right" vertical="center"/>
    </xf>
    <xf numFmtId="165" fontId="25" fillId="76" borderId="48" xfId="2" applyNumberFormat="1" applyFont="1" applyFill="1" applyBorder="1" applyAlignment="1">
      <alignment horizontal="right" vertical="center"/>
    </xf>
    <xf numFmtId="165" fontId="25" fillId="0" borderId="45" xfId="2" applyNumberFormat="1" applyFont="1" applyFill="1" applyBorder="1" applyAlignment="1">
      <alignment horizontal="right" vertical="center"/>
    </xf>
    <xf numFmtId="165" fontId="25" fillId="76" borderId="45" xfId="20" applyNumberFormat="1" applyFont="1" applyFill="1" applyBorder="1" applyAlignment="1">
      <alignment horizontal="right" vertical="center"/>
    </xf>
    <xf numFmtId="165" fontId="25" fillId="76" borderId="48" xfId="20" applyNumberFormat="1" applyFont="1" applyFill="1" applyBorder="1" applyAlignment="1">
      <alignment horizontal="right" vertical="center"/>
    </xf>
    <xf numFmtId="165" fontId="25" fillId="76" borderId="52" xfId="20" applyNumberFormat="1" applyFont="1" applyFill="1" applyBorder="1" applyAlignment="1">
      <alignment horizontal="right" vertical="center"/>
    </xf>
    <xf numFmtId="165" fontId="25" fillId="0" borderId="45" xfId="20" applyNumberFormat="1" applyFont="1" applyFill="1" applyBorder="1" applyAlignment="1">
      <alignment horizontal="right" vertical="center"/>
    </xf>
    <xf numFmtId="165" fontId="25" fillId="0" borderId="52" xfId="20" applyNumberFormat="1" applyFont="1" applyFill="1" applyBorder="1" applyAlignment="1">
      <alignment horizontal="right" vertical="center"/>
    </xf>
    <xf numFmtId="165" fontId="25" fillId="76" borderId="49" xfId="20" applyNumberFormat="1" applyFont="1" applyFill="1" applyBorder="1" applyAlignment="1">
      <alignment horizontal="right" vertical="center"/>
    </xf>
    <xf numFmtId="1" fontId="25" fillId="25" borderId="57" xfId="2" applyNumberFormat="1" applyFont="1" applyFill="1" applyBorder="1" applyAlignment="1">
      <alignment horizontal="center" wrapText="1"/>
    </xf>
    <xf numFmtId="165" fontId="25" fillId="76" borderId="53" xfId="20" applyNumberFormat="1" applyFont="1" applyFill="1" applyBorder="1" applyAlignment="1">
      <alignment horizontal="right" vertical="center"/>
    </xf>
    <xf numFmtId="0" fontId="34" fillId="25" borderId="49" xfId="0" applyFont="1" applyFill="1" applyBorder="1" applyAlignment="1">
      <alignment horizontal="right" wrapText="1"/>
    </xf>
    <xf numFmtId="0" fontId="34" fillId="25" borderId="47" xfId="0" applyFont="1" applyFill="1" applyBorder="1" applyAlignment="1">
      <alignment horizontal="right" wrapText="1"/>
    </xf>
    <xf numFmtId="165" fontId="25" fillId="0" borderId="56" xfId="2" applyNumberFormat="1" applyFont="1" applyFill="1" applyBorder="1" applyAlignment="1">
      <alignment horizontal="right" vertical="center"/>
    </xf>
    <xf numFmtId="165" fontId="25" fillId="0" borderId="54" xfId="2" applyNumberFormat="1" applyFont="1" applyFill="1" applyBorder="1" applyAlignment="1">
      <alignment horizontal="right" vertical="center"/>
    </xf>
    <xf numFmtId="165" fontId="25" fillId="0" borderId="55" xfId="2" applyNumberFormat="1" applyFont="1" applyFill="1" applyBorder="1" applyAlignment="1">
      <alignment horizontal="right" vertical="center"/>
    </xf>
    <xf numFmtId="0" fontId="25" fillId="25" borderId="58" xfId="2" applyFont="1" applyFill="1" applyBorder="1"/>
    <xf numFmtId="0" fontId="25" fillId="25" borderId="48" xfId="2" applyFont="1" applyFill="1" applyBorder="1"/>
    <xf numFmtId="0" fontId="28" fillId="0" borderId="58" xfId="0" applyFont="1" applyFill="1" applyBorder="1"/>
    <xf numFmtId="3" fontId="115" fillId="0" borderId="58" xfId="0" applyNumberFormat="1" applyFont="1" applyFill="1" applyBorder="1" applyAlignment="1">
      <alignment horizontal="right" vertical="center"/>
    </xf>
    <xf numFmtId="0" fontId="25" fillId="25" borderId="57" xfId="2" applyFont="1" applyFill="1" applyBorder="1" applyAlignment="1">
      <alignment horizontal="right" textRotation="90" wrapText="1"/>
    </xf>
    <xf numFmtId="0" fontId="25" fillId="76" borderId="0" xfId="0" applyFont="1" applyFill="1" applyBorder="1" applyAlignment="1">
      <alignment horizontal="right" vertical="center"/>
    </xf>
    <xf numFmtId="3" fontId="25" fillId="76" borderId="54" xfId="0" applyNumberFormat="1" applyFont="1" applyFill="1" applyBorder="1" applyAlignment="1">
      <alignment vertical="center"/>
    </xf>
    <xf numFmtId="3" fontId="25" fillId="76" borderId="0" xfId="0" applyNumberFormat="1" applyFont="1" applyFill="1" applyBorder="1" applyAlignment="1">
      <alignment horizontal="right" vertical="center"/>
    </xf>
    <xf numFmtId="3" fontId="25" fillId="76" borderId="54" xfId="0" applyNumberFormat="1" applyFont="1" applyFill="1" applyBorder="1" applyAlignment="1">
      <alignment horizontal="right" vertical="center"/>
    </xf>
    <xf numFmtId="164" fontId="25" fillId="76" borderId="0" xfId="0" applyNumberFormat="1" applyFont="1" applyFill="1" applyBorder="1" applyAlignment="1">
      <alignment vertical="center"/>
    </xf>
    <xf numFmtId="164" fontId="25" fillId="76" borderId="54" xfId="1" applyNumberFormat="1" applyFont="1" applyFill="1" applyBorder="1" applyAlignment="1">
      <alignment horizontal="right" vertical="center"/>
    </xf>
    <xf numFmtId="165" fontId="25" fillId="76" borderId="0" xfId="0" applyNumberFormat="1" applyFont="1" applyFill="1" applyBorder="1" applyAlignment="1">
      <alignment vertical="center"/>
    </xf>
    <xf numFmtId="0" fontId="25" fillId="76" borderId="44" xfId="0" applyFont="1" applyFill="1" applyBorder="1" applyAlignment="1">
      <alignment horizontal="right" vertical="center"/>
    </xf>
    <xf numFmtId="0" fontId="25" fillId="76" borderId="55" xfId="0" applyFont="1" applyFill="1" applyBorder="1" applyAlignment="1">
      <alignment vertical="center"/>
    </xf>
    <xf numFmtId="0" fontId="25" fillId="76" borderId="52" xfId="0" applyFont="1" applyFill="1" applyBorder="1" applyAlignment="1">
      <alignment vertical="center"/>
    </xf>
    <xf numFmtId="165" fontId="25" fillId="76" borderId="52" xfId="0" applyNumberFormat="1" applyFont="1" applyFill="1" applyBorder="1" applyAlignment="1">
      <alignment vertical="center"/>
    </xf>
    <xf numFmtId="165" fontId="25" fillId="76" borderId="44" xfId="0" applyNumberFormat="1" applyFont="1" applyFill="1" applyBorder="1" applyAlignment="1">
      <alignment vertical="center"/>
    </xf>
    <xf numFmtId="3" fontId="25" fillId="0" borderId="48" xfId="0" applyNumberFormat="1" applyFont="1" applyFill="1" applyBorder="1" applyAlignment="1">
      <alignment horizontal="right" vertical="center"/>
    </xf>
    <xf numFmtId="164" fontId="25" fillId="0" borderId="48" xfId="1" applyNumberFormat="1" applyFont="1" applyFill="1" applyBorder="1" applyAlignment="1">
      <alignment horizontal="right" vertical="center"/>
    </xf>
    <xf numFmtId="165" fontId="34" fillId="0" borderId="48" xfId="1" applyNumberFormat="1" applyFont="1" applyFill="1" applyBorder="1" applyAlignment="1">
      <alignment horizontal="right" vertical="center"/>
    </xf>
    <xf numFmtId="0" fontId="25" fillId="76" borderId="58" xfId="0" applyFont="1" applyFill="1" applyBorder="1" applyAlignment="1">
      <alignment horizontal="right" vertical="center"/>
    </xf>
    <xf numFmtId="3" fontId="25" fillId="76" borderId="56" xfId="0" applyNumberFormat="1" applyFont="1" applyFill="1" applyBorder="1" applyAlignment="1">
      <alignment vertical="center"/>
    </xf>
    <xf numFmtId="3" fontId="25" fillId="76" borderId="58" xfId="0" applyNumberFormat="1" applyFont="1" applyFill="1" applyBorder="1" applyAlignment="1">
      <alignment horizontal="right" vertical="center"/>
    </xf>
    <xf numFmtId="3" fontId="25" fillId="76" borderId="56" xfId="0" applyNumberFormat="1" applyFont="1" applyFill="1" applyBorder="1" applyAlignment="1">
      <alignment horizontal="right" vertical="center"/>
    </xf>
    <xf numFmtId="164" fontId="25" fillId="76" borderId="58" xfId="0" applyNumberFormat="1" applyFont="1" applyFill="1" applyBorder="1" applyAlignment="1">
      <alignment vertical="center"/>
    </xf>
    <xf numFmtId="164" fontId="25" fillId="76" borderId="56" xfId="1" applyNumberFormat="1" applyFont="1" applyFill="1" applyBorder="1" applyAlignment="1">
      <alignment horizontal="right" vertical="center"/>
    </xf>
    <xf numFmtId="165" fontId="25" fillId="76" borderId="58" xfId="0" applyNumberFormat="1" applyFont="1" applyFill="1" applyBorder="1" applyAlignment="1">
      <alignment vertical="center"/>
    </xf>
    <xf numFmtId="0" fontId="25" fillId="25" borderId="46" xfId="2" applyFont="1" applyFill="1" applyBorder="1" applyAlignment="1">
      <alignment horizontal="center" textRotation="90" wrapText="1"/>
    </xf>
    <xf numFmtId="9" fontId="28" fillId="0" borderId="0" xfId="1" applyFont="1" applyFill="1" applyBorder="1"/>
    <xf numFmtId="0" fontId="134" fillId="0" borderId="0" xfId="2" applyFont="1" applyFill="1"/>
    <xf numFmtId="0" fontId="135" fillId="0" borderId="0" xfId="2" applyFont="1" applyFill="1" applyAlignment="1"/>
    <xf numFmtId="0" fontId="136" fillId="0" borderId="0" xfId="2" applyFont="1" applyFill="1" applyBorder="1" applyAlignment="1"/>
    <xf numFmtId="0" fontId="134" fillId="0" borderId="0" xfId="2" applyFont="1" applyFill="1" applyAlignment="1"/>
    <xf numFmtId="0" fontId="134" fillId="0" borderId="0" xfId="2" applyFont="1" applyFill="1" applyAlignment="1">
      <alignment vertical="top" wrapText="1"/>
    </xf>
    <xf numFmtId="0" fontId="134" fillId="0" borderId="0" xfId="2" applyFont="1" applyFill="1" applyAlignment="1">
      <alignment horizontal="center" vertical="top" wrapText="1"/>
    </xf>
    <xf numFmtId="0" fontId="134" fillId="0" borderId="0" xfId="2" applyFont="1" applyFill="1" applyAlignment="1">
      <alignment horizontal="left" vertical="top" wrapText="1"/>
    </xf>
    <xf numFmtId="0" fontId="134" fillId="0" borderId="0" xfId="2" applyFont="1" applyFill="1" applyAlignment="1">
      <alignment vertical="top"/>
    </xf>
    <xf numFmtId="0" fontId="134" fillId="0" borderId="0" xfId="2" applyFont="1" applyFill="1" applyBorder="1" applyAlignment="1">
      <alignment vertical="top" wrapText="1"/>
    </xf>
    <xf numFmtId="0" fontId="137" fillId="0" borderId="0" xfId="2" applyFont="1" applyFill="1"/>
    <xf numFmtId="0" fontId="34" fillId="0" borderId="58" xfId="2" applyFont="1" applyFill="1" applyBorder="1" applyAlignment="1">
      <alignment horizontal="left" vertical="center"/>
    </xf>
    <xf numFmtId="3" fontId="34" fillId="0" borderId="48" xfId="2" applyNumberFormat="1" applyFont="1" applyFill="1" applyBorder="1" applyAlignment="1">
      <alignment horizontal="right" vertical="center"/>
    </xf>
    <xf numFmtId="3" fontId="34" fillId="0" borderId="0" xfId="2" applyNumberFormat="1" applyFont="1" applyFill="1" applyBorder="1" applyAlignment="1">
      <alignment horizontal="right" vertical="center"/>
    </xf>
    <xf numFmtId="3" fontId="34" fillId="0" borderId="0" xfId="2" applyNumberFormat="1" applyFont="1" applyFill="1" applyBorder="1" applyAlignment="1">
      <alignment vertical="center"/>
    </xf>
    <xf numFmtId="3" fontId="34" fillId="0" borderId="58" xfId="2" applyNumberFormat="1" applyFont="1" applyFill="1" applyBorder="1" applyAlignment="1">
      <alignment vertical="center"/>
    </xf>
    <xf numFmtId="3" fontId="34" fillId="0" borderId="45" xfId="2" applyNumberFormat="1" applyFont="1" applyFill="1" applyBorder="1" applyAlignment="1">
      <alignment vertical="center"/>
    </xf>
    <xf numFmtId="165" fontId="34" fillId="0" borderId="48" xfId="2" applyNumberFormat="1" applyFont="1" applyFill="1" applyBorder="1" applyAlignment="1">
      <alignment horizontal="right" vertical="center"/>
    </xf>
    <xf numFmtId="165" fontId="34" fillId="0" borderId="0" xfId="2" applyNumberFormat="1" applyFont="1" applyFill="1" applyBorder="1" applyAlignment="1">
      <alignment horizontal="right" vertical="center"/>
    </xf>
    <xf numFmtId="165" fontId="34" fillId="0" borderId="0" xfId="2" applyNumberFormat="1" applyFont="1" applyFill="1" applyBorder="1" applyAlignment="1">
      <alignment vertical="center"/>
    </xf>
    <xf numFmtId="165" fontId="34" fillId="0" borderId="58" xfId="2" applyNumberFormat="1" applyFont="1" applyFill="1" applyBorder="1" applyAlignment="1">
      <alignment vertical="center"/>
    </xf>
    <xf numFmtId="165" fontId="34" fillId="0" borderId="45" xfId="2" applyNumberFormat="1" applyFont="1" applyFill="1" applyBorder="1" applyAlignment="1">
      <alignment vertical="center"/>
    </xf>
    <xf numFmtId="0" fontId="34" fillId="0" borderId="0" xfId="2" applyFont="1" applyFill="1" applyBorder="1" applyAlignment="1">
      <alignment horizontal="left" vertical="center"/>
    </xf>
    <xf numFmtId="3" fontId="34" fillId="0" borderId="48" xfId="2" applyNumberFormat="1" applyFont="1" applyFill="1" applyBorder="1" applyAlignment="1">
      <alignment vertical="center"/>
    </xf>
    <xf numFmtId="165" fontId="34" fillId="0" borderId="48" xfId="2" applyNumberFormat="1" applyFont="1" applyFill="1" applyBorder="1" applyAlignment="1">
      <alignment vertical="center"/>
    </xf>
    <xf numFmtId="0" fontId="34" fillId="0" borderId="44" xfId="2" applyFont="1" applyFill="1" applyBorder="1" applyAlignment="1">
      <alignment horizontal="left" vertical="center"/>
    </xf>
    <xf numFmtId="3" fontId="34" fillId="0" borderId="52" xfId="2" applyNumberFormat="1" applyFont="1" applyFill="1" applyBorder="1" applyAlignment="1">
      <alignment horizontal="right" vertical="center"/>
    </xf>
    <xf numFmtId="3" fontId="34" fillId="0" borderId="44" xfId="2" applyNumberFormat="1" applyFont="1" applyFill="1" applyBorder="1" applyAlignment="1">
      <alignment vertical="center"/>
    </xf>
    <xf numFmtId="3" fontId="34" fillId="0" borderId="52" xfId="2" applyNumberFormat="1" applyFont="1" applyFill="1" applyBorder="1" applyAlignment="1">
      <alignment vertical="center"/>
    </xf>
    <xf numFmtId="165" fontId="34" fillId="0" borderId="52" xfId="2" applyNumberFormat="1" applyFont="1" applyFill="1" applyBorder="1" applyAlignment="1">
      <alignment horizontal="right" vertical="center"/>
    </xf>
    <xf numFmtId="165" fontId="34" fillId="0" borderId="44" xfId="2" applyNumberFormat="1" applyFont="1" applyFill="1" applyBorder="1" applyAlignment="1">
      <alignment vertical="center"/>
    </xf>
    <xf numFmtId="165" fontId="34" fillId="0" borderId="52" xfId="2" applyNumberFormat="1" applyFont="1" applyFill="1" applyBorder="1" applyAlignment="1">
      <alignment vertical="center"/>
    </xf>
    <xf numFmtId="0" fontId="34" fillId="76" borderId="58" xfId="2" applyFont="1" applyFill="1" applyBorder="1" applyAlignment="1">
      <alignment horizontal="left" vertical="center"/>
    </xf>
    <xf numFmtId="0" fontId="34" fillId="76" borderId="0" xfId="2" applyFont="1" applyFill="1" applyBorder="1" applyAlignment="1">
      <alignment horizontal="left" vertical="center"/>
    </xf>
    <xf numFmtId="0" fontId="34" fillId="76" borderId="44" xfId="2" applyFont="1" applyFill="1" applyBorder="1" applyAlignment="1">
      <alignment horizontal="left" vertical="center"/>
    </xf>
    <xf numFmtId="0" fontId="34" fillId="76" borderId="46" xfId="2" applyFont="1" applyFill="1" applyBorder="1" applyAlignment="1">
      <alignment horizontal="left" vertical="center"/>
    </xf>
    <xf numFmtId="0" fontId="34" fillId="76" borderId="56" xfId="2" applyFont="1" applyFill="1" applyBorder="1" applyAlignment="1">
      <alignment horizontal="left" vertical="center"/>
    </xf>
    <xf numFmtId="0" fontId="34" fillId="76" borderId="54" xfId="2" applyFont="1" applyFill="1" applyBorder="1" applyAlignment="1">
      <alignment horizontal="left" vertical="center"/>
    </xf>
    <xf numFmtId="0" fontId="34" fillId="76" borderId="55" xfId="2" applyFont="1" applyFill="1" applyBorder="1" applyAlignment="1">
      <alignment horizontal="left" vertical="center"/>
    </xf>
    <xf numFmtId="0" fontId="34" fillId="0" borderId="56" xfId="2" applyFont="1" applyFill="1" applyBorder="1" applyAlignment="1">
      <alignment horizontal="left" vertical="center"/>
    </xf>
    <xf numFmtId="0" fontId="34" fillId="0" borderId="55" xfId="2" applyFont="1" applyFill="1" applyBorder="1" applyAlignment="1">
      <alignment horizontal="left" vertical="center"/>
    </xf>
    <xf numFmtId="0" fontId="34" fillId="76" borderId="47" xfId="2" applyFont="1" applyFill="1" applyBorder="1" applyAlignment="1">
      <alignment horizontal="left" vertical="center"/>
    </xf>
    <xf numFmtId="0" fontId="34" fillId="76" borderId="56" xfId="2" applyFont="1" applyFill="1" applyBorder="1" applyAlignment="1">
      <alignment horizontal="right" vertical="center"/>
    </xf>
    <xf numFmtId="0" fontId="34" fillId="76" borderId="54" xfId="2" applyFont="1" applyFill="1" applyBorder="1" applyAlignment="1">
      <alignment horizontal="right" vertical="center"/>
    </xf>
    <xf numFmtId="0" fontId="34" fillId="76" borderId="55" xfId="2" applyFont="1" applyFill="1" applyBorder="1" applyAlignment="1">
      <alignment horizontal="right" vertical="center"/>
    </xf>
    <xf numFmtId="0" fontId="34" fillId="0" borderId="56" xfId="2" applyFont="1" applyFill="1" applyBorder="1" applyAlignment="1">
      <alignment horizontal="right" vertical="center"/>
    </xf>
    <xf numFmtId="0" fontId="34" fillId="0" borderId="55" xfId="2" applyFont="1" applyFill="1" applyBorder="1" applyAlignment="1">
      <alignment horizontal="right" vertical="center"/>
    </xf>
    <xf numFmtId="0" fontId="34" fillId="76" borderId="47" xfId="2" applyFont="1" applyFill="1" applyBorder="1" applyAlignment="1">
      <alignment horizontal="right" vertical="center"/>
    </xf>
    <xf numFmtId="165" fontId="115" fillId="76" borderId="56" xfId="20" applyNumberFormat="1" applyFont="1" applyFill="1" applyBorder="1" applyAlignment="1">
      <alignment horizontal="right" vertical="center"/>
    </xf>
    <xf numFmtId="165" fontId="115" fillId="76" borderId="54" xfId="20" applyNumberFormat="1" applyFont="1" applyFill="1" applyBorder="1" applyAlignment="1">
      <alignment horizontal="right" vertical="center"/>
    </xf>
    <xf numFmtId="165" fontId="115" fillId="76" borderId="55" xfId="20" applyNumberFormat="1" applyFont="1" applyFill="1" applyBorder="1" applyAlignment="1">
      <alignment horizontal="right" vertical="center"/>
    </xf>
    <xf numFmtId="165" fontId="115" fillId="0" borderId="56" xfId="20" applyNumberFormat="1" applyFont="1" applyFill="1" applyBorder="1" applyAlignment="1">
      <alignment horizontal="right" vertical="center"/>
    </xf>
    <xf numFmtId="165" fontId="115" fillId="0" borderId="55" xfId="20" applyNumberFormat="1" applyFont="1" applyFill="1" applyBorder="1" applyAlignment="1">
      <alignment horizontal="right" vertical="center"/>
    </xf>
    <xf numFmtId="165" fontId="115" fillId="76" borderId="47" xfId="20" applyNumberFormat="1" applyFont="1" applyFill="1" applyBorder="1" applyAlignment="1">
      <alignment horizontal="right" vertical="center"/>
    </xf>
    <xf numFmtId="165" fontId="25" fillId="76" borderId="50" xfId="20" applyNumberFormat="1" applyFont="1" applyFill="1" applyBorder="1" applyAlignment="1">
      <alignment horizontal="right" vertical="center"/>
    </xf>
    <xf numFmtId="165" fontId="25" fillId="76" borderId="51" xfId="20" applyNumberFormat="1" applyFont="1" applyFill="1" applyBorder="1" applyAlignment="1">
      <alignment horizontal="right" vertical="center"/>
    </xf>
    <xf numFmtId="165" fontId="25" fillId="0" borderId="53" xfId="20" applyNumberFormat="1" applyFont="1" applyFill="1" applyBorder="1" applyAlignment="1">
      <alignment horizontal="right" vertical="center"/>
    </xf>
    <xf numFmtId="165" fontId="25" fillId="0" borderId="51" xfId="20" applyNumberFormat="1" applyFont="1" applyFill="1" applyBorder="1" applyAlignment="1">
      <alignment horizontal="right" vertical="center"/>
    </xf>
    <xf numFmtId="165" fontId="25" fillId="76" borderId="57" xfId="20" applyNumberFormat="1" applyFont="1" applyFill="1" applyBorder="1" applyAlignment="1">
      <alignment horizontal="right" vertical="center"/>
    </xf>
    <xf numFmtId="0" fontId="25" fillId="25" borderId="55" xfId="0" applyFont="1" applyFill="1" applyBorder="1" applyAlignment="1">
      <alignment horizontal="center" wrapText="1"/>
    </xf>
    <xf numFmtId="0" fontId="25" fillId="25" borderId="44" xfId="0" applyFont="1" applyFill="1" applyBorder="1" applyAlignment="1">
      <alignment horizontal="center" wrapText="1"/>
    </xf>
    <xf numFmtId="165" fontId="25" fillId="76" borderId="54" xfId="2" applyNumberFormat="1" applyFont="1" applyFill="1" applyBorder="1" applyAlignment="1">
      <alignment horizontal="right" vertical="center"/>
    </xf>
    <xf numFmtId="165" fontId="25" fillId="76" borderId="50" xfId="2" applyNumberFormat="1" applyFont="1" applyFill="1" applyBorder="1" applyAlignment="1">
      <alignment horizontal="right" vertical="center"/>
    </xf>
    <xf numFmtId="165" fontId="25" fillId="0" borderId="53" xfId="2" applyNumberFormat="1" applyFont="1" applyFill="1" applyBorder="1" applyAlignment="1">
      <alignment horizontal="right" vertical="center"/>
    </xf>
    <xf numFmtId="164" fontId="25" fillId="76" borderId="50" xfId="1" applyNumberFormat="1" applyFont="1" applyFill="1" applyBorder="1" applyAlignment="1">
      <alignment vertical="center"/>
    </xf>
    <xf numFmtId="165" fontId="25" fillId="76" borderId="54" xfId="20" applyNumberFormat="1" applyFont="1" applyFill="1" applyBorder="1" applyAlignment="1">
      <alignment horizontal="right" vertical="center"/>
    </xf>
    <xf numFmtId="165" fontId="25" fillId="0" borderId="48" xfId="20" applyNumberFormat="1" applyFont="1" applyFill="1" applyBorder="1" applyAlignment="1">
      <alignment horizontal="right" vertical="center"/>
    </xf>
    <xf numFmtId="165" fontId="25" fillId="0" borderId="56" xfId="20" applyNumberFormat="1" applyFont="1" applyFill="1" applyBorder="1" applyAlignment="1">
      <alignment horizontal="right" vertical="center"/>
    </xf>
    <xf numFmtId="165" fontId="25" fillId="0" borderId="58" xfId="20" applyNumberFormat="1" applyFont="1" applyFill="1" applyBorder="1" applyAlignment="1">
      <alignment horizontal="right" vertical="center"/>
    </xf>
    <xf numFmtId="3" fontId="25" fillId="76" borderId="48" xfId="2" applyNumberFormat="1" applyFont="1" applyFill="1" applyBorder="1" applyAlignment="1">
      <alignment horizontal="right" vertical="center"/>
    </xf>
    <xf numFmtId="3" fontId="25" fillId="76" borderId="0" xfId="2" applyNumberFormat="1" applyFont="1" applyFill="1" applyBorder="1" applyAlignment="1">
      <alignment horizontal="right" vertical="center"/>
    </xf>
    <xf numFmtId="3" fontId="25" fillId="0" borderId="48" xfId="2" applyNumberFormat="1" applyFont="1" applyFill="1" applyBorder="1" applyAlignment="1">
      <alignment horizontal="right" vertical="center"/>
    </xf>
    <xf numFmtId="3" fontId="25" fillId="0" borderId="58" xfId="2" applyNumberFormat="1" applyFont="1" applyFill="1" applyBorder="1" applyAlignment="1">
      <alignment horizontal="right" vertical="center"/>
    </xf>
    <xf numFmtId="3" fontId="25" fillId="0" borderId="45" xfId="2" applyNumberFormat="1" applyFont="1" applyFill="1" applyBorder="1" applyAlignment="1">
      <alignment horizontal="right" vertical="center"/>
    </xf>
    <xf numFmtId="165" fontId="25" fillId="0" borderId="58" xfId="2" applyNumberFormat="1" applyFont="1" applyFill="1" applyBorder="1" applyAlignment="1">
      <alignment horizontal="right" vertical="center"/>
    </xf>
    <xf numFmtId="3" fontId="25" fillId="76" borderId="50" xfId="2" applyNumberFormat="1" applyFont="1" applyFill="1" applyBorder="1" applyAlignment="1">
      <alignment horizontal="right" vertical="center"/>
    </xf>
    <xf numFmtId="3" fontId="25" fillId="76" borderId="54" xfId="2" applyNumberFormat="1" applyFont="1" applyFill="1" applyBorder="1" applyAlignment="1">
      <alignment horizontal="right" vertical="center"/>
    </xf>
    <xf numFmtId="3" fontId="25" fillId="0" borderId="53" xfId="2" applyNumberFormat="1" applyFont="1" applyFill="1" applyBorder="1" applyAlignment="1">
      <alignment horizontal="right" vertical="center"/>
    </xf>
    <xf numFmtId="0" fontId="28" fillId="0" borderId="0" xfId="1535" applyFont="1" applyFill="1" applyBorder="1"/>
    <xf numFmtId="0" fontId="49" fillId="0" borderId="0" xfId="1535" applyFont="1" applyFill="1" applyBorder="1" applyAlignment="1">
      <alignment horizontal="center" vertical="center"/>
    </xf>
    <xf numFmtId="49" fontId="50" fillId="0" borderId="0" xfId="1535" applyNumberFormat="1" applyFont="1" applyFill="1" applyBorder="1" applyAlignment="1">
      <alignment vertical="center"/>
    </xf>
    <xf numFmtId="0" fontId="51" fillId="0" borderId="0" xfId="1535" applyFont="1" applyFill="1" applyBorder="1"/>
    <xf numFmtId="0" fontId="52" fillId="0" borderId="0" xfId="1535" applyFont="1" applyFill="1" applyBorder="1" applyAlignment="1"/>
    <xf numFmtId="0" fontId="28" fillId="0" borderId="0" xfId="1535" applyFont="1" applyFill="1" applyBorder="1" applyAlignment="1">
      <alignment horizontal="left" vertical="center"/>
    </xf>
    <xf numFmtId="0" fontId="52" fillId="0" borderId="0" xfId="1535" applyFont="1" applyFill="1" applyBorder="1" applyAlignment="1">
      <alignment horizontal="center"/>
    </xf>
    <xf numFmtId="0" fontId="28" fillId="0" borderId="0" xfId="1535" applyFont="1" applyFill="1" applyBorder="1" applyAlignment="1">
      <alignment horizontal="right" vertical="center"/>
    </xf>
    <xf numFmtId="0" fontId="28" fillId="0" borderId="0" xfId="1535" applyFont="1" applyFill="1" applyBorder="1" applyAlignment="1">
      <alignment horizontal="left" vertical="center" indent="1"/>
    </xf>
    <xf numFmtId="0" fontId="53" fillId="0" borderId="0" xfId="1535" applyFont="1" applyFill="1" applyBorder="1"/>
    <xf numFmtId="0" fontId="53" fillId="0" borderId="0" xfId="1535" applyFont="1" applyFill="1" applyBorder="1" applyAlignment="1">
      <alignment horizontal="right" vertical="center"/>
    </xf>
    <xf numFmtId="0" fontId="53" fillId="0" borderId="0" xfId="1535" applyFont="1" applyFill="1" applyBorder="1" applyAlignment="1">
      <alignment horizontal="left" vertical="center" indent="1"/>
    </xf>
    <xf numFmtId="49" fontId="142" fillId="0" borderId="0" xfId="1537" applyNumberFormat="1" applyFont="1" applyBorder="1" applyAlignment="1">
      <alignment vertical="top" wrapText="1"/>
    </xf>
    <xf numFmtId="49" fontId="49" fillId="0" borderId="0" xfId="1535" applyNumberFormat="1" applyFont="1" applyFill="1" applyBorder="1" applyAlignment="1">
      <alignment vertical="center"/>
    </xf>
    <xf numFmtId="0" fontId="28" fillId="0" borderId="0" xfId="1535" applyFont="1" applyBorder="1"/>
    <xf numFmtId="164" fontId="25" fillId="0" borderId="0" xfId="1" applyNumberFormat="1" applyFont="1" applyFill="1" applyBorder="1"/>
    <xf numFmtId="3" fontId="134" fillId="0" borderId="0" xfId="2" applyNumberFormat="1" applyFont="1" applyFill="1" applyBorder="1"/>
    <xf numFmtId="0" fontId="142" fillId="0" borderId="0" xfId="0" applyFont="1" applyFill="1"/>
    <xf numFmtId="3" fontId="142" fillId="0" borderId="0" xfId="0" applyNumberFormat="1" applyFont="1" applyFill="1"/>
    <xf numFmtId="1" fontId="142" fillId="0" borderId="0" xfId="0" applyNumberFormat="1" applyFont="1" applyFill="1"/>
    <xf numFmtId="3" fontId="134" fillId="0" borderId="0" xfId="0" applyNumberFormat="1" applyFont="1" applyFill="1" applyBorder="1" applyAlignment="1">
      <alignment horizontal="right" vertical="center"/>
    </xf>
    <xf numFmtId="165" fontId="25" fillId="3" borderId="44" xfId="2" applyNumberFormat="1" applyFont="1" applyFill="1" applyBorder="1" applyAlignment="1">
      <alignment horizontal="right"/>
    </xf>
    <xf numFmtId="165" fontId="25" fillId="76" borderId="52" xfId="2" applyNumberFormat="1" applyFont="1" applyFill="1" applyBorder="1" applyAlignment="1">
      <alignment horizontal="right" vertical="center"/>
    </xf>
    <xf numFmtId="165" fontId="25" fillId="76" borderId="44" xfId="2" applyNumberFormat="1" applyFont="1" applyFill="1" applyBorder="1" applyAlignment="1">
      <alignment horizontal="right" vertical="center"/>
    </xf>
    <xf numFmtId="165" fontId="25" fillId="76" borderId="55" xfId="2" applyNumberFormat="1" applyFont="1" applyFill="1" applyBorder="1" applyAlignment="1">
      <alignment horizontal="right" vertical="center"/>
    </xf>
    <xf numFmtId="165" fontId="25" fillId="76" borderId="51" xfId="2" applyNumberFormat="1" applyFont="1" applyFill="1" applyBorder="1" applyAlignment="1">
      <alignment horizontal="right" vertical="center"/>
    </xf>
    <xf numFmtId="165" fontId="25" fillId="0" borderId="44" xfId="2" applyNumberFormat="1" applyFont="1" applyFill="1" applyBorder="1" applyAlignment="1">
      <alignment horizontal="right" vertical="center"/>
    </xf>
    <xf numFmtId="165" fontId="25" fillId="0" borderId="51" xfId="2" applyNumberFormat="1" applyFont="1" applyFill="1" applyBorder="1" applyAlignment="1">
      <alignment horizontal="right" vertical="center"/>
    </xf>
    <xf numFmtId="165" fontId="25" fillId="76" borderId="49" xfId="2" applyNumberFormat="1" applyFont="1" applyFill="1" applyBorder="1" applyAlignment="1">
      <alignment horizontal="right" vertical="center"/>
    </xf>
    <xf numFmtId="165" fontId="25" fillId="76" borderId="46" xfId="2" applyNumberFormat="1" applyFont="1" applyFill="1" applyBorder="1" applyAlignment="1">
      <alignment horizontal="right" vertical="center"/>
    </xf>
    <xf numFmtId="165" fontId="25" fillId="76" borderId="47" xfId="2" applyNumberFormat="1" applyFont="1" applyFill="1" applyBorder="1" applyAlignment="1">
      <alignment horizontal="right" vertical="center"/>
    </xf>
    <xf numFmtId="165" fontId="25" fillId="76" borderId="57" xfId="2" applyNumberFormat="1" applyFont="1" applyFill="1" applyBorder="1" applyAlignment="1">
      <alignment horizontal="right" vertical="center"/>
    </xf>
    <xf numFmtId="164" fontId="25" fillId="76" borderId="51" xfId="1" applyNumberFormat="1" applyFont="1" applyFill="1" applyBorder="1" applyAlignment="1">
      <alignment vertical="center"/>
    </xf>
    <xf numFmtId="164" fontId="25" fillId="76" borderId="57" xfId="1" applyNumberFormat="1" applyFont="1" applyFill="1" applyBorder="1" applyAlignment="1">
      <alignment vertical="center"/>
    </xf>
    <xf numFmtId="165" fontId="25" fillId="76" borderId="55" xfId="20" applyNumberFormat="1" applyFont="1" applyFill="1" applyBorder="1" applyAlignment="1">
      <alignment horizontal="right" vertical="center"/>
    </xf>
    <xf numFmtId="165" fontId="25" fillId="0" borderId="55" xfId="20" applyNumberFormat="1" applyFont="1" applyFill="1" applyBorder="1" applyAlignment="1">
      <alignment horizontal="right" vertical="center"/>
    </xf>
    <xf numFmtId="165" fontId="25" fillId="76" borderId="47" xfId="20" applyNumberFormat="1" applyFont="1" applyFill="1" applyBorder="1" applyAlignment="1">
      <alignment horizontal="right" vertical="center"/>
    </xf>
    <xf numFmtId="3" fontId="25" fillId="76" borderId="58" xfId="2" applyNumberFormat="1" applyFont="1" applyFill="1" applyBorder="1" applyAlignment="1">
      <alignment horizontal="right" vertical="center"/>
    </xf>
    <xf numFmtId="3" fontId="25" fillId="76" borderId="45" xfId="2" applyNumberFormat="1" applyFont="1" applyFill="1" applyBorder="1" applyAlignment="1">
      <alignment horizontal="right" vertical="center"/>
    </xf>
    <xf numFmtId="165" fontId="25" fillId="76" borderId="58" xfId="2" applyNumberFormat="1" applyFont="1" applyFill="1" applyBorder="1" applyAlignment="1">
      <alignment horizontal="right" vertical="center"/>
    </xf>
    <xf numFmtId="3" fontId="25" fillId="76" borderId="52" xfId="2" applyNumberFormat="1" applyFont="1" applyFill="1" applyBorder="1" applyAlignment="1">
      <alignment horizontal="right" vertical="center"/>
    </xf>
    <xf numFmtId="3" fontId="25" fillId="76" borderId="44" xfId="2" applyNumberFormat="1" applyFont="1" applyFill="1" applyBorder="1" applyAlignment="1">
      <alignment horizontal="right" vertical="center"/>
    </xf>
    <xf numFmtId="3" fontId="25" fillId="0" borderId="44" xfId="2" applyNumberFormat="1" applyFont="1" applyFill="1" applyBorder="1" applyAlignment="1">
      <alignment horizontal="right" vertical="center"/>
    </xf>
    <xf numFmtId="3" fontId="25" fillId="76" borderId="49" xfId="2" applyNumberFormat="1" applyFont="1" applyFill="1" applyBorder="1" applyAlignment="1">
      <alignment horizontal="right" vertical="center"/>
    </xf>
    <xf numFmtId="3" fontId="25" fillId="76" borderId="46" xfId="2" applyNumberFormat="1" applyFont="1" applyFill="1" applyBorder="1" applyAlignment="1">
      <alignment horizontal="right" vertical="center"/>
    </xf>
    <xf numFmtId="3" fontId="25" fillId="76" borderId="53" xfId="2" applyNumberFormat="1" applyFont="1" applyFill="1" applyBorder="1" applyAlignment="1">
      <alignment horizontal="right" vertical="center"/>
    </xf>
    <xf numFmtId="3" fontId="25" fillId="76" borderId="56" xfId="2" applyNumberFormat="1" applyFont="1" applyFill="1" applyBorder="1" applyAlignment="1">
      <alignment horizontal="right" vertical="center"/>
    </xf>
    <xf numFmtId="3" fontId="25" fillId="76" borderId="51" xfId="2" applyNumberFormat="1" applyFont="1" applyFill="1" applyBorder="1" applyAlignment="1">
      <alignment horizontal="right" vertical="center"/>
    </xf>
    <xf numFmtId="3" fontId="25" fillId="76" borderId="55" xfId="2" applyNumberFormat="1" applyFont="1" applyFill="1" applyBorder="1" applyAlignment="1">
      <alignment horizontal="right" vertical="center"/>
    </xf>
    <xf numFmtId="3" fontId="25" fillId="0" borderId="51" xfId="2" applyNumberFormat="1" applyFont="1" applyFill="1" applyBorder="1" applyAlignment="1">
      <alignment horizontal="right" vertical="center"/>
    </xf>
    <xf numFmtId="3" fontId="25" fillId="76" borderId="57" xfId="2" applyNumberFormat="1" applyFont="1" applyFill="1" applyBorder="1" applyAlignment="1">
      <alignment horizontal="right" vertical="center"/>
    </xf>
    <xf numFmtId="3" fontId="25" fillId="76" borderId="47" xfId="2" applyNumberFormat="1" applyFont="1" applyFill="1" applyBorder="1" applyAlignment="1">
      <alignment horizontal="right" vertical="center"/>
    </xf>
    <xf numFmtId="165" fontId="55" fillId="0" borderId="0" xfId="0" applyNumberFormat="1" applyFont="1" applyFill="1"/>
    <xf numFmtId="0" fontId="140" fillId="0" borderId="0" xfId="1537" applyFont="1" applyBorder="1" applyAlignment="1">
      <alignment horizontal="left" vertical="center" wrapText="1"/>
    </xf>
    <xf numFmtId="0" fontId="54" fillId="0" borderId="0" xfId="1535" applyFont="1" applyFill="1" applyBorder="1" applyAlignment="1">
      <alignment horizontal="center"/>
    </xf>
    <xf numFmtId="49" fontId="54" fillId="0" borderId="0" xfId="1535" applyNumberFormat="1" applyFont="1" applyFill="1" applyBorder="1" applyAlignment="1">
      <alignment horizontal="center" vertical="center"/>
    </xf>
    <xf numFmtId="49" fontId="55" fillId="0" borderId="0" xfId="1535" applyNumberFormat="1" applyFont="1" applyFill="1" applyBorder="1" applyAlignment="1">
      <alignment horizontal="center" vertical="center"/>
    </xf>
    <xf numFmtId="0" fontId="124" fillId="0" borderId="0" xfId="0" applyFont="1" applyFill="1" applyAlignment="1">
      <alignment horizontal="justify" vertical="top" wrapText="1"/>
    </xf>
    <xf numFmtId="0" fontId="138" fillId="0" borderId="0" xfId="2" applyFont="1" applyFill="1" applyAlignment="1">
      <alignment horizontal="justify" vertical="top" wrapText="1"/>
    </xf>
    <xf numFmtId="0" fontId="25" fillId="0" borderId="54" xfId="0" applyFont="1" applyFill="1" applyBorder="1" applyAlignment="1">
      <alignment horizontal="left" vertical="center" wrapText="1"/>
    </xf>
    <xf numFmtId="0" fontId="25" fillId="0" borderId="55" xfId="0" applyFont="1" applyFill="1" applyBorder="1" applyAlignment="1">
      <alignment horizontal="left" vertical="center" wrapText="1"/>
    </xf>
    <xf numFmtId="0" fontId="25" fillId="0" borderId="46" xfId="0" applyFont="1" applyFill="1" applyBorder="1" applyAlignment="1">
      <alignment horizontal="left"/>
    </xf>
    <xf numFmtId="0" fontId="25" fillId="0" borderId="50" xfId="0" applyFont="1" applyFill="1" applyBorder="1" applyAlignment="1">
      <alignment horizontal="left" vertical="center" wrapText="1"/>
    </xf>
    <xf numFmtId="0" fontId="25" fillId="0" borderId="51" xfId="0" applyFont="1" applyFill="1" applyBorder="1" applyAlignment="1">
      <alignment horizontal="left" vertical="center" wrapText="1"/>
    </xf>
    <xf numFmtId="0" fontId="25" fillId="0" borderId="53" xfId="0" applyFont="1" applyFill="1" applyBorder="1" applyAlignment="1">
      <alignment horizontal="left" vertical="center" wrapText="1"/>
    </xf>
    <xf numFmtId="0" fontId="25" fillId="0" borderId="49" xfId="0" applyFont="1" applyFill="1" applyBorder="1" applyAlignment="1">
      <alignment horizontal="left" vertical="center" wrapText="1"/>
    </xf>
    <xf numFmtId="0" fontId="25" fillId="0" borderId="46" xfId="0" applyFont="1" applyFill="1" applyBorder="1" applyAlignment="1">
      <alignment horizontal="left" vertical="center" wrapText="1"/>
    </xf>
    <xf numFmtId="0" fontId="133" fillId="0" borderId="0" xfId="0" applyFont="1" applyFill="1" applyAlignment="1">
      <alignment horizontal="justify" vertical="top" wrapText="1"/>
    </xf>
    <xf numFmtId="0" fontId="23" fillId="0" borderId="0" xfId="0" applyFont="1" applyFill="1" applyBorder="1" applyAlignment="1">
      <alignment horizontal="left"/>
    </xf>
    <xf numFmtId="1" fontId="24" fillId="0" borderId="44" xfId="0" applyNumberFormat="1" applyFont="1" applyFill="1" applyBorder="1" applyAlignment="1">
      <alignment horizontal="center" vertical="center"/>
    </xf>
    <xf numFmtId="0" fontId="24" fillId="0" borderId="44" xfId="0" applyFont="1" applyFill="1" applyBorder="1" applyAlignment="1">
      <alignment horizontal="center" vertical="center"/>
    </xf>
    <xf numFmtId="0" fontId="28" fillId="25" borderId="49" xfId="0" applyFont="1" applyFill="1" applyBorder="1" applyAlignment="1">
      <alignment horizontal="center"/>
    </xf>
    <xf numFmtId="0" fontId="28" fillId="25" borderId="46" xfId="0" applyFont="1" applyFill="1" applyBorder="1" applyAlignment="1">
      <alignment horizontal="center"/>
    </xf>
    <xf numFmtId="0" fontId="28" fillId="25" borderId="47" xfId="0" applyFont="1" applyFill="1" applyBorder="1" applyAlignment="1">
      <alignment horizontal="center"/>
    </xf>
    <xf numFmtId="1" fontId="52" fillId="25" borderId="49" xfId="0" applyNumberFormat="1" applyFont="1" applyFill="1" applyBorder="1" applyAlignment="1">
      <alignment horizontal="center" vertical="center"/>
    </xf>
    <xf numFmtId="1" fontId="52" fillId="25" borderId="46" xfId="0" applyNumberFormat="1" applyFont="1" applyFill="1" applyBorder="1" applyAlignment="1">
      <alignment horizontal="center" vertical="center"/>
    </xf>
    <xf numFmtId="0" fontId="25" fillId="0" borderId="50" xfId="0" applyFont="1" applyFill="1" applyBorder="1" applyAlignment="1">
      <alignment horizontal="left" vertical="center"/>
    </xf>
    <xf numFmtId="0" fontId="25" fillId="0" borderId="51" xfId="0" applyFont="1" applyFill="1" applyBorder="1" applyAlignment="1">
      <alignment horizontal="left" vertical="center"/>
    </xf>
    <xf numFmtId="0" fontId="25" fillId="0" borderId="53" xfId="0" applyFont="1" applyFill="1" applyBorder="1" applyAlignment="1">
      <alignment horizontal="left" vertical="center"/>
    </xf>
    <xf numFmtId="0" fontId="25" fillId="0" borderId="49" xfId="0" applyFont="1" applyFill="1" applyBorder="1" applyAlignment="1">
      <alignment horizontal="left" vertical="center"/>
    </xf>
    <xf numFmtId="0" fontId="25" fillId="0" borderId="46" xfId="0" applyFont="1" applyFill="1" applyBorder="1" applyAlignment="1">
      <alignment horizontal="left" vertical="center"/>
    </xf>
    <xf numFmtId="0" fontId="25" fillId="25" borderId="57" xfId="2" applyFont="1" applyFill="1" applyBorder="1" applyAlignment="1">
      <alignment horizontal="center" vertical="center" wrapText="1"/>
    </xf>
    <xf numFmtId="0" fontId="30" fillId="0" borderId="0" xfId="2" applyFont="1" applyFill="1" applyBorder="1" applyAlignment="1">
      <alignment horizontal="center" wrapText="1"/>
    </xf>
    <xf numFmtId="1" fontId="52" fillId="25" borderId="49" xfId="2" applyNumberFormat="1" applyFont="1" applyFill="1" applyBorder="1" applyAlignment="1">
      <alignment horizontal="center" vertical="center" wrapText="1"/>
    </xf>
    <xf numFmtId="1" fontId="52" fillId="25" borderId="46" xfId="2" applyNumberFormat="1" applyFont="1" applyFill="1" applyBorder="1" applyAlignment="1">
      <alignment horizontal="center" vertical="center" wrapText="1"/>
    </xf>
    <xf numFmtId="1" fontId="24" fillId="0" borderId="44" xfId="2" applyNumberFormat="1" applyFont="1" applyFill="1" applyBorder="1" applyAlignment="1">
      <alignment horizontal="center" vertical="center" wrapText="1"/>
    </xf>
    <xf numFmtId="0" fontId="24" fillId="0" borderId="44" xfId="2" applyFont="1" applyFill="1" applyBorder="1" applyAlignment="1">
      <alignment horizontal="center" vertical="center" wrapText="1"/>
    </xf>
    <xf numFmtId="0" fontId="23" fillId="0" borderId="0" xfId="2" applyFont="1" applyFill="1" applyBorder="1" applyAlignment="1">
      <alignment horizontal="left"/>
    </xf>
    <xf numFmtId="0" fontId="25" fillId="25" borderId="57" xfId="2" applyFont="1" applyFill="1" applyBorder="1" applyAlignment="1">
      <alignment horizontal="center" wrapText="1"/>
    </xf>
    <xf numFmtId="0" fontId="115" fillId="25" borderId="57" xfId="2" applyFont="1" applyFill="1" applyBorder="1" applyAlignment="1">
      <alignment horizontal="center" wrapText="1"/>
    </xf>
    <xf numFmtId="0" fontId="25" fillId="25" borderId="49" xfId="2" applyFont="1" applyFill="1" applyBorder="1" applyAlignment="1">
      <alignment horizontal="center" wrapText="1"/>
    </xf>
    <xf numFmtId="0" fontId="28" fillId="25" borderId="49" xfId="2" applyFont="1" applyFill="1" applyBorder="1" applyAlignment="1">
      <alignment horizontal="center" wrapText="1"/>
    </xf>
    <xf numFmtId="0" fontId="28" fillId="25" borderId="46" xfId="2" applyFont="1" applyFill="1" applyBorder="1" applyAlignment="1">
      <alignment horizontal="center" wrapText="1"/>
    </xf>
    <xf numFmtId="0" fontId="30" fillId="0" borderId="0" xfId="2" applyFont="1" applyFill="1" applyBorder="1" applyAlignment="1">
      <alignment horizontal="center"/>
    </xf>
    <xf numFmtId="0" fontId="52" fillId="25" borderId="46" xfId="2" applyFont="1" applyFill="1" applyBorder="1" applyAlignment="1">
      <alignment horizontal="center" vertical="center" wrapText="1"/>
    </xf>
    <xf numFmtId="0" fontId="120" fillId="0" borderId="58" xfId="2" applyFont="1" applyFill="1" applyBorder="1" applyAlignment="1">
      <alignment horizontal="right" vertical="center" wrapText="1"/>
    </xf>
    <xf numFmtId="0" fontId="25" fillId="25" borderId="49" xfId="2" applyFont="1" applyFill="1" applyBorder="1" applyAlignment="1">
      <alignment horizontal="center" vertical="center" wrapText="1"/>
    </xf>
    <xf numFmtId="0" fontId="25" fillId="25" borderId="46" xfId="2" applyFont="1" applyFill="1" applyBorder="1" applyAlignment="1">
      <alignment horizontal="center" vertical="center" wrapText="1"/>
    </xf>
    <xf numFmtId="0" fontId="25" fillId="25" borderId="47" xfId="2" applyFont="1" applyFill="1" applyBorder="1" applyAlignment="1">
      <alignment horizontal="center" vertical="center" wrapText="1"/>
    </xf>
    <xf numFmtId="0" fontId="25" fillId="25" borderId="0" xfId="2" applyFont="1" applyFill="1" applyBorder="1" applyAlignment="1">
      <alignment horizontal="center" vertical="center" wrapText="1"/>
    </xf>
    <xf numFmtId="0" fontId="25" fillId="25" borderId="58" xfId="2" applyFont="1" applyFill="1" applyBorder="1" applyAlignment="1">
      <alignment horizontal="center" vertical="center" wrapText="1"/>
    </xf>
    <xf numFmtId="0" fontId="25" fillId="25" borderId="44" xfId="2" applyFont="1" applyFill="1" applyBorder="1" applyAlignment="1">
      <alignment horizontal="center" vertical="center" wrapText="1"/>
    </xf>
    <xf numFmtId="0" fontId="28" fillId="25" borderId="46" xfId="2" applyFont="1" applyFill="1" applyBorder="1" applyAlignment="1">
      <alignment horizontal="center" vertical="center" wrapText="1"/>
    </xf>
    <xf numFmtId="0" fontId="28" fillId="25" borderId="49" xfId="2" applyFont="1" applyFill="1" applyBorder="1" applyAlignment="1">
      <alignment horizontal="center" vertical="center" wrapText="1"/>
    </xf>
    <xf numFmtId="0" fontId="28" fillId="25" borderId="47" xfId="2" applyFont="1" applyFill="1" applyBorder="1" applyAlignment="1">
      <alignment horizontal="center" vertical="center" wrapText="1"/>
    </xf>
    <xf numFmtId="1" fontId="25" fillId="0" borderId="0" xfId="2" applyNumberFormat="1" applyFont="1" applyFill="1" applyBorder="1" applyAlignment="1">
      <alignment horizontal="center" vertical="center"/>
    </xf>
    <xf numFmtId="1" fontId="24" fillId="0" borderId="44" xfId="2" applyNumberFormat="1" applyFont="1" applyFill="1" applyBorder="1" applyAlignment="1">
      <alignment horizontal="center" wrapText="1"/>
    </xf>
    <xf numFmtId="0" fontId="24" fillId="0" borderId="44" xfId="2" applyFont="1" applyFill="1" applyBorder="1" applyAlignment="1">
      <alignment horizontal="center" wrapText="1"/>
    </xf>
    <xf numFmtId="0" fontId="28" fillId="25" borderId="52" xfId="2" applyFont="1" applyFill="1" applyBorder="1" applyAlignment="1">
      <alignment horizontal="center" wrapText="1"/>
    </xf>
    <xf numFmtId="0" fontId="28" fillId="25" borderId="44" xfId="2" applyFont="1" applyFill="1" applyBorder="1" applyAlignment="1">
      <alignment horizontal="center" wrapText="1"/>
    </xf>
    <xf numFmtId="0" fontId="23" fillId="0" borderId="0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center" vertical="top"/>
    </xf>
    <xf numFmtId="1" fontId="52" fillId="25" borderId="49" xfId="0" applyNumberFormat="1" applyFont="1" applyFill="1" applyBorder="1" applyAlignment="1">
      <alignment horizontal="center" vertical="center" wrapText="1"/>
    </xf>
    <xf numFmtId="0" fontId="52" fillId="25" borderId="46" xfId="0" applyFont="1" applyFill="1" applyBorder="1" applyAlignment="1">
      <alignment horizontal="center" vertical="center" wrapText="1"/>
    </xf>
    <xf numFmtId="0" fontId="36" fillId="25" borderId="54" xfId="0" applyFont="1" applyFill="1" applyBorder="1" applyAlignment="1">
      <alignment horizontal="center" vertical="center"/>
    </xf>
    <xf numFmtId="0" fontId="25" fillId="25" borderId="0" xfId="0" applyFont="1" applyFill="1" applyBorder="1" applyAlignment="1">
      <alignment horizontal="center" wrapText="1"/>
    </xf>
    <xf numFmtId="0" fontId="30" fillId="0" borderId="0" xfId="0" applyFont="1" applyFill="1" applyBorder="1" applyAlignment="1">
      <alignment horizontal="center"/>
    </xf>
    <xf numFmtId="1" fontId="30" fillId="0" borderId="0" xfId="0" applyNumberFormat="1" applyFont="1" applyFill="1" applyBorder="1" applyAlignment="1">
      <alignment horizontal="center" vertical="top"/>
    </xf>
    <xf numFmtId="0" fontId="30" fillId="0" borderId="0" xfId="0" applyFont="1" applyFill="1" applyBorder="1" applyAlignment="1">
      <alignment horizontal="center" vertical="center"/>
    </xf>
    <xf numFmtId="0" fontId="25" fillId="0" borderId="58" xfId="0" applyFont="1" applyFill="1" applyBorder="1" applyAlignment="1">
      <alignment horizontal="center" vertical="center" wrapText="1"/>
    </xf>
    <xf numFmtId="0" fontId="25" fillId="0" borderId="56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54" xfId="0" applyFont="1" applyFill="1" applyBorder="1" applyAlignment="1">
      <alignment horizontal="center" vertical="center" wrapText="1"/>
    </xf>
    <xf numFmtId="0" fontId="25" fillId="0" borderId="44" xfId="0" applyFont="1" applyFill="1" applyBorder="1" applyAlignment="1">
      <alignment horizontal="center" vertical="center" wrapText="1"/>
    </xf>
    <xf numFmtId="0" fontId="25" fillId="0" borderId="55" xfId="0" applyFont="1" applyFill="1" applyBorder="1" applyAlignment="1">
      <alignment horizontal="center" vertical="center" wrapText="1"/>
    </xf>
    <xf numFmtId="0" fontId="25" fillId="0" borderId="47" xfId="0" applyFont="1" applyFill="1" applyBorder="1" applyAlignment="1">
      <alignment horizontal="center" vertical="center" wrapText="1"/>
    </xf>
    <xf numFmtId="0" fontId="25" fillId="0" borderId="57" xfId="0" applyFont="1" applyFill="1" applyBorder="1" applyAlignment="1">
      <alignment horizontal="center" vertical="center" wrapText="1"/>
    </xf>
    <xf numFmtId="1" fontId="25" fillId="0" borderId="55" xfId="0" applyNumberFormat="1" applyFont="1" applyFill="1" applyBorder="1" applyAlignment="1">
      <alignment horizontal="center" vertical="center" wrapText="1"/>
    </xf>
    <xf numFmtId="0" fontId="25" fillId="0" borderId="51" xfId="0" applyFont="1" applyFill="1" applyBorder="1" applyAlignment="1">
      <alignment horizontal="center" vertical="center" wrapText="1"/>
    </xf>
    <xf numFmtId="1" fontId="127" fillId="0" borderId="44" xfId="0" applyNumberFormat="1" applyFont="1" applyFill="1" applyBorder="1" applyAlignment="1">
      <alignment horizontal="left" vertical="center"/>
    </xf>
    <xf numFmtId="0" fontId="115" fillId="25" borderId="45" xfId="0" applyFont="1" applyFill="1" applyBorder="1" applyAlignment="1">
      <alignment horizontal="center" wrapText="1"/>
    </xf>
    <xf numFmtId="0" fontId="115" fillId="25" borderId="58" xfId="0" applyFont="1" applyFill="1" applyBorder="1" applyAlignment="1">
      <alignment horizontal="center" wrapText="1"/>
    </xf>
    <xf numFmtId="0" fontId="115" fillId="25" borderId="48" xfId="0" applyFont="1" applyFill="1" applyBorder="1" applyAlignment="1">
      <alignment horizontal="center" wrapText="1"/>
    </xf>
    <xf numFmtId="0" fontId="115" fillId="25" borderId="0" xfId="0" applyFont="1" applyFill="1" applyBorder="1" applyAlignment="1">
      <alignment horizontal="center" wrapText="1"/>
    </xf>
    <xf numFmtId="0" fontId="25" fillId="25" borderId="45" xfId="0" applyFont="1" applyFill="1" applyBorder="1" applyAlignment="1">
      <alignment horizontal="center" wrapText="1"/>
    </xf>
    <xf numFmtId="0" fontId="25" fillId="25" borderId="58" xfId="0" applyFont="1" applyFill="1" applyBorder="1" applyAlignment="1">
      <alignment horizontal="center" wrapText="1"/>
    </xf>
    <xf numFmtId="0" fontId="25" fillId="25" borderId="48" xfId="0" applyFont="1" applyFill="1" applyBorder="1" applyAlignment="1">
      <alignment horizontal="center" wrapText="1"/>
    </xf>
    <xf numFmtId="0" fontId="25" fillId="25" borderId="56" xfId="0" applyFont="1" applyFill="1" applyBorder="1" applyAlignment="1">
      <alignment horizontal="center" wrapText="1"/>
    </xf>
    <xf numFmtId="1" fontId="28" fillId="25" borderId="52" xfId="0" applyNumberFormat="1" applyFont="1" applyFill="1" applyBorder="1" applyAlignment="1">
      <alignment horizontal="center" vertical="top"/>
    </xf>
    <xf numFmtId="0" fontId="28" fillId="25" borderId="44" xfId="0" applyFont="1" applyFill="1" applyBorder="1" applyAlignment="1">
      <alignment horizontal="center" vertical="top"/>
    </xf>
    <xf numFmtId="0" fontId="28" fillId="25" borderId="55" xfId="0" applyFont="1" applyFill="1" applyBorder="1" applyAlignment="1">
      <alignment horizontal="center" vertical="top"/>
    </xf>
    <xf numFmtId="1" fontId="117" fillId="25" borderId="52" xfId="0" applyNumberFormat="1" applyFont="1" applyFill="1" applyBorder="1" applyAlignment="1">
      <alignment horizontal="center" vertical="top"/>
    </xf>
    <xf numFmtId="0" fontId="117" fillId="25" borderId="44" xfId="0" applyFont="1" applyFill="1" applyBorder="1" applyAlignment="1">
      <alignment horizontal="center" vertical="top"/>
    </xf>
    <xf numFmtId="0" fontId="25" fillId="25" borderId="54" xfId="0" applyFont="1" applyFill="1" applyBorder="1" applyAlignment="1">
      <alignment horizontal="center" wrapText="1"/>
    </xf>
    <xf numFmtId="0" fontId="25" fillId="25" borderId="55" xfId="0" applyFont="1" applyFill="1" applyBorder="1" applyAlignment="1">
      <alignment horizontal="center" wrapText="1"/>
    </xf>
    <xf numFmtId="0" fontId="25" fillId="25" borderId="50" xfId="0" applyFont="1" applyFill="1" applyBorder="1" applyAlignment="1">
      <alignment horizontal="center" wrapText="1"/>
    </xf>
    <xf numFmtId="0" fontId="25" fillId="25" borderId="51" xfId="0" applyFont="1" applyFill="1" applyBorder="1" applyAlignment="1">
      <alignment horizontal="center" wrapText="1"/>
    </xf>
    <xf numFmtId="0" fontId="115" fillId="25" borderId="44" xfId="0" applyFont="1" applyFill="1" applyBorder="1" applyAlignment="1">
      <alignment horizontal="center" wrapText="1"/>
    </xf>
    <xf numFmtId="0" fontId="25" fillId="25" borderId="46" xfId="0" applyFont="1" applyFill="1" applyBorder="1" applyAlignment="1">
      <alignment horizontal="center" wrapText="1"/>
    </xf>
    <xf numFmtId="0" fontId="25" fillId="25" borderId="47" xfId="0" applyFont="1" applyFill="1" applyBorder="1" applyAlignment="1">
      <alignment horizontal="center" wrapText="1"/>
    </xf>
    <xf numFmtId="1" fontId="28" fillId="25" borderId="44" xfId="0" applyNumberFormat="1" applyFont="1" applyFill="1" applyBorder="1" applyAlignment="1">
      <alignment horizontal="center" vertical="top"/>
    </xf>
    <xf numFmtId="1" fontId="28" fillId="25" borderId="55" xfId="0" applyNumberFormat="1" applyFont="1" applyFill="1" applyBorder="1" applyAlignment="1">
      <alignment horizontal="center" vertical="top"/>
    </xf>
    <xf numFmtId="1" fontId="117" fillId="25" borderId="44" xfId="0" applyNumberFormat="1" applyFont="1" applyFill="1" applyBorder="1" applyAlignment="1">
      <alignment horizontal="center" vertical="top"/>
    </xf>
    <xf numFmtId="0" fontId="25" fillId="0" borderId="0" xfId="0" applyFont="1" applyFill="1" applyBorder="1" applyAlignment="1">
      <alignment horizontal="justify" vertical="top" wrapText="1"/>
    </xf>
    <xf numFmtId="0" fontId="23" fillId="0" borderId="0" xfId="0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vertical="center" wrapText="1"/>
    </xf>
    <xf numFmtId="0" fontId="28" fillId="25" borderId="58" xfId="0" applyFont="1" applyFill="1" applyBorder="1" applyAlignment="1">
      <alignment horizontal="center" vertical="center" wrapText="1"/>
    </xf>
    <xf numFmtId="0" fontId="52" fillId="25" borderId="49" xfId="0" applyFont="1" applyFill="1" applyBorder="1" applyAlignment="1">
      <alignment horizontal="center" vertical="center"/>
    </xf>
    <xf numFmtId="0" fontId="52" fillId="25" borderId="46" xfId="0" applyFont="1" applyFill="1" applyBorder="1" applyAlignment="1">
      <alignment horizontal="center" vertical="center"/>
    </xf>
    <xf numFmtId="0" fontId="28" fillId="25" borderId="58" xfId="0" applyFont="1" applyFill="1" applyBorder="1" applyAlignment="1">
      <alignment horizontal="center" vertical="top" wrapText="1"/>
    </xf>
    <xf numFmtId="0" fontId="28" fillId="25" borderId="56" xfId="0" applyFont="1" applyFill="1" applyBorder="1" applyAlignment="1">
      <alignment horizontal="center" vertical="top" wrapText="1"/>
    </xf>
    <xf numFmtId="0" fontId="28" fillId="25" borderId="49" xfId="0" applyFont="1" applyFill="1" applyBorder="1" applyAlignment="1">
      <alignment horizontal="center" vertical="center" wrapText="1"/>
    </xf>
    <xf numFmtId="0" fontId="28" fillId="25" borderId="46" xfId="0" applyFont="1" applyFill="1" applyBorder="1" applyAlignment="1">
      <alignment horizontal="center" vertical="center" wrapText="1"/>
    </xf>
    <xf numFmtId="0" fontId="28" fillId="25" borderId="47" xfId="0" applyFont="1" applyFill="1" applyBorder="1" applyAlignment="1">
      <alignment horizontal="center" vertical="center" wrapText="1"/>
    </xf>
    <xf numFmtId="0" fontId="127" fillId="0" borderId="44" xfId="0" applyFont="1" applyFill="1" applyBorder="1" applyAlignment="1">
      <alignment horizontal="left" vertical="center"/>
    </xf>
    <xf numFmtId="0" fontId="25" fillId="25" borderId="53" xfId="0" applyFont="1" applyFill="1" applyBorder="1" applyAlignment="1">
      <alignment horizontal="center" wrapText="1"/>
    </xf>
    <xf numFmtId="0" fontId="25" fillId="0" borderId="58" xfId="0" applyFont="1" applyFill="1" applyBorder="1" applyAlignment="1">
      <alignment horizontal="left" vertical="top" wrapText="1"/>
    </xf>
    <xf numFmtId="0" fontId="25" fillId="0" borderId="0" xfId="0" applyFont="1" applyFill="1" applyBorder="1" applyAlignment="1">
      <alignment horizontal="left" vertical="top" wrapText="1"/>
    </xf>
    <xf numFmtId="0" fontId="30" fillId="0" borderId="0" xfId="0" applyFont="1" applyFill="1" applyBorder="1" applyAlignment="1">
      <alignment horizontal="center" vertical="top" wrapText="1"/>
    </xf>
    <xf numFmtId="0" fontId="30" fillId="0" borderId="0" xfId="0" applyFont="1" applyFill="1" applyBorder="1" applyAlignment="1">
      <alignment horizontal="center" wrapText="1"/>
    </xf>
    <xf numFmtId="0" fontId="25" fillId="0" borderId="58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1" fontId="30" fillId="0" borderId="0" xfId="0" applyNumberFormat="1" applyFont="1" applyFill="1" applyBorder="1" applyAlignment="1">
      <alignment horizontal="center" vertical="top" wrapText="1"/>
    </xf>
    <xf numFmtId="1" fontId="127" fillId="0" borderId="44" xfId="2" applyNumberFormat="1" applyFont="1" applyFill="1" applyBorder="1" applyAlignment="1">
      <alignment horizontal="left" vertical="top" wrapText="1"/>
    </xf>
    <xf numFmtId="0" fontId="127" fillId="0" borderId="44" xfId="2" applyFont="1" applyFill="1" applyBorder="1" applyAlignment="1">
      <alignment horizontal="left" vertical="top" wrapText="1"/>
    </xf>
    <xf numFmtId="0" fontId="28" fillId="25" borderId="47" xfId="2" applyFont="1" applyFill="1" applyBorder="1" applyAlignment="1">
      <alignment horizontal="center" wrapText="1"/>
    </xf>
    <xf numFmtId="0" fontId="25" fillId="25" borderId="44" xfId="0" applyFont="1" applyFill="1" applyBorder="1" applyAlignment="1">
      <alignment horizontal="center" wrapText="1"/>
    </xf>
    <xf numFmtId="0" fontId="115" fillId="25" borderId="0" xfId="0" applyFont="1" applyFill="1" applyBorder="1" applyAlignment="1">
      <alignment horizontal="center" vertical="center" wrapText="1"/>
    </xf>
    <xf numFmtId="0" fontId="115" fillId="25" borderId="56" xfId="0" applyFont="1" applyFill="1" applyBorder="1" applyAlignment="1">
      <alignment horizontal="center" vertical="center" wrapText="1"/>
    </xf>
    <xf numFmtId="0" fontId="115" fillId="25" borderId="54" xfId="0" applyFont="1" applyFill="1" applyBorder="1" applyAlignment="1">
      <alignment horizontal="center" vertical="center" wrapText="1"/>
    </xf>
    <xf numFmtId="0" fontId="115" fillId="25" borderId="52" xfId="0" applyFont="1" applyFill="1" applyBorder="1" applyAlignment="1">
      <alignment horizontal="center" wrapText="1"/>
    </xf>
    <xf numFmtId="0" fontId="28" fillId="25" borderId="58" xfId="0" applyFont="1" applyFill="1" applyBorder="1" applyAlignment="1">
      <alignment horizontal="center" vertical="center"/>
    </xf>
    <xf numFmtId="0" fontId="28" fillId="25" borderId="0" xfId="0" applyFont="1" applyFill="1" applyBorder="1" applyAlignment="1">
      <alignment horizontal="center" vertical="center"/>
    </xf>
    <xf numFmtId="0" fontId="28" fillId="25" borderId="56" xfId="0" applyFont="1" applyFill="1" applyBorder="1" applyAlignment="1">
      <alignment horizontal="center" vertical="center"/>
    </xf>
    <xf numFmtId="0" fontId="115" fillId="25" borderId="45" xfId="0" applyFont="1" applyFill="1" applyBorder="1" applyAlignment="1">
      <alignment horizontal="center" vertical="center" wrapText="1"/>
    </xf>
    <xf numFmtId="0" fontId="115" fillId="25" borderId="48" xfId="0" applyFont="1" applyFill="1" applyBorder="1" applyAlignment="1">
      <alignment horizontal="center" vertical="center" wrapText="1"/>
    </xf>
    <xf numFmtId="0" fontId="25" fillId="25" borderId="52" xfId="0" applyFont="1" applyFill="1" applyBorder="1" applyAlignment="1">
      <alignment horizontal="center" wrapText="1"/>
    </xf>
    <xf numFmtId="165" fontId="25" fillId="0" borderId="0" xfId="2" applyNumberFormat="1" applyFont="1" applyFill="1" applyBorder="1" applyAlignment="1">
      <alignment horizontal="center" wrapText="1"/>
    </xf>
    <xf numFmtId="0" fontId="40" fillId="0" borderId="0" xfId="2" applyFont="1" applyFill="1" applyAlignment="1">
      <alignment horizontal="left" vertical="center" wrapText="1"/>
    </xf>
    <xf numFmtId="0" fontId="40" fillId="0" borderId="0" xfId="2" applyFont="1" applyFill="1" applyAlignment="1">
      <alignment horizontal="left" vertical="center"/>
    </xf>
    <xf numFmtId="0" fontId="52" fillId="0" borderId="0" xfId="2" applyFont="1" applyFill="1" applyAlignment="1">
      <alignment horizontal="center"/>
    </xf>
    <xf numFmtId="0" fontId="25" fillId="0" borderId="0" xfId="2" applyFont="1" applyFill="1" applyBorder="1" applyAlignment="1">
      <alignment horizontal="left"/>
    </xf>
    <xf numFmtId="0" fontId="25" fillId="0" borderId="0" xfId="2" applyFont="1" applyFill="1" applyBorder="1" applyAlignment="1">
      <alignment horizontal="left" vertical="top" wrapText="1"/>
    </xf>
    <xf numFmtId="0" fontId="113" fillId="0" borderId="0" xfId="2" applyFont="1" applyFill="1" applyBorder="1" applyAlignment="1">
      <alignment horizontal="center"/>
    </xf>
    <xf numFmtId="0" fontId="52" fillId="0" borderId="0" xfId="2" applyFont="1" applyFill="1" applyBorder="1" applyAlignment="1">
      <alignment horizontal="center"/>
    </xf>
    <xf numFmtId="3" fontId="25" fillId="72" borderId="0" xfId="2" applyNumberFormat="1" applyFont="1" applyFill="1" applyBorder="1" applyAlignment="1">
      <alignment horizontal="center" vertical="center" wrapText="1"/>
    </xf>
    <xf numFmtId="0" fontId="119" fillId="3" borderId="25" xfId="2" applyFont="1" applyFill="1" applyBorder="1" applyAlignment="1">
      <alignment horizontal="center" vertical="center" wrapText="1"/>
    </xf>
    <xf numFmtId="0" fontId="119" fillId="3" borderId="26" xfId="2" applyFont="1" applyFill="1" applyBorder="1" applyAlignment="1">
      <alignment horizontal="center" vertical="center" wrapText="1"/>
    </xf>
    <xf numFmtId="0" fontId="119" fillId="3" borderId="27" xfId="2" applyFont="1" applyFill="1" applyBorder="1" applyAlignment="1">
      <alignment horizontal="center" vertical="center" wrapText="1"/>
    </xf>
    <xf numFmtId="3" fontId="25" fillId="25" borderId="0" xfId="2" applyNumberFormat="1" applyFont="1" applyFill="1" applyBorder="1" applyAlignment="1">
      <alignment horizontal="center" vertical="center" wrapText="1"/>
    </xf>
    <xf numFmtId="0" fontId="119" fillId="9" borderId="41" xfId="2" applyFont="1" applyFill="1" applyBorder="1" applyAlignment="1">
      <alignment horizontal="center" vertical="center" wrapText="1"/>
    </xf>
    <xf numFmtId="0" fontId="119" fillId="9" borderId="42" xfId="2" applyFont="1" applyFill="1" applyBorder="1" applyAlignment="1">
      <alignment horizontal="center" vertical="center" wrapText="1"/>
    </xf>
    <xf numFmtId="0" fontId="119" fillId="9" borderId="43" xfId="2" applyFont="1" applyFill="1" applyBorder="1" applyAlignment="1">
      <alignment horizontal="center" vertical="center" wrapText="1"/>
    </xf>
    <xf numFmtId="3" fontId="25" fillId="72" borderId="28" xfId="2" applyNumberFormat="1" applyFont="1" applyFill="1" applyBorder="1" applyAlignment="1">
      <alignment horizontal="center" vertical="center" wrapText="1"/>
    </xf>
    <xf numFmtId="3" fontId="25" fillId="72" borderId="29" xfId="2" applyNumberFormat="1" applyFont="1" applyFill="1" applyBorder="1" applyAlignment="1">
      <alignment horizontal="center" vertical="center" wrapText="1"/>
    </xf>
    <xf numFmtId="3" fontId="25" fillId="72" borderId="30" xfId="2" applyNumberFormat="1" applyFont="1" applyFill="1" applyBorder="1" applyAlignment="1">
      <alignment horizontal="center" vertical="center" wrapText="1"/>
    </xf>
    <xf numFmtId="3" fontId="25" fillId="72" borderId="31" xfId="2" applyNumberFormat="1" applyFont="1" applyFill="1" applyBorder="1" applyAlignment="1">
      <alignment horizontal="center" vertical="center" wrapText="1"/>
    </xf>
    <xf numFmtId="3" fontId="25" fillId="72" borderId="32" xfId="2" applyNumberFormat="1" applyFont="1" applyFill="1" applyBorder="1" applyAlignment="1">
      <alignment horizontal="center" vertical="center" wrapText="1"/>
    </xf>
    <xf numFmtId="165" fontId="25" fillId="23" borderId="0" xfId="2" applyNumberFormat="1" applyFont="1" applyFill="1" applyBorder="1" applyAlignment="1">
      <alignment horizontal="center" vertical="center" wrapText="1"/>
    </xf>
    <xf numFmtId="3" fontId="25" fillId="74" borderId="0" xfId="2" applyNumberFormat="1" applyFont="1" applyFill="1" applyBorder="1" applyAlignment="1">
      <alignment horizontal="center" vertical="center" wrapText="1"/>
    </xf>
    <xf numFmtId="3" fontId="25" fillId="75" borderId="0" xfId="2" applyNumberFormat="1" applyFont="1" applyFill="1" applyBorder="1" applyAlignment="1">
      <alignment horizontal="center" vertical="center" wrapText="1"/>
    </xf>
    <xf numFmtId="0" fontId="25" fillId="26" borderId="0" xfId="2" applyFont="1" applyFill="1" applyBorder="1" applyAlignment="1">
      <alignment horizontal="center" textRotation="180"/>
    </xf>
    <xf numFmtId="3" fontId="25" fillId="73" borderId="0" xfId="2" applyNumberFormat="1" applyFont="1" applyFill="1" applyBorder="1" applyAlignment="1">
      <alignment horizontal="center" vertical="center" wrapText="1"/>
    </xf>
    <xf numFmtId="0" fontId="119" fillId="74" borderId="33" xfId="2" applyFont="1" applyFill="1" applyBorder="1" applyAlignment="1">
      <alignment horizontal="center" vertical="center" wrapText="1"/>
    </xf>
    <xf numFmtId="0" fontId="119" fillId="74" borderId="34" xfId="2" applyFont="1" applyFill="1" applyBorder="1" applyAlignment="1">
      <alignment horizontal="center" vertical="center" wrapText="1"/>
    </xf>
    <xf numFmtId="0" fontId="119" fillId="74" borderId="35" xfId="2" applyFont="1" applyFill="1" applyBorder="1" applyAlignment="1">
      <alignment horizontal="center" vertical="center" wrapText="1"/>
    </xf>
    <xf numFmtId="165" fontId="25" fillId="74" borderId="0" xfId="2" applyNumberFormat="1" applyFont="1" applyFill="1" applyBorder="1" applyAlignment="1">
      <alignment horizontal="center" vertical="center" wrapText="1"/>
    </xf>
    <xf numFmtId="3" fontId="25" fillId="23" borderId="36" xfId="2" applyNumberFormat="1" applyFont="1" applyFill="1" applyBorder="1" applyAlignment="1">
      <alignment horizontal="center" vertical="center" wrapText="1"/>
    </xf>
    <xf numFmtId="3" fontId="25" fillId="23" borderId="0" xfId="2" applyNumberFormat="1" applyFont="1" applyFill="1" applyBorder="1" applyAlignment="1">
      <alignment horizontal="center" vertical="center" wrapText="1"/>
    </xf>
    <xf numFmtId="3" fontId="25" fillId="23" borderId="37" xfId="2" applyNumberFormat="1" applyFont="1" applyFill="1" applyBorder="1" applyAlignment="1">
      <alignment horizontal="center" vertical="center" wrapText="1"/>
    </xf>
    <xf numFmtId="3" fontId="25" fillId="23" borderId="38" xfId="2" applyNumberFormat="1" applyFont="1" applyFill="1" applyBorder="1" applyAlignment="1">
      <alignment horizontal="center" vertical="center" wrapText="1"/>
    </xf>
    <xf numFmtId="3" fontId="25" fillId="23" borderId="39" xfId="2" applyNumberFormat="1" applyFont="1" applyFill="1" applyBorder="1" applyAlignment="1">
      <alignment horizontal="center" vertical="center" wrapText="1"/>
    </xf>
    <xf numFmtId="3" fontId="25" fillId="23" borderId="40" xfId="2" applyNumberFormat="1" applyFont="1" applyFill="1" applyBorder="1" applyAlignment="1">
      <alignment horizontal="center" vertical="center" wrapText="1"/>
    </xf>
    <xf numFmtId="0" fontId="119" fillId="2" borderId="59" xfId="2" applyFont="1" applyFill="1" applyBorder="1" applyAlignment="1">
      <alignment horizontal="center" wrapText="1"/>
    </xf>
    <xf numFmtId="0" fontId="119" fillId="2" borderId="60" xfId="2" applyFont="1" applyFill="1" applyBorder="1" applyAlignment="1">
      <alignment horizontal="center" wrapText="1"/>
    </xf>
    <xf numFmtId="0" fontId="119" fillId="2" borderId="61" xfId="2" applyFont="1" applyFill="1" applyBorder="1" applyAlignment="1">
      <alignment horizontal="center" wrapText="1"/>
    </xf>
    <xf numFmtId="165" fontId="25" fillId="9" borderId="0" xfId="2" applyNumberFormat="1" applyFont="1" applyFill="1" applyBorder="1" applyAlignment="1">
      <alignment horizontal="center" vertical="center" wrapText="1"/>
    </xf>
  </cellXfs>
  <cellStyles count="1538">
    <cellStyle name="$l0 %" xfId="88" xr:uid="{00000000-0005-0000-0000-000000000000}"/>
    <cellStyle name="$l0 % 2" xfId="89" xr:uid="{00000000-0005-0000-0000-000001000000}"/>
    <cellStyle name="$l0 % 2 2" xfId="90" xr:uid="{00000000-0005-0000-0000-000002000000}"/>
    <cellStyle name="$l0 % 2 3" xfId="91" xr:uid="{00000000-0005-0000-0000-000003000000}"/>
    <cellStyle name="$l0 % 2 4" xfId="92" xr:uid="{00000000-0005-0000-0000-000004000000}"/>
    <cellStyle name="$l0 % 2 5" xfId="93" xr:uid="{00000000-0005-0000-0000-000005000000}"/>
    <cellStyle name="$l0 % 2 6" xfId="94" xr:uid="{00000000-0005-0000-0000-000006000000}"/>
    <cellStyle name="$l0 % 2 7" xfId="95" xr:uid="{00000000-0005-0000-0000-000007000000}"/>
    <cellStyle name="$l0 % 3" xfId="96" xr:uid="{00000000-0005-0000-0000-000008000000}"/>
    <cellStyle name="$l0 % 3 2" xfId="97" xr:uid="{00000000-0005-0000-0000-000009000000}"/>
    <cellStyle name="$l0 % 3 3" xfId="98" xr:uid="{00000000-0005-0000-0000-00000A000000}"/>
    <cellStyle name="$l0 % 3 4" xfId="99" xr:uid="{00000000-0005-0000-0000-00000B000000}"/>
    <cellStyle name="$l0 % 3 5" xfId="100" xr:uid="{00000000-0005-0000-0000-00000C000000}"/>
    <cellStyle name="$l0 % 3 6" xfId="101" xr:uid="{00000000-0005-0000-0000-00000D000000}"/>
    <cellStyle name="$l0 % 3 7" xfId="102" xr:uid="{00000000-0005-0000-0000-00000E000000}"/>
    <cellStyle name="$l0 % 4" xfId="103" xr:uid="{00000000-0005-0000-0000-00000F000000}"/>
    <cellStyle name="$l0 % 5" xfId="104" xr:uid="{00000000-0005-0000-0000-000010000000}"/>
    <cellStyle name="$l0 % 6" xfId="105" xr:uid="{00000000-0005-0000-0000-000011000000}"/>
    <cellStyle name="$l0 % 7" xfId="106" xr:uid="{00000000-0005-0000-0000-000012000000}"/>
    <cellStyle name="$l0 % 8" xfId="107" xr:uid="{00000000-0005-0000-0000-000013000000}"/>
    <cellStyle name="$l0 % 9" xfId="108" xr:uid="{00000000-0005-0000-0000-000014000000}"/>
    <cellStyle name="$l0 Dec" xfId="109" xr:uid="{00000000-0005-0000-0000-000015000000}"/>
    <cellStyle name="$l0 Dec 2" xfId="110" xr:uid="{00000000-0005-0000-0000-000016000000}"/>
    <cellStyle name="$l0 Dec 2 2" xfId="111" xr:uid="{00000000-0005-0000-0000-000017000000}"/>
    <cellStyle name="$l0 Dec 2 3" xfId="112" xr:uid="{00000000-0005-0000-0000-000018000000}"/>
    <cellStyle name="$l0 Dec 2 4" xfId="113" xr:uid="{00000000-0005-0000-0000-000019000000}"/>
    <cellStyle name="$l0 Dec 2 5" xfId="114" xr:uid="{00000000-0005-0000-0000-00001A000000}"/>
    <cellStyle name="$l0 Dec 2 6" xfId="115" xr:uid="{00000000-0005-0000-0000-00001B000000}"/>
    <cellStyle name="$l0 Dec 2 7" xfId="116" xr:uid="{00000000-0005-0000-0000-00001C000000}"/>
    <cellStyle name="$l0 Dec 3" xfId="117" xr:uid="{00000000-0005-0000-0000-00001D000000}"/>
    <cellStyle name="$l0 Dec 3 2" xfId="118" xr:uid="{00000000-0005-0000-0000-00001E000000}"/>
    <cellStyle name="$l0 Dec 3 3" xfId="119" xr:uid="{00000000-0005-0000-0000-00001F000000}"/>
    <cellStyle name="$l0 Dec 3 4" xfId="120" xr:uid="{00000000-0005-0000-0000-000020000000}"/>
    <cellStyle name="$l0 Dec 3 5" xfId="121" xr:uid="{00000000-0005-0000-0000-000021000000}"/>
    <cellStyle name="$l0 Dec 3 6" xfId="122" xr:uid="{00000000-0005-0000-0000-000022000000}"/>
    <cellStyle name="$l0 Dec 3 7" xfId="123" xr:uid="{00000000-0005-0000-0000-000023000000}"/>
    <cellStyle name="$l0 Dec 4" xfId="124" xr:uid="{00000000-0005-0000-0000-000024000000}"/>
    <cellStyle name="$l0 Dec 5" xfId="125" xr:uid="{00000000-0005-0000-0000-000025000000}"/>
    <cellStyle name="$l0 Dec 6" xfId="126" xr:uid="{00000000-0005-0000-0000-000026000000}"/>
    <cellStyle name="$l0 Dec 7" xfId="127" xr:uid="{00000000-0005-0000-0000-000027000000}"/>
    <cellStyle name="$l0 Dec 8" xfId="128" xr:uid="{00000000-0005-0000-0000-000028000000}"/>
    <cellStyle name="$l0 Dec 9" xfId="129" xr:uid="{00000000-0005-0000-0000-000029000000}"/>
    <cellStyle name="$l0 No" xfId="130" xr:uid="{00000000-0005-0000-0000-00002A000000}"/>
    <cellStyle name="$l0 No 2" xfId="131" xr:uid="{00000000-0005-0000-0000-00002B000000}"/>
    <cellStyle name="$l0 No 2 2" xfId="132" xr:uid="{00000000-0005-0000-0000-00002C000000}"/>
    <cellStyle name="$l0 No 2 3" xfId="133" xr:uid="{00000000-0005-0000-0000-00002D000000}"/>
    <cellStyle name="$l0 No 2 4" xfId="134" xr:uid="{00000000-0005-0000-0000-00002E000000}"/>
    <cellStyle name="$l0 No 2 5" xfId="135" xr:uid="{00000000-0005-0000-0000-00002F000000}"/>
    <cellStyle name="$l0 No 2 6" xfId="136" xr:uid="{00000000-0005-0000-0000-000030000000}"/>
    <cellStyle name="$l0 No 2 7" xfId="137" xr:uid="{00000000-0005-0000-0000-000031000000}"/>
    <cellStyle name="$l0 No 3" xfId="138" xr:uid="{00000000-0005-0000-0000-000032000000}"/>
    <cellStyle name="$l0 No 3 2" xfId="139" xr:uid="{00000000-0005-0000-0000-000033000000}"/>
    <cellStyle name="$l0 No 3 3" xfId="140" xr:uid="{00000000-0005-0000-0000-000034000000}"/>
    <cellStyle name="$l0 No 3 4" xfId="141" xr:uid="{00000000-0005-0000-0000-000035000000}"/>
    <cellStyle name="$l0 No 3 5" xfId="142" xr:uid="{00000000-0005-0000-0000-000036000000}"/>
    <cellStyle name="$l0 No 3 6" xfId="143" xr:uid="{00000000-0005-0000-0000-000037000000}"/>
    <cellStyle name="$l0 No 3 7" xfId="144" xr:uid="{00000000-0005-0000-0000-000038000000}"/>
    <cellStyle name="$l0 No 4" xfId="145" xr:uid="{00000000-0005-0000-0000-000039000000}"/>
    <cellStyle name="$l0 No 5" xfId="146" xr:uid="{00000000-0005-0000-0000-00003A000000}"/>
    <cellStyle name="$l0 No 6" xfId="147" xr:uid="{00000000-0005-0000-0000-00003B000000}"/>
    <cellStyle name="$l0 No 7" xfId="148" xr:uid="{00000000-0005-0000-0000-00003C000000}"/>
    <cellStyle name="$l0 No 8" xfId="149" xr:uid="{00000000-0005-0000-0000-00003D000000}"/>
    <cellStyle name="$l0 No 9" xfId="150" xr:uid="{00000000-0005-0000-0000-00003E000000}"/>
    <cellStyle name="$l0 Row" xfId="151" xr:uid="{00000000-0005-0000-0000-00003F000000}"/>
    <cellStyle name="$l1 %" xfId="152" xr:uid="{00000000-0005-0000-0000-000040000000}"/>
    <cellStyle name="$l1 % 2" xfId="153" xr:uid="{00000000-0005-0000-0000-000041000000}"/>
    <cellStyle name="$l1 % 2 2" xfId="154" xr:uid="{00000000-0005-0000-0000-000042000000}"/>
    <cellStyle name="$l1 % 2 3" xfId="155" xr:uid="{00000000-0005-0000-0000-000043000000}"/>
    <cellStyle name="$l1 % 2 4" xfId="156" xr:uid="{00000000-0005-0000-0000-000044000000}"/>
    <cellStyle name="$l1 % 2 5" xfId="157" xr:uid="{00000000-0005-0000-0000-000045000000}"/>
    <cellStyle name="$l1 % 2 6" xfId="158" xr:uid="{00000000-0005-0000-0000-000046000000}"/>
    <cellStyle name="$l1 % 2 7" xfId="159" xr:uid="{00000000-0005-0000-0000-000047000000}"/>
    <cellStyle name="$l1 % 3" xfId="160" xr:uid="{00000000-0005-0000-0000-000048000000}"/>
    <cellStyle name="$l1 % 3 2" xfId="161" xr:uid="{00000000-0005-0000-0000-000049000000}"/>
    <cellStyle name="$l1 % 3 3" xfId="162" xr:uid="{00000000-0005-0000-0000-00004A000000}"/>
    <cellStyle name="$l1 % 3 4" xfId="163" xr:uid="{00000000-0005-0000-0000-00004B000000}"/>
    <cellStyle name="$l1 % 3 5" xfId="164" xr:uid="{00000000-0005-0000-0000-00004C000000}"/>
    <cellStyle name="$l1 % 3 6" xfId="165" xr:uid="{00000000-0005-0000-0000-00004D000000}"/>
    <cellStyle name="$l1 % 3 7" xfId="166" xr:uid="{00000000-0005-0000-0000-00004E000000}"/>
    <cellStyle name="$l1 % 4" xfId="167" xr:uid="{00000000-0005-0000-0000-00004F000000}"/>
    <cellStyle name="$l1 % 5" xfId="168" xr:uid="{00000000-0005-0000-0000-000050000000}"/>
    <cellStyle name="$l1 % 6" xfId="169" xr:uid="{00000000-0005-0000-0000-000051000000}"/>
    <cellStyle name="$l1 % 7" xfId="170" xr:uid="{00000000-0005-0000-0000-000052000000}"/>
    <cellStyle name="$l1 % 8" xfId="171" xr:uid="{00000000-0005-0000-0000-000053000000}"/>
    <cellStyle name="$l1 % 9" xfId="172" xr:uid="{00000000-0005-0000-0000-000054000000}"/>
    <cellStyle name="$l1 No" xfId="173" xr:uid="{00000000-0005-0000-0000-000055000000}"/>
    <cellStyle name="$l1 No 2" xfId="174" xr:uid="{00000000-0005-0000-0000-000056000000}"/>
    <cellStyle name="$l1 No 2 2" xfId="175" xr:uid="{00000000-0005-0000-0000-000057000000}"/>
    <cellStyle name="$l1 No 2 3" xfId="176" xr:uid="{00000000-0005-0000-0000-000058000000}"/>
    <cellStyle name="$l1 No 2 4" xfId="177" xr:uid="{00000000-0005-0000-0000-000059000000}"/>
    <cellStyle name="$l1 No 2 5" xfId="178" xr:uid="{00000000-0005-0000-0000-00005A000000}"/>
    <cellStyle name="$l1 No 2 6" xfId="179" xr:uid="{00000000-0005-0000-0000-00005B000000}"/>
    <cellStyle name="$l1 No 2 7" xfId="180" xr:uid="{00000000-0005-0000-0000-00005C000000}"/>
    <cellStyle name="$l1 No 3" xfId="181" xr:uid="{00000000-0005-0000-0000-00005D000000}"/>
    <cellStyle name="$l1 No 3 2" xfId="182" xr:uid="{00000000-0005-0000-0000-00005E000000}"/>
    <cellStyle name="$l1 No 3 3" xfId="183" xr:uid="{00000000-0005-0000-0000-00005F000000}"/>
    <cellStyle name="$l1 No 3 4" xfId="184" xr:uid="{00000000-0005-0000-0000-000060000000}"/>
    <cellStyle name="$l1 No 3 5" xfId="185" xr:uid="{00000000-0005-0000-0000-000061000000}"/>
    <cellStyle name="$l1 No 3 6" xfId="186" xr:uid="{00000000-0005-0000-0000-000062000000}"/>
    <cellStyle name="$l1 No 3 7" xfId="187" xr:uid="{00000000-0005-0000-0000-000063000000}"/>
    <cellStyle name="$l1 No 4" xfId="188" xr:uid="{00000000-0005-0000-0000-000064000000}"/>
    <cellStyle name="$l1 No 5" xfId="189" xr:uid="{00000000-0005-0000-0000-000065000000}"/>
    <cellStyle name="$l1 No 6" xfId="190" xr:uid="{00000000-0005-0000-0000-000066000000}"/>
    <cellStyle name="$l1 No 7" xfId="191" xr:uid="{00000000-0005-0000-0000-000067000000}"/>
    <cellStyle name="$l1 No 8" xfId="192" xr:uid="{00000000-0005-0000-0000-000068000000}"/>
    <cellStyle name="$l1 No 9" xfId="193" xr:uid="{00000000-0005-0000-0000-000069000000}"/>
    <cellStyle name="$l1 Row" xfId="194" xr:uid="{00000000-0005-0000-0000-00006A000000}"/>
    <cellStyle name="$l2 %" xfId="195" xr:uid="{00000000-0005-0000-0000-00006B000000}"/>
    <cellStyle name="$l2 % 2" xfId="196" xr:uid="{00000000-0005-0000-0000-00006C000000}"/>
    <cellStyle name="$l2 % 2 2" xfId="197" xr:uid="{00000000-0005-0000-0000-00006D000000}"/>
    <cellStyle name="$l2 % 2 3" xfId="198" xr:uid="{00000000-0005-0000-0000-00006E000000}"/>
    <cellStyle name="$l2 % 2 4" xfId="199" xr:uid="{00000000-0005-0000-0000-00006F000000}"/>
    <cellStyle name="$l2 % 2 5" xfId="200" xr:uid="{00000000-0005-0000-0000-000070000000}"/>
    <cellStyle name="$l2 % 2 6" xfId="201" xr:uid="{00000000-0005-0000-0000-000071000000}"/>
    <cellStyle name="$l2 % 2 7" xfId="202" xr:uid="{00000000-0005-0000-0000-000072000000}"/>
    <cellStyle name="$l2 % 3" xfId="203" xr:uid="{00000000-0005-0000-0000-000073000000}"/>
    <cellStyle name="$l2 % 3 2" xfId="204" xr:uid="{00000000-0005-0000-0000-000074000000}"/>
    <cellStyle name="$l2 % 3 3" xfId="205" xr:uid="{00000000-0005-0000-0000-000075000000}"/>
    <cellStyle name="$l2 % 3 4" xfId="206" xr:uid="{00000000-0005-0000-0000-000076000000}"/>
    <cellStyle name="$l2 % 3 5" xfId="207" xr:uid="{00000000-0005-0000-0000-000077000000}"/>
    <cellStyle name="$l2 % 3 6" xfId="208" xr:uid="{00000000-0005-0000-0000-000078000000}"/>
    <cellStyle name="$l2 % 3 7" xfId="209" xr:uid="{00000000-0005-0000-0000-000079000000}"/>
    <cellStyle name="$l2 % 4" xfId="210" xr:uid="{00000000-0005-0000-0000-00007A000000}"/>
    <cellStyle name="$l2 % 5" xfId="211" xr:uid="{00000000-0005-0000-0000-00007B000000}"/>
    <cellStyle name="$l2 % 6" xfId="212" xr:uid="{00000000-0005-0000-0000-00007C000000}"/>
    <cellStyle name="$l2 % 7" xfId="213" xr:uid="{00000000-0005-0000-0000-00007D000000}"/>
    <cellStyle name="$l2 % 8" xfId="214" xr:uid="{00000000-0005-0000-0000-00007E000000}"/>
    <cellStyle name="$l2 % 9" xfId="215" xr:uid="{00000000-0005-0000-0000-00007F000000}"/>
    <cellStyle name="$l2 No" xfId="216" xr:uid="{00000000-0005-0000-0000-000080000000}"/>
    <cellStyle name="$l2 No 2" xfId="217" xr:uid="{00000000-0005-0000-0000-000081000000}"/>
    <cellStyle name="$l2 No 2 2" xfId="218" xr:uid="{00000000-0005-0000-0000-000082000000}"/>
    <cellStyle name="$l2 No 2 3" xfId="219" xr:uid="{00000000-0005-0000-0000-000083000000}"/>
    <cellStyle name="$l2 No 2 4" xfId="220" xr:uid="{00000000-0005-0000-0000-000084000000}"/>
    <cellStyle name="$l2 No 2 5" xfId="221" xr:uid="{00000000-0005-0000-0000-000085000000}"/>
    <cellStyle name="$l2 No 2 6" xfId="222" xr:uid="{00000000-0005-0000-0000-000086000000}"/>
    <cellStyle name="$l2 No 2 7" xfId="223" xr:uid="{00000000-0005-0000-0000-000087000000}"/>
    <cellStyle name="$l2 No 3" xfId="224" xr:uid="{00000000-0005-0000-0000-000088000000}"/>
    <cellStyle name="$l2 No 3 2" xfId="225" xr:uid="{00000000-0005-0000-0000-000089000000}"/>
    <cellStyle name="$l2 No 3 3" xfId="226" xr:uid="{00000000-0005-0000-0000-00008A000000}"/>
    <cellStyle name="$l2 No 3 4" xfId="227" xr:uid="{00000000-0005-0000-0000-00008B000000}"/>
    <cellStyle name="$l2 No 3 5" xfId="228" xr:uid="{00000000-0005-0000-0000-00008C000000}"/>
    <cellStyle name="$l2 No 3 6" xfId="229" xr:uid="{00000000-0005-0000-0000-00008D000000}"/>
    <cellStyle name="$l2 No 3 7" xfId="230" xr:uid="{00000000-0005-0000-0000-00008E000000}"/>
    <cellStyle name="$l2 No 4" xfId="231" xr:uid="{00000000-0005-0000-0000-00008F000000}"/>
    <cellStyle name="$l2 No 5" xfId="232" xr:uid="{00000000-0005-0000-0000-000090000000}"/>
    <cellStyle name="$l2 No 6" xfId="233" xr:uid="{00000000-0005-0000-0000-000091000000}"/>
    <cellStyle name="$l2 No 7" xfId="234" xr:uid="{00000000-0005-0000-0000-000092000000}"/>
    <cellStyle name="$l2 No 8" xfId="235" xr:uid="{00000000-0005-0000-0000-000093000000}"/>
    <cellStyle name="$l2 No 9" xfId="236" xr:uid="{00000000-0005-0000-0000-000094000000}"/>
    <cellStyle name="$l2 Row" xfId="237" xr:uid="{00000000-0005-0000-0000-000095000000}"/>
    <cellStyle name="$l2 Row 10" xfId="238" xr:uid="{00000000-0005-0000-0000-000096000000}"/>
    <cellStyle name="$l2 Row 11" xfId="239" xr:uid="{00000000-0005-0000-0000-000097000000}"/>
    <cellStyle name="$l2 Row 2" xfId="240" xr:uid="{00000000-0005-0000-0000-000098000000}"/>
    <cellStyle name="$l2 Row 2 2" xfId="241" xr:uid="{00000000-0005-0000-0000-000099000000}"/>
    <cellStyle name="$l2 Row 2 3" xfId="242" xr:uid="{00000000-0005-0000-0000-00009A000000}"/>
    <cellStyle name="$l2 Row 2 4" xfId="243" xr:uid="{00000000-0005-0000-0000-00009B000000}"/>
    <cellStyle name="$l2 Row 2 5" xfId="244" xr:uid="{00000000-0005-0000-0000-00009C000000}"/>
    <cellStyle name="$l2 Row 2 6" xfId="245" xr:uid="{00000000-0005-0000-0000-00009D000000}"/>
    <cellStyle name="$l2 Row 2 7" xfId="246" xr:uid="{00000000-0005-0000-0000-00009E000000}"/>
    <cellStyle name="$l2 Row 2 8" xfId="247" xr:uid="{00000000-0005-0000-0000-00009F000000}"/>
    <cellStyle name="$l2 Row 3" xfId="248" xr:uid="{00000000-0005-0000-0000-0000A0000000}"/>
    <cellStyle name="$l2 Row 3 2" xfId="249" xr:uid="{00000000-0005-0000-0000-0000A1000000}"/>
    <cellStyle name="$l2 Row 3 3" xfId="250" xr:uid="{00000000-0005-0000-0000-0000A2000000}"/>
    <cellStyle name="$l2 Row 3 4" xfId="251" xr:uid="{00000000-0005-0000-0000-0000A3000000}"/>
    <cellStyle name="$l2 Row 3 5" xfId="252" xr:uid="{00000000-0005-0000-0000-0000A4000000}"/>
    <cellStyle name="$l2 Row 3 6" xfId="253" xr:uid="{00000000-0005-0000-0000-0000A5000000}"/>
    <cellStyle name="$l2 Row 3 7" xfId="254" xr:uid="{00000000-0005-0000-0000-0000A6000000}"/>
    <cellStyle name="$l2 Row 3 8" xfId="255" xr:uid="{00000000-0005-0000-0000-0000A7000000}"/>
    <cellStyle name="$l2 Row 4" xfId="256" xr:uid="{00000000-0005-0000-0000-0000A8000000}"/>
    <cellStyle name="$l2 Row 5" xfId="257" xr:uid="{00000000-0005-0000-0000-0000A9000000}"/>
    <cellStyle name="$l2 Row 6" xfId="258" xr:uid="{00000000-0005-0000-0000-0000AA000000}"/>
    <cellStyle name="$l2 Row 7" xfId="259" xr:uid="{00000000-0005-0000-0000-0000AB000000}"/>
    <cellStyle name="$l2 Row 8" xfId="260" xr:uid="{00000000-0005-0000-0000-0000AC000000}"/>
    <cellStyle name="$l2 Row 9" xfId="261" xr:uid="{00000000-0005-0000-0000-0000AD000000}"/>
    <cellStyle name="$u0 %" xfId="262" xr:uid="{00000000-0005-0000-0000-0000AE000000}"/>
    <cellStyle name="$u0 % 2" xfId="263" xr:uid="{00000000-0005-0000-0000-0000AF000000}"/>
    <cellStyle name="$u0 % 2 2" xfId="264" xr:uid="{00000000-0005-0000-0000-0000B0000000}"/>
    <cellStyle name="$u0 % 2 3" xfId="265" xr:uid="{00000000-0005-0000-0000-0000B1000000}"/>
    <cellStyle name="$u0 % 2 4" xfId="266" xr:uid="{00000000-0005-0000-0000-0000B2000000}"/>
    <cellStyle name="$u0 % 2 5" xfId="267" xr:uid="{00000000-0005-0000-0000-0000B3000000}"/>
    <cellStyle name="$u0 % 2 6" xfId="268" xr:uid="{00000000-0005-0000-0000-0000B4000000}"/>
    <cellStyle name="$u0 % 2 7" xfId="269" xr:uid="{00000000-0005-0000-0000-0000B5000000}"/>
    <cellStyle name="$u0 % 3" xfId="270" xr:uid="{00000000-0005-0000-0000-0000B6000000}"/>
    <cellStyle name="$u0 % 3 2" xfId="271" xr:uid="{00000000-0005-0000-0000-0000B7000000}"/>
    <cellStyle name="$u0 % 3 3" xfId="272" xr:uid="{00000000-0005-0000-0000-0000B8000000}"/>
    <cellStyle name="$u0 % 3 4" xfId="273" xr:uid="{00000000-0005-0000-0000-0000B9000000}"/>
    <cellStyle name="$u0 % 3 5" xfId="274" xr:uid="{00000000-0005-0000-0000-0000BA000000}"/>
    <cellStyle name="$u0 % 3 6" xfId="275" xr:uid="{00000000-0005-0000-0000-0000BB000000}"/>
    <cellStyle name="$u0 % 3 7" xfId="276" xr:uid="{00000000-0005-0000-0000-0000BC000000}"/>
    <cellStyle name="$u0 % 4" xfId="277" xr:uid="{00000000-0005-0000-0000-0000BD000000}"/>
    <cellStyle name="$u0 % 5" xfId="278" xr:uid="{00000000-0005-0000-0000-0000BE000000}"/>
    <cellStyle name="$u0 % 6" xfId="279" xr:uid="{00000000-0005-0000-0000-0000BF000000}"/>
    <cellStyle name="$u0 % 7" xfId="280" xr:uid="{00000000-0005-0000-0000-0000C0000000}"/>
    <cellStyle name="$u0 % 8" xfId="281" xr:uid="{00000000-0005-0000-0000-0000C1000000}"/>
    <cellStyle name="$u0 % 9" xfId="282" xr:uid="{00000000-0005-0000-0000-0000C2000000}"/>
    <cellStyle name="$u0 No" xfId="283" xr:uid="{00000000-0005-0000-0000-0000C3000000}"/>
    <cellStyle name="$u0 No 2" xfId="284" xr:uid="{00000000-0005-0000-0000-0000C4000000}"/>
    <cellStyle name="$u0 No 2 2" xfId="285" xr:uid="{00000000-0005-0000-0000-0000C5000000}"/>
    <cellStyle name="$u0 No 2 3" xfId="286" xr:uid="{00000000-0005-0000-0000-0000C6000000}"/>
    <cellStyle name="$u0 No 2 4" xfId="287" xr:uid="{00000000-0005-0000-0000-0000C7000000}"/>
    <cellStyle name="$u0 No 2 5" xfId="288" xr:uid="{00000000-0005-0000-0000-0000C8000000}"/>
    <cellStyle name="$u0 No 2 6" xfId="289" xr:uid="{00000000-0005-0000-0000-0000C9000000}"/>
    <cellStyle name="$u0 No 2 7" xfId="290" xr:uid="{00000000-0005-0000-0000-0000CA000000}"/>
    <cellStyle name="$u0 No 3" xfId="291" xr:uid="{00000000-0005-0000-0000-0000CB000000}"/>
    <cellStyle name="$u0 No 3 2" xfId="292" xr:uid="{00000000-0005-0000-0000-0000CC000000}"/>
    <cellStyle name="$u0 No 3 3" xfId="293" xr:uid="{00000000-0005-0000-0000-0000CD000000}"/>
    <cellStyle name="$u0 No 3 4" xfId="294" xr:uid="{00000000-0005-0000-0000-0000CE000000}"/>
    <cellStyle name="$u0 No 3 5" xfId="295" xr:uid="{00000000-0005-0000-0000-0000CF000000}"/>
    <cellStyle name="$u0 No 3 6" xfId="296" xr:uid="{00000000-0005-0000-0000-0000D0000000}"/>
    <cellStyle name="$u0 No 3 7" xfId="297" xr:uid="{00000000-0005-0000-0000-0000D1000000}"/>
    <cellStyle name="$u0 No 4" xfId="298" xr:uid="{00000000-0005-0000-0000-0000D2000000}"/>
    <cellStyle name="$u0 No 5" xfId="299" xr:uid="{00000000-0005-0000-0000-0000D3000000}"/>
    <cellStyle name="$u0 No 6" xfId="300" xr:uid="{00000000-0005-0000-0000-0000D4000000}"/>
    <cellStyle name="$u0 No 7" xfId="301" xr:uid="{00000000-0005-0000-0000-0000D5000000}"/>
    <cellStyle name="$u0 No 8" xfId="302" xr:uid="{00000000-0005-0000-0000-0000D6000000}"/>
    <cellStyle name="$u0 No 9" xfId="303" xr:uid="{00000000-0005-0000-0000-0000D7000000}"/>
    <cellStyle name="[StdExit()]" xfId="304" xr:uid="{00000000-0005-0000-0000-0000D8000000}"/>
    <cellStyle name="_List1" xfId="305" xr:uid="{00000000-0005-0000-0000-0000D9000000}"/>
    <cellStyle name="’E‰Ý [0.00]_Region Orders (2)" xfId="306" xr:uid="{00000000-0005-0000-0000-0000DA000000}"/>
    <cellStyle name="’E‰Ý_Region Orders (2)" xfId="307" xr:uid="{00000000-0005-0000-0000-0000DB000000}"/>
    <cellStyle name="•WŹ€_Pacific Region P&amp;L" xfId="308" xr:uid="{00000000-0005-0000-0000-0000DC000000}"/>
    <cellStyle name="•WŹ_Pacific Region P&amp;L" xfId="309" xr:uid="{00000000-0005-0000-0000-0000DD000000}"/>
    <cellStyle name="20 % – Zvýraznění1 2" xfId="310" xr:uid="{00000000-0005-0000-0000-0000DE000000}"/>
    <cellStyle name="20 % – Zvýraznění2 2" xfId="311" xr:uid="{00000000-0005-0000-0000-0000DF000000}"/>
    <cellStyle name="20 % – Zvýraznění3 2" xfId="312" xr:uid="{00000000-0005-0000-0000-0000E0000000}"/>
    <cellStyle name="20 % – Zvýraznění4 2" xfId="313" xr:uid="{00000000-0005-0000-0000-0000E1000000}"/>
    <cellStyle name="20 % – Zvýraznění5 2" xfId="314" xr:uid="{00000000-0005-0000-0000-0000E2000000}"/>
    <cellStyle name="20 % – Zvýraznění6 2" xfId="315" xr:uid="{00000000-0005-0000-0000-0000E3000000}"/>
    <cellStyle name="40 % – Zvýraznění1 2" xfId="316" xr:uid="{00000000-0005-0000-0000-0000E4000000}"/>
    <cellStyle name="40 % – Zvýraznění2 2" xfId="317" xr:uid="{00000000-0005-0000-0000-0000E5000000}"/>
    <cellStyle name="40 % – Zvýraznění3 2" xfId="318" xr:uid="{00000000-0005-0000-0000-0000E6000000}"/>
    <cellStyle name="40 % – Zvýraznění4 2" xfId="319" xr:uid="{00000000-0005-0000-0000-0000E7000000}"/>
    <cellStyle name="40 % – Zvýraznění5 2" xfId="320" xr:uid="{00000000-0005-0000-0000-0000E8000000}"/>
    <cellStyle name="40 % – Zvýraznění6 2" xfId="321" xr:uid="{00000000-0005-0000-0000-0000E9000000}"/>
    <cellStyle name="60 % – Zvýraznění1 2" xfId="322" xr:uid="{00000000-0005-0000-0000-0000EA000000}"/>
    <cellStyle name="60 % – Zvýraznění2 2" xfId="323" xr:uid="{00000000-0005-0000-0000-0000EB000000}"/>
    <cellStyle name="60 % – Zvýraznění3 2" xfId="324" xr:uid="{00000000-0005-0000-0000-0000EC000000}"/>
    <cellStyle name="60 % – Zvýraznění4 2" xfId="325" xr:uid="{00000000-0005-0000-0000-0000ED000000}"/>
    <cellStyle name="60 % – Zvýraznění5 2" xfId="326" xr:uid="{00000000-0005-0000-0000-0000EE000000}"/>
    <cellStyle name="60 % – Zvýraznění6 2" xfId="327" xr:uid="{00000000-0005-0000-0000-0000EF000000}"/>
    <cellStyle name="Accent1 - 20%" xfId="328" xr:uid="{00000000-0005-0000-0000-0000F0000000}"/>
    <cellStyle name="Accent1 - 40%" xfId="329" xr:uid="{00000000-0005-0000-0000-0000F1000000}"/>
    <cellStyle name="Accent1 - 60%" xfId="330" xr:uid="{00000000-0005-0000-0000-0000F2000000}"/>
    <cellStyle name="Accent2 - 20%" xfId="331" xr:uid="{00000000-0005-0000-0000-0000F3000000}"/>
    <cellStyle name="Accent2 - 40%" xfId="332" xr:uid="{00000000-0005-0000-0000-0000F4000000}"/>
    <cellStyle name="Accent2 - 60%" xfId="333" xr:uid="{00000000-0005-0000-0000-0000F5000000}"/>
    <cellStyle name="Accent3 - 20%" xfId="334" xr:uid="{00000000-0005-0000-0000-0000F6000000}"/>
    <cellStyle name="Accent3 - 40%" xfId="335" xr:uid="{00000000-0005-0000-0000-0000F7000000}"/>
    <cellStyle name="Accent3 - 60%" xfId="336" xr:uid="{00000000-0005-0000-0000-0000F8000000}"/>
    <cellStyle name="Accent4 - 20%" xfId="337" xr:uid="{00000000-0005-0000-0000-0000F9000000}"/>
    <cellStyle name="Accent4 - 40%" xfId="338" xr:uid="{00000000-0005-0000-0000-0000FA000000}"/>
    <cellStyle name="Accent4 - 60%" xfId="339" xr:uid="{00000000-0005-0000-0000-0000FB000000}"/>
    <cellStyle name="Accent5 - 20%" xfId="340" xr:uid="{00000000-0005-0000-0000-0000FC000000}"/>
    <cellStyle name="Accent5 - 40%" xfId="341" xr:uid="{00000000-0005-0000-0000-0000FD000000}"/>
    <cellStyle name="Accent5 - 60%" xfId="342" xr:uid="{00000000-0005-0000-0000-0000FE000000}"/>
    <cellStyle name="Accent6 - 20%" xfId="343" xr:uid="{00000000-0005-0000-0000-0000FF000000}"/>
    <cellStyle name="Accent6 - 40%" xfId="344" xr:uid="{00000000-0005-0000-0000-000000010000}"/>
    <cellStyle name="Accent6 - 60%" xfId="345" xr:uid="{00000000-0005-0000-0000-000001010000}"/>
    <cellStyle name="AdminStyle" xfId="346" xr:uid="{00000000-0005-0000-0000-000002010000}"/>
    <cellStyle name="AdminStyle 2" xfId="347" xr:uid="{00000000-0005-0000-0000-000003010000}"/>
    <cellStyle name="AdminStyle 2 2" xfId="348" xr:uid="{00000000-0005-0000-0000-000004010000}"/>
    <cellStyle name="AdminStyle 2 3" xfId="349" xr:uid="{00000000-0005-0000-0000-000005010000}"/>
    <cellStyle name="AdminStyle 2 4" xfId="350" xr:uid="{00000000-0005-0000-0000-000006010000}"/>
    <cellStyle name="AdminStyle 2 5" xfId="351" xr:uid="{00000000-0005-0000-0000-000007010000}"/>
    <cellStyle name="AdminStyle 2 6" xfId="352" xr:uid="{00000000-0005-0000-0000-000008010000}"/>
    <cellStyle name="AdminStyle 2 7" xfId="353" xr:uid="{00000000-0005-0000-0000-000009010000}"/>
    <cellStyle name="AdminStyle 3" xfId="354" xr:uid="{00000000-0005-0000-0000-00000A010000}"/>
    <cellStyle name="AdminStyle 3 2" xfId="355" xr:uid="{00000000-0005-0000-0000-00000B010000}"/>
    <cellStyle name="AdminStyle 3 3" xfId="356" xr:uid="{00000000-0005-0000-0000-00000C010000}"/>
    <cellStyle name="AdminStyle 3 4" xfId="357" xr:uid="{00000000-0005-0000-0000-00000D010000}"/>
    <cellStyle name="AdminStyle 3 5" xfId="358" xr:uid="{00000000-0005-0000-0000-00000E010000}"/>
    <cellStyle name="AdminStyle 3 6" xfId="359" xr:uid="{00000000-0005-0000-0000-00000F010000}"/>
    <cellStyle name="AdminStyle 3 7" xfId="360" xr:uid="{00000000-0005-0000-0000-000010010000}"/>
    <cellStyle name="AdminStyle 4" xfId="361" xr:uid="{00000000-0005-0000-0000-000011010000}"/>
    <cellStyle name="AdminStyle 5" xfId="362" xr:uid="{00000000-0005-0000-0000-000012010000}"/>
    <cellStyle name="AdminStyle 6" xfId="363" xr:uid="{00000000-0005-0000-0000-000013010000}"/>
    <cellStyle name="AdminStyle 7" xfId="364" xr:uid="{00000000-0005-0000-0000-000014010000}"/>
    <cellStyle name="AdminStyle 8" xfId="365" xr:uid="{00000000-0005-0000-0000-000015010000}"/>
    <cellStyle name="AdminStyle 9" xfId="366" xr:uid="{00000000-0005-0000-0000-000016010000}"/>
    <cellStyle name="args.style" xfId="367" xr:uid="{00000000-0005-0000-0000-000017010000}"/>
    <cellStyle name="args.style 2" xfId="368" xr:uid="{00000000-0005-0000-0000-000018010000}"/>
    <cellStyle name="args.style 3" xfId="369" xr:uid="{00000000-0005-0000-0000-000019010000}"/>
    <cellStyle name="args.style_110310_Výkazy CEPS 10_13062011" xfId="370" xr:uid="{00000000-0005-0000-0000-00001A010000}"/>
    <cellStyle name="Calc Currency (0)" xfId="371" xr:uid="{00000000-0005-0000-0000-00001B010000}"/>
    <cellStyle name="Calc Currency (0) 2" xfId="372" xr:uid="{00000000-0005-0000-0000-00001C010000}"/>
    <cellStyle name="Calc Currency (0) 3" xfId="373" xr:uid="{00000000-0005-0000-0000-00001D010000}"/>
    <cellStyle name="Calc Currency (0)_110310_Výkazy CEPS 10_13062011" xfId="374" xr:uid="{00000000-0005-0000-0000-00001E010000}"/>
    <cellStyle name="cárkyd" xfId="375" xr:uid="{00000000-0005-0000-0000-00001F010000}"/>
    <cellStyle name="cary" xfId="376" xr:uid="{00000000-0005-0000-0000-000020010000}"/>
    <cellStyle name="cary 2" xfId="377" xr:uid="{00000000-0005-0000-0000-000021010000}"/>
    <cellStyle name="Celkem 2" xfId="58" xr:uid="{00000000-0005-0000-0000-000022010000}"/>
    <cellStyle name="Celkem 2 10" xfId="378" xr:uid="{00000000-0005-0000-0000-000023010000}"/>
    <cellStyle name="CELKEM 2 2" xfId="379" xr:uid="{00000000-0005-0000-0000-000024010000}"/>
    <cellStyle name="Celkem 2 2 2" xfId="380" xr:uid="{00000000-0005-0000-0000-000025010000}"/>
    <cellStyle name="Celkem 2 2 3" xfId="381" xr:uid="{00000000-0005-0000-0000-000026010000}"/>
    <cellStyle name="Celkem 2 2 4" xfId="382" xr:uid="{00000000-0005-0000-0000-000027010000}"/>
    <cellStyle name="Celkem 2 2 5" xfId="383" xr:uid="{00000000-0005-0000-0000-000028010000}"/>
    <cellStyle name="Celkem 2 2 6" xfId="384" xr:uid="{00000000-0005-0000-0000-000029010000}"/>
    <cellStyle name="Celkem 2 2 7" xfId="385" xr:uid="{00000000-0005-0000-0000-00002A010000}"/>
    <cellStyle name="Celkem 2 2 8" xfId="386" xr:uid="{00000000-0005-0000-0000-00002B010000}"/>
    <cellStyle name="Celkem 2 2 9" xfId="387" xr:uid="{00000000-0005-0000-0000-00002C010000}"/>
    <cellStyle name="CELKEM 2 3" xfId="388" xr:uid="{00000000-0005-0000-0000-00002D010000}"/>
    <cellStyle name="Celkem 2 4" xfId="389" xr:uid="{00000000-0005-0000-0000-00002E010000}"/>
    <cellStyle name="Celkem 2 5" xfId="390" xr:uid="{00000000-0005-0000-0000-00002F010000}"/>
    <cellStyle name="Celkem 2 6" xfId="391" xr:uid="{00000000-0005-0000-0000-000030010000}"/>
    <cellStyle name="Celkem 2 7" xfId="392" xr:uid="{00000000-0005-0000-0000-000031010000}"/>
    <cellStyle name="Celkem 2 8" xfId="393" xr:uid="{00000000-0005-0000-0000-000032010000}"/>
    <cellStyle name="Celkem 2 9" xfId="394" xr:uid="{00000000-0005-0000-0000-000033010000}"/>
    <cellStyle name="CELKEM 3" xfId="395" xr:uid="{00000000-0005-0000-0000-000034010000}"/>
    <cellStyle name="ColLevel_1_BE (2)" xfId="396" xr:uid="{00000000-0005-0000-0000-000035010000}"/>
    <cellStyle name="Comma [0]_!!!GO" xfId="397" xr:uid="{00000000-0005-0000-0000-000036010000}"/>
    <cellStyle name="Comma_!!!GO" xfId="398" xr:uid="{00000000-0005-0000-0000-000037010000}"/>
    <cellStyle name="Copied" xfId="399" xr:uid="{00000000-0005-0000-0000-000038010000}"/>
    <cellStyle name="Copied 2" xfId="400" xr:uid="{00000000-0005-0000-0000-000039010000}"/>
    <cellStyle name="Copied 3" xfId="401" xr:uid="{00000000-0005-0000-0000-00003A010000}"/>
    <cellStyle name="Copied_110310_Výkazy CEPS 10_13062011" xfId="402" xr:uid="{00000000-0005-0000-0000-00003B010000}"/>
    <cellStyle name="COST1" xfId="403" xr:uid="{00000000-0005-0000-0000-00003C010000}"/>
    <cellStyle name="COST1 2" xfId="404" xr:uid="{00000000-0005-0000-0000-00003D010000}"/>
    <cellStyle name="COST1 3" xfId="405" xr:uid="{00000000-0005-0000-0000-00003E010000}"/>
    <cellStyle name="COST1_110310_Výkazy CEPS 10_13062011" xfId="406" xr:uid="{00000000-0005-0000-0000-00003F010000}"/>
    <cellStyle name="Currency [0]_!!!GO" xfId="407" xr:uid="{00000000-0005-0000-0000-000040010000}"/>
    <cellStyle name="Currency_!!!GO" xfId="408" xr:uid="{00000000-0005-0000-0000-000041010000}"/>
    <cellStyle name="ČÁRKA 2" xfId="409" xr:uid="{00000000-0005-0000-0000-000042010000}"/>
    <cellStyle name="ČÁRKA 2 2" xfId="410" xr:uid="{00000000-0005-0000-0000-000043010000}"/>
    <cellStyle name="ČÁRKA 2 3" xfId="411" xr:uid="{00000000-0005-0000-0000-000044010000}"/>
    <cellStyle name="ČEPS" xfId="412" xr:uid="{00000000-0005-0000-0000-000045010000}"/>
    <cellStyle name="ČEPS chybně" xfId="413" xr:uid="{00000000-0005-0000-0000-000046010000}"/>
    <cellStyle name="ČEPS neutrální" xfId="414" xr:uid="{00000000-0005-0000-0000-000047010000}"/>
    <cellStyle name="ČEPS správně" xfId="415" xr:uid="{00000000-0005-0000-0000-000048010000}"/>
    <cellStyle name="Date" xfId="416" xr:uid="{00000000-0005-0000-0000-000049010000}"/>
    <cellStyle name="Date 2" xfId="417" xr:uid="{00000000-0005-0000-0000-00004A010000}"/>
    <cellStyle name="Date 3" xfId="418" xr:uid="{00000000-0005-0000-0000-00004B010000}"/>
    <cellStyle name="Date_110310_Výkazy CEPS 10_13062011" xfId="419" xr:uid="{00000000-0005-0000-0000-00004C010000}"/>
    <cellStyle name="Datum" xfId="59" xr:uid="{00000000-0005-0000-0000-00004D010000}"/>
    <cellStyle name="DATUM 2" xfId="420" xr:uid="{00000000-0005-0000-0000-00004E010000}"/>
    <cellStyle name="DATUM 2 2" xfId="421" xr:uid="{00000000-0005-0000-0000-00004F010000}"/>
    <cellStyle name="DATUM 2 3" xfId="422" xr:uid="{00000000-0005-0000-0000-000050010000}"/>
    <cellStyle name="Emphasis 1" xfId="423" xr:uid="{00000000-0005-0000-0000-000051010000}"/>
    <cellStyle name="Emphasis 2" xfId="424" xr:uid="{00000000-0005-0000-0000-000052010000}"/>
    <cellStyle name="Emphasis 3" xfId="425" xr:uid="{00000000-0005-0000-0000-000053010000}"/>
    <cellStyle name="Entered" xfId="426" xr:uid="{00000000-0005-0000-0000-000054010000}"/>
    <cellStyle name="Entered 2" xfId="427" xr:uid="{00000000-0005-0000-0000-000055010000}"/>
    <cellStyle name="Entered 3" xfId="428" xr:uid="{00000000-0005-0000-0000-000056010000}"/>
    <cellStyle name="Entered_110310_Výkazy CEPS 10_13062011" xfId="429" xr:uid="{00000000-0005-0000-0000-000057010000}"/>
    <cellStyle name="F2" xfId="60" xr:uid="{00000000-0005-0000-0000-000058010000}"/>
    <cellStyle name="F3" xfId="61" xr:uid="{00000000-0005-0000-0000-000059010000}"/>
    <cellStyle name="F4" xfId="62" xr:uid="{00000000-0005-0000-0000-00005A010000}"/>
    <cellStyle name="F5" xfId="63" xr:uid="{00000000-0005-0000-0000-00005B010000}"/>
    <cellStyle name="F6" xfId="64" xr:uid="{00000000-0005-0000-0000-00005C010000}"/>
    <cellStyle name="F7" xfId="65" xr:uid="{00000000-0005-0000-0000-00005D010000}"/>
    <cellStyle name="F8" xfId="66" xr:uid="{00000000-0005-0000-0000-00005E010000}"/>
    <cellStyle name="Finanční0" xfId="67" xr:uid="{00000000-0005-0000-0000-00005F010000}"/>
    <cellStyle name="Fixed" xfId="13" xr:uid="{00000000-0005-0000-0000-000060010000}"/>
    <cellStyle name="Grey" xfId="430" xr:uid="{00000000-0005-0000-0000-000061010000}"/>
    <cellStyle name="Header1" xfId="431" xr:uid="{00000000-0005-0000-0000-000062010000}"/>
    <cellStyle name="Header2" xfId="432" xr:uid="{00000000-0005-0000-0000-000063010000}"/>
    <cellStyle name="Header2 2" xfId="433" xr:uid="{00000000-0005-0000-0000-000064010000}"/>
    <cellStyle name="Header2 2 2" xfId="434" xr:uid="{00000000-0005-0000-0000-000065010000}"/>
    <cellStyle name="Header2 2 3" xfId="435" xr:uid="{00000000-0005-0000-0000-000066010000}"/>
    <cellStyle name="Header2 2 4" xfId="436" xr:uid="{00000000-0005-0000-0000-000067010000}"/>
    <cellStyle name="Header2 2 5" xfId="437" xr:uid="{00000000-0005-0000-0000-000068010000}"/>
    <cellStyle name="Header2 2 6" xfId="438" xr:uid="{00000000-0005-0000-0000-000069010000}"/>
    <cellStyle name="Header2 2 7" xfId="439" xr:uid="{00000000-0005-0000-0000-00006A010000}"/>
    <cellStyle name="Header2 2 8" xfId="440" xr:uid="{00000000-0005-0000-0000-00006B010000}"/>
    <cellStyle name="Header2 3" xfId="441" xr:uid="{00000000-0005-0000-0000-00006C010000}"/>
    <cellStyle name="Header2 3 2" xfId="442" xr:uid="{00000000-0005-0000-0000-00006D010000}"/>
    <cellStyle name="Header2 3 3" xfId="443" xr:uid="{00000000-0005-0000-0000-00006E010000}"/>
    <cellStyle name="Header2 3 4" xfId="444" xr:uid="{00000000-0005-0000-0000-00006F010000}"/>
    <cellStyle name="Header2 3 5" xfId="445" xr:uid="{00000000-0005-0000-0000-000070010000}"/>
    <cellStyle name="Header2 3 6" xfId="446" xr:uid="{00000000-0005-0000-0000-000071010000}"/>
    <cellStyle name="Header2 3 7" xfId="447" xr:uid="{00000000-0005-0000-0000-000072010000}"/>
    <cellStyle name="Header2 3 8" xfId="448" xr:uid="{00000000-0005-0000-0000-000073010000}"/>
    <cellStyle name="HEADING1" xfId="68" xr:uid="{00000000-0005-0000-0000-000074010000}"/>
    <cellStyle name="HEADING2" xfId="69" xr:uid="{00000000-0005-0000-0000-000075010000}"/>
    <cellStyle name="Hypertextový odkaz 2" xfId="4" xr:uid="{00000000-0005-0000-0000-000076010000}"/>
    <cellStyle name="Chybně 2" xfId="449" xr:uid="{00000000-0005-0000-0000-000077010000}"/>
    <cellStyle name="Input [yellow]" xfId="450" xr:uid="{00000000-0005-0000-0000-000078010000}"/>
    <cellStyle name="Input [yellow] 2" xfId="451" xr:uid="{00000000-0005-0000-0000-000079010000}"/>
    <cellStyle name="Input [yellow] 2 10" xfId="452" xr:uid="{00000000-0005-0000-0000-00007A010000}"/>
    <cellStyle name="Input [yellow] 2 2" xfId="453" xr:uid="{00000000-0005-0000-0000-00007B010000}"/>
    <cellStyle name="Input [yellow] 2 3" xfId="454" xr:uid="{00000000-0005-0000-0000-00007C010000}"/>
    <cellStyle name="Input [yellow] 2 4" xfId="455" xr:uid="{00000000-0005-0000-0000-00007D010000}"/>
    <cellStyle name="Input [yellow] 2 5" xfId="456" xr:uid="{00000000-0005-0000-0000-00007E010000}"/>
    <cellStyle name="Input [yellow] 2 6" xfId="457" xr:uid="{00000000-0005-0000-0000-00007F010000}"/>
    <cellStyle name="Input [yellow] 2 7" xfId="458" xr:uid="{00000000-0005-0000-0000-000080010000}"/>
    <cellStyle name="Input [yellow] 2 8" xfId="459" xr:uid="{00000000-0005-0000-0000-000081010000}"/>
    <cellStyle name="Input [yellow] 2 9" xfId="460" xr:uid="{00000000-0005-0000-0000-000082010000}"/>
    <cellStyle name="Input [yellow] 3" xfId="461" xr:uid="{00000000-0005-0000-0000-000083010000}"/>
    <cellStyle name="Input [yellow] 3 10" xfId="462" xr:uid="{00000000-0005-0000-0000-000084010000}"/>
    <cellStyle name="Input [yellow] 3 2" xfId="463" xr:uid="{00000000-0005-0000-0000-000085010000}"/>
    <cellStyle name="Input [yellow] 3 3" xfId="464" xr:uid="{00000000-0005-0000-0000-000086010000}"/>
    <cellStyle name="Input [yellow] 3 4" xfId="465" xr:uid="{00000000-0005-0000-0000-000087010000}"/>
    <cellStyle name="Input [yellow] 3 5" xfId="466" xr:uid="{00000000-0005-0000-0000-000088010000}"/>
    <cellStyle name="Input [yellow] 3 6" xfId="467" xr:uid="{00000000-0005-0000-0000-000089010000}"/>
    <cellStyle name="Input [yellow] 3 7" xfId="468" xr:uid="{00000000-0005-0000-0000-00008A010000}"/>
    <cellStyle name="Input [yellow] 3 8" xfId="469" xr:uid="{00000000-0005-0000-0000-00008B010000}"/>
    <cellStyle name="Input [yellow] 3 9" xfId="470" xr:uid="{00000000-0005-0000-0000-00008C010000}"/>
    <cellStyle name="Input Cells" xfId="471" xr:uid="{00000000-0005-0000-0000-00008D010000}"/>
    <cellStyle name="Input Cells 2" xfId="472" xr:uid="{00000000-0005-0000-0000-00008E010000}"/>
    <cellStyle name="Input Cells 3" xfId="473" xr:uid="{00000000-0005-0000-0000-00008F010000}"/>
    <cellStyle name="Input Cells_110310_Výkazy CEPS 10_13062011" xfId="474" xr:uid="{00000000-0005-0000-0000-000090010000}"/>
    <cellStyle name="Kontrolní buňka 2" xfId="475" xr:uid="{00000000-0005-0000-0000-000091010000}"/>
    <cellStyle name="Linked Cells" xfId="476" xr:uid="{00000000-0005-0000-0000-000092010000}"/>
    <cellStyle name="Linked Cells 2" xfId="477" xr:uid="{00000000-0005-0000-0000-000093010000}"/>
    <cellStyle name="Linked Cells 3" xfId="478" xr:uid="{00000000-0005-0000-0000-000094010000}"/>
    <cellStyle name="Linked Cells_110310_Výkazy CEPS 10_13062011" xfId="479" xr:uid="{00000000-0005-0000-0000-000095010000}"/>
    <cellStyle name="MĚNA 2" xfId="480" xr:uid="{00000000-0005-0000-0000-000096010000}"/>
    <cellStyle name="MĚNA 2 2" xfId="481" xr:uid="{00000000-0005-0000-0000-000097010000}"/>
    <cellStyle name="MĚNA 2 3" xfId="482" xr:uid="{00000000-0005-0000-0000-000098010000}"/>
    <cellStyle name="Měna0" xfId="70" xr:uid="{00000000-0005-0000-0000-000099010000}"/>
    <cellStyle name="Milliers [0]_!!!GO" xfId="483" xr:uid="{00000000-0005-0000-0000-00009A010000}"/>
    <cellStyle name="Milliers_!!!GO" xfId="484" xr:uid="{00000000-0005-0000-0000-00009B010000}"/>
    <cellStyle name="Monétaire [0]_!!!GO" xfId="485" xr:uid="{00000000-0005-0000-0000-00009C010000}"/>
    <cellStyle name="Monétaire_!!!GO" xfId="486" xr:uid="{00000000-0005-0000-0000-00009D010000}"/>
    <cellStyle name="Nadpis 1 2" xfId="487" xr:uid="{00000000-0005-0000-0000-00009E010000}"/>
    <cellStyle name="Nadpis 2 2" xfId="488" xr:uid="{00000000-0005-0000-0000-00009F010000}"/>
    <cellStyle name="Nadpis 3 2" xfId="489" xr:uid="{00000000-0005-0000-0000-0000A0010000}"/>
    <cellStyle name="Nadpis 4 2" xfId="490" xr:uid="{00000000-0005-0000-0000-0000A1010000}"/>
    <cellStyle name="Nadpis malý" xfId="491" xr:uid="{00000000-0005-0000-0000-0000A2010000}"/>
    <cellStyle name="NADPIS1" xfId="492" xr:uid="{00000000-0005-0000-0000-0000A3010000}"/>
    <cellStyle name="NADPIS1 2" xfId="493" xr:uid="{00000000-0005-0000-0000-0000A4010000}"/>
    <cellStyle name="NADPIS1 2 2" xfId="494" xr:uid="{00000000-0005-0000-0000-0000A5010000}"/>
    <cellStyle name="NADPIS1 2 3" xfId="495" xr:uid="{00000000-0005-0000-0000-0000A6010000}"/>
    <cellStyle name="NADPIS2" xfId="496" xr:uid="{00000000-0005-0000-0000-0000A7010000}"/>
    <cellStyle name="NADPIS2 2" xfId="497" xr:uid="{00000000-0005-0000-0000-0000A8010000}"/>
    <cellStyle name="NADPIS2 2 2" xfId="498" xr:uid="{00000000-0005-0000-0000-0000A9010000}"/>
    <cellStyle name="NADPIS2 2 3" xfId="499" xr:uid="{00000000-0005-0000-0000-0000AA010000}"/>
    <cellStyle name="Název 2" xfId="500" xr:uid="{00000000-0005-0000-0000-0000AB010000}"/>
    <cellStyle name="Neutrální 2" xfId="501" xr:uid="{00000000-0005-0000-0000-0000AC010000}"/>
    <cellStyle name="Neutrální 3" xfId="502" xr:uid="{00000000-0005-0000-0000-0000AD010000}"/>
    <cellStyle name="New Times Roman" xfId="503" xr:uid="{00000000-0005-0000-0000-0000AE010000}"/>
    <cellStyle name="New Times Roman 2" xfId="504" xr:uid="{00000000-0005-0000-0000-0000AF010000}"/>
    <cellStyle name="New Times Roman 3" xfId="505" xr:uid="{00000000-0005-0000-0000-0000B0010000}"/>
    <cellStyle name="New Times Roman_110310_Výkazy CEPS 10_13062011" xfId="506" xr:uid="{00000000-0005-0000-0000-0000B1010000}"/>
    <cellStyle name="normal" xfId="71" xr:uid="{00000000-0005-0000-0000-0000B2010000}"/>
    <cellStyle name="Normal - Style1" xfId="507" xr:uid="{00000000-0005-0000-0000-0000B3010000}"/>
    <cellStyle name="Normal - Style1 2" xfId="508" xr:uid="{00000000-0005-0000-0000-0000B4010000}"/>
    <cellStyle name="Normal - Style1 3" xfId="509" xr:uid="{00000000-0005-0000-0000-0000B5010000}"/>
    <cellStyle name="Normal - Style1_110310_Výkazy CEPS 10_13062011" xfId="510" xr:uid="{00000000-0005-0000-0000-0000B6010000}"/>
    <cellStyle name="normal 2" xfId="511" xr:uid="{00000000-0005-0000-0000-0000B7010000}"/>
    <cellStyle name="Normal_!!!GO" xfId="512" xr:uid="{00000000-0005-0000-0000-0000B8010000}"/>
    <cellStyle name="Normální" xfId="0" builtinId="0"/>
    <cellStyle name="Normální 10" xfId="72" xr:uid="{00000000-0005-0000-0000-0000BA010000}"/>
    <cellStyle name="Normální 10 2" xfId="513" xr:uid="{00000000-0005-0000-0000-0000BB010000}"/>
    <cellStyle name="Normální 11" xfId="73" xr:uid="{00000000-0005-0000-0000-0000BC010000}"/>
    <cellStyle name="Normální 11 2" xfId="514" xr:uid="{00000000-0005-0000-0000-0000BD010000}"/>
    <cellStyle name="Normální 11 3" xfId="515" xr:uid="{00000000-0005-0000-0000-0000BE010000}"/>
    <cellStyle name="Normální 11 4" xfId="516" xr:uid="{00000000-0005-0000-0000-0000BF010000}"/>
    <cellStyle name="Normální 11 5" xfId="517" xr:uid="{00000000-0005-0000-0000-0000C0010000}"/>
    <cellStyle name="Normální 11 6" xfId="518" xr:uid="{00000000-0005-0000-0000-0000C1010000}"/>
    <cellStyle name="Normální 12" xfId="74" xr:uid="{00000000-0005-0000-0000-0000C2010000}"/>
    <cellStyle name="Normální 12 2" xfId="519" xr:uid="{00000000-0005-0000-0000-0000C3010000}"/>
    <cellStyle name="Normální 13" xfId="520" xr:uid="{00000000-0005-0000-0000-0000C4010000}"/>
    <cellStyle name="Normální 13 2" xfId="521" xr:uid="{00000000-0005-0000-0000-0000C5010000}"/>
    <cellStyle name="Normální 14" xfId="522" xr:uid="{00000000-0005-0000-0000-0000C6010000}"/>
    <cellStyle name="Normální 14 2" xfId="523" xr:uid="{00000000-0005-0000-0000-0000C7010000}"/>
    <cellStyle name="Normální 15" xfId="524" xr:uid="{00000000-0005-0000-0000-0000C8010000}"/>
    <cellStyle name="Normální 15 2" xfId="525" xr:uid="{00000000-0005-0000-0000-0000C9010000}"/>
    <cellStyle name="Normální 16" xfId="526" xr:uid="{00000000-0005-0000-0000-0000CA010000}"/>
    <cellStyle name="Normální 17" xfId="527" xr:uid="{00000000-0005-0000-0000-0000CB010000}"/>
    <cellStyle name="Normální 18" xfId="528" xr:uid="{00000000-0005-0000-0000-0000CC010000}"/>
    <cellStyle name="Normální 19" xfId="1536" xr:uid="{00000000-0005-0000-0000-0000CD010000}"/>
    <cellStyle name="Normální 19 2" xfId="1537" xr:uid="{00000000-0005-0000-0000-0000CE010000}"/>
    <cellStyle name="Normální 2" xfId="2" xr:uid="{00000000-0005-0000-0000-0000CF010000}"/>
    <cellStyle name="Normální 2 2" xfId="14" xr:uid="{00000000-0005-0000-0000-0000D0010000}"/>
    <cellStyle name="Normální 2 2 2" xfId="15" xr:uid="{00000000-0005-0000-0000-0000D1010000}"/>
    <cellStyle name="Normální 2 2 3" xfId="529" xr:uid="{00000000-0005-0000-0000-0000D2010000}"/>
    <cellStyle name="Normální 2 2 4" xfId="530" xr:uid="{00000000-0005-0000-0000-0000D3010000}"/>
    <cellStyle name="Normální 2 3" xfId="20" xr:uid="{00000000-0005-0000-0000-0000D4010000}"/>
    <cellStyle name="normální 2 4" xfId="531" xr:uid="{00000000-0005-0000-0000-0000D5010000}"/>
    <cellStyle name="Normální 2 5" xfId="532" xr:uid="{00000000-0005-0000-0000-0000D6010000}"/>
    <cellStyle name="Normální 2 6" xfId="533" xr:uid="{00000000-0005-0000-0000-0000D7010000}"/>
    <cellStyle name="Normální 2 7" xfId="1535" xr:uid="{00000000-0005-0000-0000-0000D8010000}"/>
    <cellStyle name="normální 2_120301 Výkazy PDS 11" xfId="534" xr:uid="{00000000-0005-0000-0000-0000D9010000}"/>
    <cellStyle name="Normální 3" xfId="5" xr:uid="{00000000-0005-0000-0000-0000DA010000}"/>
    <cellStyle name="Normální 3 2" xfId="535" xr:uid="{00000000-0005-0000-0000-0000DB010000}"/>
    <cellStyle name="Normální 3 2 2" xfId="536" xr:uid="{00000000-0005-0000-0000-0000DC010000}"/>
    <cellStyle name="normální 3 3" xfId="537" xr:uid="{00000000-0005-0000-0000-0000DD010000}"/>
    <cellStyle name="Normální 3 4" xfId="538" xr:uid="{00000000-0005-0000-0000-0000DE010000}"/>
    <cellStyle name="Normální 3 5" xfId="539" xr:uid="{00000000-0005-0000-0000-0000DF010000}"/>
    <cellStyle name="Normální 4" xfId="6" xr:uid="{00000000-0005-0000-0000-0000E0010000}"/>
    <cellStyle name="Normální 4 2" xfId="75" xr:uid="{00000000-0005-0000-0000-0000E1010000}"/>
    <cellStyle name="Normální 4 2 2" xfId="540" xr:uid="{00000000-0005-0000-0000-0000E2010000}"/>
    <cellStyle name="Normální 4 2 3" xfId="541" xr:uid="{00000000-0005-0000-0000-0000E3010000}"/>
    <cellStyle name="Normální 5" xfId="16" xr:uid="{00000000-0005-0000-0000-0000E4010000}"/>
    <cellStyle name="Normální 5 2" xfId="17" xr:uid="{00000000-0005-0000-0000-0000E5010000}"/>
    <cellStyle name="Normální 5 2 2" xfId="76" xr:uid="{00000000-0005-0000-0000-0000E6010000}"/>
    <cellStyle name="Normální 5 3" xfId="19" xr:uid="{00000000-0005-0000-0000-0000E7010000}"/>
    <cellStyle name="Normální 5 4" xfId="77" xr:uid="{00000000-0005-0000-0000-0000E8010000}"/>
    <cellStyle name="Normální 6" xfId="18" xr:uid="{00000000-0005-0000-0000-0000E9010000}"/>
    <cellStyle name="Normální 6 2" xfId="78" xr:uid="{00000000-0005-0000-0000-0000EA010000}"/>
    <cellStyle name="Normální 6 3" xfId="542" xr:uid="{00000000-0005-0000-0000-0000EB010000}"/>
    <cellStyle name="Normální 7" xfId="21" xr:uid="{00000000-0005-0000-0000-0000EC010000}"/>
    <cellStyle name="Normální 7 2" xfId="57" xr:uid="{00000000-0005-0000-0000-0000ED010000}"/>
    <cellStyle name="Normální 7 3" xfId="79" xr:uid="{00000000-0005-0000-0000-0000EE010000}"/>
    <cellStyle name="Normální 8" xfId="22" xr:uid="{00000000-0005-0000-0000-0000EF010000}"/>
    <cellStyle name="Normální 8 2" xfId="80" xr:uid="{00000000-0005-0000-0000-0000F0010000}"/>
    <cellStyle name="Normální 9" xfId="23" xr:uid="{00000000-0005-0000-0000-0000F1010000}"/>
    <cellStyle name="Normální 9 2" xfId="81" xr:uid="{00000000-0005-0000-0000-0000F2010000}"/>
    <cellStyle name="Normální 9 3" xfId="543" xr:uid="{00000000-0005-0000-0000-0000F3010000}"/>
    <cellStyle name="Normální 91" xfId="544" xr:uid="{00000000-0005-0000-0000-0000F4010000}"/>
    <cellStyle name="O…‹aO‚e [0.00]_Region Orders (2)" xfId="545" xr:uid="{00000000-0005-0000-0000-0000F5010000}"/>
    <cellStyle name="O…‹aO‚e_Region Orders (2)" xfId="546" xr:uid="{00000000-0005-0000-0000-0000F6010000}"/>
    <cellStyle name="per.style" xfId="547" xr:uid="{00000000-0005-0000-0000-0000F7010000}"/>
    <cellStyle name="per.style 2" xfId="548" xr:uid="{00000000-0005-0000-0000-0000F8010000}"/>
    <cellStyle name="per.style 3" xfId="549" xr:uid="{00000000-0005-0000-0000-0000F9010000}"/>
    <cellStyle name="per.style_110310_Výkazy CEPS 10_13062011" xfId="550" xr:uid="{00000000-0005-0000-0000-0000FA010000}"/>
    <cellStyle name="Percent [2]" xfId="551" xr:uid="{00000000-0005-0000-0000-0000FB010000}"/>
    <cellStyle name="Percent [2] 2" xfId="552" xr:uid="{00000000-0005-0000-0000-0000FC010000}"/>
    <cellStyle name="Percent [2] 3" xfId="553" xr:uid="{00000000-0005-0000-0000-0000FD010000}"/>
    <cellStyle name="Pevný" xfId="82" xr:uid="{00000000-0005-0000-0000-0000FE010000}"/>
    <cellStyle name="PEVNÝ 2" xfId="554" xr:uid="{00000000-0005-0000-0000-0000FF010000}"/>
    <cellStyle name="PEVNÝ 2 2" xfId="555" xr:uid="{00000000-0005-0000-0000-000000020000}"/>
    <cellStyle name="PEVNÝ 2 3" xfId="556" xr:uid="{00000000-0005-0000-0000-000001020000}"/>
    <cellStyle name="Poznámka 2" xfId="557" xr:uid="{00000000-0005-0000-0000-000002020000}"/>
    <cellStyle name="Poznámka 2 10" xfId="558" xr:uid="{00000000-0005-0000-0000-000003020000}"/>
    <cellStyle name="Poznámka 2 11" xfId="559" xr:uid="{00000000-0005-0000-0000-000004020000}"/>
    <cellStyle name="Poznámka 2 12" xfId="560" xr:uid="{00000000-0005-0000-0000-000005020000}"/>
    <cellStyle name="Poznámka 2 2" xfId="561" xr:uid="{00000000-0005-0000-0000-000006020000}"/>
    <cellStyle name="Poznámka 2 2 10" xfId="562" xr:uid="{00000000-0005-0000-0000-000007020000}"/>
    <cellStyle name="Poznámka 2 2 2" xfId="563" xr:uid="{00000000-0005-0000-0000-000008020000}"/>
    <cellStyle name="Poznámka 2 2 3" xfId="564" xr:uid="{00000000-0005-0000-0000-000009020000}"/>
    <cellStyle name="Poznámka 2 2 4" xfId="565" xr:uid="{00000000-0005-0000-0000-00000A020000}"/>
    <cellStyle name="Poznámka 2 2 5" xfId="566" xr:uid="{00000000-0005-0000-0000-00000B020000}"/>
    <cellStyle name="Poznámka 2 2 6" xfId="567" xr:uid="{00000000-0005-0000-0000-00000C020000}"/>
    <cellStyle name="Poznámka 2 2 7" xfId="568" xr:uid="{00000000-0005-0000-0000-00000D020000}"/>
    <cellStyle name="Poznámka 2 2 8" xfId="569" xr:uid="{00000000-0005-0000-0000-00000E020000}"/>
    <cellStyle name="Poznámka 2 2 9" xfId="570" xr:uid="{00000000-0005-0000-0000-00000F020000}"/>
    <cellStyle name="Poznámka 2 3" xfId="571" xr:uid="{00000000-0005-0000-0000-000010020000}"/>
    <cellStyle name="Poznámka 2 3 10" xfId="572" xr:uid="{00000000-0005-0000-0000-000011020000}"/>
    <cellStyle name="Poznámka 2 3 2" xfId="573" xr:uid="{00000000-0005-0000-0000-000012020000}"/>
    <cellStyle name="Poznámka 2 3 3" xfId="574" xr:uid="{00000000-0005-0000-0000-000013020000}"/>
    <cellStyle name="Poznámka 2 3 4" xfId="575" xr:uid="{00000000-0005-0000-0000-000014020000}"/>
    <cellStyle name="Poznámka 2 3 5" xfId="576" xr:uid="{00000000-0005-0000-0000-000015020000}"/>
    <cellStyle name="Poznámka 2 3 6" xfId="577" xr:uid="{00000000-0005-0000-0000-000016020000}"/>
    <cellStyle name="Poznámka 2 3 7" xfId="578" xr:uid="{00000000-0005-0000-0000-000017020000}"/>
    <cellStyle name="Poznámka 2 3 8" xfId="579" xr:uid="{00000000-0005-0000-0000-000018020000}"/>
    <cellStyle name="Poznámka 2 3 9" xfId="580" xr:uid="{00000000-0005-0000-0000-000019020000}"/>
    <cellStyle name="Poznámka 2 4" xfId="581" xr:uid="{00000000-0005-0000-0000-00001A020000}"/>
    <cellStyle name="Poznámka 2 5" xfId="582" xr:uid="{00000000-0005-0000-0000-00001B020000}"/>
    <cellStyle name="Poznámka 2 6" xfId="583" xr:uid="{00000000-0005-0000-0000-00001C020000}"/>
    <cellStyle name="Poznámka 2 7" xfId="584" xr:uid="{00000000-0005-0000-0000-00001D020000}"/>
    <cellStyle name="Poznámka 2 8" xfId="585" xr:uid="{00000000-0005-0000-0000-00001E020000}"/>
    <cellStyle name="Poznámka 2 9" xfId="586" xr:uid="{00000000-0005-0000-0000-00001F020000}"/>
    <cellStyle name="pricing" xfId="587" xr:uid="{00000000-0005-0000-0000-000020020000}"/>
    <cellStyle name="pricing 2" xfId="588" xr:uid="{00000000-0005-0000-0000-000021020000}"/>
    <cellStyle name="procent 2" xfId="589" xr:uid="{00000000-0005-0000-0000-000022020000}"/>
    <cellStyle name="procent 2 2" xfId="590" xr:uid="{00000000-0005-0000-0000-000023020000}"/>
    <cellStyle name="Procenta" xfId="1" builtinId="5"/>
    <cellStyle name="Procenta 2" xfId="7" xr:uid="{00000000-0005-0000-0000-000025020000}"/>
    <cellStyle name="Procenta 2 2" xfId="3" xr:uid="{00000000-0005-0000-0000-000026020000}"/>
    <cellStyle name="Procenta 2 3" xfId="83" xr:uid="{00000000-0005-0000-0000-000027020000}"/>
    <cellStyle name="Procenta 2 4" xfId="591" xr:uid="{00000000-0005-0000-0000-000028020000}"/>
    <cellStyle name="Procenta 2 5" xfId="592" xr:uid="{00000000-0005-0000-0000-000029020000}"/>
    <cellStyle name="Procenta 3" xfId="84" xr:uid="{00000000-0005-0000-0000-00002A020000}"/>
    <cellStyle name="Procenta 3 2" xfId="85" xr:uid="{00000000-0005-0000-0000-00002B020000}"/>
    <cellStyle name="Procenta 4" xfId="593" xr:uid="{00000000-0005-0000-0000-00002C020000}"/>
    <cellStyle name="Propojená buňka 2" xfId="594" xr:uid="{00000000-0005-0000-0000-00002D020000}"/>
    <cellStyle name="PSChar" xfId="595" xr:uid="{00000000-0005-0000-0000-00002E020000}"/>
    <cellStyle name="PSChar 2" xfId="596" xr:uid="{00000000-0005-0000-0000-00002F020000}"/>
    <cellStyle name="PSChar 3" xfId="597" xr:uid="{00000000-0005-0000-0000-000030020000}"/>
    <cellStyle name="RevList" xfId="598" xr:uid="{00000000-0005-0000-0000-000031020000}"/>
    <cellStyle name="RevList 2" xfId="599" xr:uid="{00000000-0005-0000-0000-000032020000}"/>
    <cellStyle name="RevList 3" xfId="600" xr:uid="{00000000-0005-0000-0000-000033020000}"/>
    <cellStyle name="RevList_110310_Výkazy CEPS 10_13062011" xfId="601" xr:uid="{00000000-0005-0000-0000-000034020000}"/>
    <cellStyle name="RowLevel_1_BE (2)" xfId="602" xr:uid="{00000000-0005-0000-0000-000035020000}"/>
    <cellStyle name="SAPBEXaggData" xfId="8" xr:uid="{00000000-0005-0000-0000-000036020000}"/>
    <cellStyle name="SAPBEXaggData 10" xfId="603" xr:uid="{00000000-0005-0000-0000-000037020000}"/>
    <cellStyle name="SAPBEXaggData 11" xfId="604" xr:uid="{00000000-0005-0000-0000-000038020000}"/>
    <cellStyle name="SAPBEXaggData 2" xfId="605" xr:uid="{00000000-0005-0000-0000-000039020000}"/>
    <cellStyle name="SAPBEXaggData 2 10" xfId="606" xr:uid="{00000000-0005-0000-0000-00003A020000}"/>
    <cellStyle name="SAPBEXaggData 2 11" xfId="607" xr:uid="{00000000-0005-0000-0000-00003B020000}"/>
    <cellStyle name="SAPBEXaggData 2 2" xfId="608" xr:uid="{00000000-0005-0000-0000-00003C020000}"/>
    <cellStyle name="SAPBEXaggData 2 3" xfId="609" xr:uid="{00000000-0005-0000-0000-00003D020000}"/>
    <cellStyle name="SAPBEXaggData 2 4" xfId="610" xr:uid="{00000000-0005-0000-0000-00003E020000}"/>
    <cellStyle name="SAPBEXaggData 2 5" xfId="611" xr:uid="{00000000-0005-0000-0000-00003F020000}"/>
    <cellStyle name="SAPBEXaggData 2 6" xfId="612" xr:uid="{00000000-0005-0000-0000-000040020000}"/>
    <cellStyle name="SAPBEXaggData 2 7" xfId="613" xr:uid="{00000000-0005-0000-0000-000041020000}"/>
    <cellStyle name="SAPBEXaggData 2 8" xfId="614" xr:uid="{00000000-0005-0000-0000-000042020000}"/>
    <cellStyle name="SAPBEXaggData 2 9" xfId="615" xr:uid="{00000000-0005-0000-0000-000043020000}"/>
    <cellStyle name="SAPBEXaggData 3" xfId="616" xr:uid="{00000000-0005-0000-0000-000044020000}"/>
    <cellStyle name="SAPBEXaggData 4" xfId="617" xr:uid="{00000000-0005-0000-0000-000045020000}"/>
    <cellStyle name="SAPBEXaggData 5" xfId="618" xr:uid="{00000000-0005-0000-0000-000046020000}"/>
    <cellStyle name="SAPBEXaggData 6" xfId="619" xr:uid="{00000000-0005-0000-0000-000047020000}"/>
    <cellStyle name="SAPBEXaggData 7" xfId="620" xr:uid="{00000000-0005-0000-0000-000048020000}"/>
    <cellStyle name="SAPBEXaggData 8" xfId="621" xr:uid="{00000000-0005-0000-0000-000049020000}"/>
    <cellStyle name="SAPBEXaggData 9" xfId="622" xr:uid="{00000000-0005-0000-0000-00004A020000}"/>
    <cellStyle name="SAPBEXaggDataEmph" xfId="24" xr:uid="{00000000-0005-0000-0000-00004B020000}"/>
    <cellStyle name="SAPBEXaggDataEmph 10" xfId="623" xr:uid="{00000000-0005-0000-0000-00004C020000}"/>
    <cellStyle name="SAPBEXaggDataEmph 11" xfId="624" xr:uid="{00000000-0005-0000-0000-00004D020000}"/>
    <cellStyle name="SAPBEXaggDataEmph 12" xfId="625" xr:uid="{00000000-0005-0000-0000-00004E020000}"/>
    <cellStyle name="SAPBEXaggDataEmph 2" xfId="626" xr:uid="{00000000-0005-0000-0000-00004F020000}"/>
    <cellStyle name="SAPBEXaggDataEmph 2 10" xfId="627" xr:uid="{00000000-0005-0000-0000-000050020000}"/>
    <cellStyle name="SAPBEXaggDataEmph 2 2" xfId="628" xr:uid="{00000000-0005-0000-0000-000051020000}"/>
    <cellStyle name="SAPBEXaggDataEmph 2 3" xfId="629" xr:uid="{00000000-0005-0000-0000-000052020000}"/>
    <cellStyle name="SAPBEXaggDataEmph 2 4" xfId="630" xr:uid="{00000000-0005-0000-0000-000053020000}"/>
    <cellStyle name="SAPBEXaggDataEmph 2 5" xfId="631" xr:uid="{00000000-0005-0000-0000-000054020000}"/>
    <cellStyle name="SAPBEXaggDataEmph 2 6" xfId="632" xr:uid="{00000000-0005-0000-0000-000055020000}"/>
    <cellStyle name="SAPBEXaggDataEmph 2 7" xfId="633" xr:uid="{00000000-0005-0000-0000-000056020000}"/>
    <cellStyle name="SAPBEXaggDataEmph 2 8" xfId="634" xr:uid="{00000000-0005-0000-0000-000057020000}"/>
    <cellStyle name="SAPBEXaggDataEmph 2 9" xfId="635" xr:uid="{00000000-0005-0000-0000-000058020000}"/>
    <cellStyle name="SAPBEXaggDataEmph 3" xfId="636" xr:uid="{00000000-0005-0000-0000-000059020000}"/>
    <cellStyle name="SAPBEXaggDataEmph 4" xfId="637" xr:uid="{00000000-0005-0000-0000-00005A020000}"/>
    <cellStyle name="SAPBEXaggDataEmph 5" xfId="638" xr:uid="{00000000-0005-0000-0000-00005B020000}"/>
    <cellStyle name="SAPBEXaggDataEmph 6" xfId="639" xr:uid="{00000000-0005-0000-0000-00005C020000}"/>
    <cellStyle name="SAPBEXaggDataEmph 7" xfId="640" xr:uid="{00000000-0005-0000-0000-00005D020000}"/>
    <cellStyle name="SAPBEXaggDataEmph 8" xfId="641" xr:uid="{00000000-0005-0000-0000-00005E020000}"/>
    <cellStyle name="SAPBEXaggDataEmph 9" xfId="642" xr:uid="{00000000-0005-0000-0000-00005F020000}"/>
    <cellStyle name="SAPBEXaggItem" xfId="9" xr:uid="{00000000-0005-0000-0000-000060020000}"/>
    <cellStyle name="SAPBEXaggItem 10" xfId="643" xr:uid="{00000000-0005-0000-0000-000061020000}"/>
    <cellStyle name="SAPBEXaggItem 11" xfId="644" xr:uid="{00000000-0005-0000-0000-000062020000}"/>
    <cellStyle name="SAPBEXaggItem 2" xfId="645" xr:uid="{00000000-0005-0000-0000-000063020000}"/>
    <cellStyle name="SAPBEXaggItem 2 10" xfId="646" xr:uid="{00000000-0005-0000-0000-000064020000}"/>
    <cellStyle name="SAPBEXaggItem 2 11" xfId="647" xr:uid="{00000000-0005-0000-0000-000065020000}"/>
    <cellStyle name="SAPBEXaggItem 2 2" xfId="648" xr:uid="{00000000-0005-0000-0000-000066020000}"/>
    <cellStyle name="SAPBEXaggItem 2 3" xfId="649" xr:uid="{00000000-0005-0000-0000-000067020000}"/>
    <cellStyle name="SAPBEXaggItem 2 4" xfId="650" xr:uid="{00000000-0005-0000-0000-000068020000}"/>
    <cellStyle name="SAPBEXaggItem 2 5" xfId="651" xr:uid="{00000000-0005-0000-0000-000069020000}"/>
    <cellStyle name="SAPBEXaggItem 2 6" xfId="652" xr:uid="{00000000-0005-0000-0000-00006A020000}"/>
    <cellStyle name="SAPBEXaggItem 2 7" xfId="653" xr:uid="{00000000-0005-0000-0000-00006B020000}"/>
    <cellStyle name="SAPBEXaggItem 2 8" xfId="654" xr:uid="{00000000-0005-0000-0000-00006C020000}"/>
    <cellStyle name="SAPBEXaggItem 2 9" xfId="655" xr:uid="{00000000-0005-0000-0000-00006D020000}"/>
    <cellStyle name="SAPBEXaggItem 3" xfId="656" xr:uid="{00000000-0005-0000-0000-00006E020000}"/>
    <cellStyle name="SAPBEXaggItem 4" xfId="657" xr:uid="{00000000-0005-0000-0000-00006F020000}"/>
    <cellStyle name="SAPBEXaggItem 5" xfId="658" xr:uid="{00000000-0005-0000-0000-000070020000}"/>
    <cellStyle name="SAPBEXaggItem 6" xfId="659" xr:uid="{00000000-0005-0000-0000-000071020000}"/>
    <cellStyle name="SAPBEXaggItem 7" xfId="660" xr:uid="{00000000-0005-0000-0000-000072020000}"/>
    <cellStyle name="SAPBEXaggItem 8" xfId="661" xr:uid="{00000000-0005-0000-0000-000073020000}"/>
    <cellStyle name="SAPBEXaggItem 9" xfId="662" xr:uid="{00000000-0005-0000-0000-000074020000}"/>
    <cellStyle name="SAPBEXaggItemX" xfId="25" xr:uid="{00000000-0005-0000-0000-000075020000}"/>
    <cellStyle name="SAPBEXaggItemX 10" xfId="663" xr:uid="{00000000-0005-0000-0000-000076020000}"/>
    <cellStyle name="SAPBEXaggItemX 11" xfId="664" xr:uid="{00000000-0005-0000-0000-000077020000}"/>
    <cellStyle name="SAPBEXaggItemX 12" xfId="665" xr:uid="{00000000-0005-0000-0000-000078020000}"/>
    <cellStyle name="SAPBEXaggItemX 2" xfId="666" xr:uid="{00000000-0005-0000-0000-000079020000}"/>
    <cellStyle name="SAPBEXaggItemX 2 10" xfId="667" xr:uid="{00000000-0005-0000-0000-00007A020000}"/>
    <cellStyle name="SAPBEXaggItemX 2 2" xfId="668" xr:uid="{00000000-0005-0000-0000-00007B020000}"/>
    <cellStyle name="SAPBEXaggItemX 2 3" xfId="669" xr:uid="{00000000-0005-0000-0000-00007C020000}"/>
    <cellStyle name="SAPBEXaggItemX 2 4" xfId="670" xr:uid="{00000000-0005-0000-0000-00007D020000}"/>
    <cellStyle name="SAPBEXaggItemX 2 5" xfId="671" xr:uid="{00000000-0005-0000-0000-00007E020000}"/>
    <cellStyle name="SAPBEXaggItemX 2 6" xfId="672" xr:uid="{00000000-0005-0000-0000-00007F020000}"/>
    <cellStyle name="SAPBEXaggItemX 2 7" xfId="673" xr:uid="{00000000-0005-0000-0000-000080020000}"/>
    <cellStyle name="SAPBEXaggItemX 2 8" xfId="674" xr:uid="{00000000-0005-0000-0000-000081020000}"/>
    <cellStyle name="SAPBEXaggItemX 2 9" xfId="675" xr:uid="{00000000-0005-0000-0000-000082020000}"/>
    <cellStyle name="SAPBEXaggItemX 3" xfId="676" xr:uid="{00000000-0005-0000-0000-000083020000}"/>
    <cellStyle name="SAPBEXaggItemX 4" xfId="677" xr:uid="{00000000-0005-0000-0000-000084020000}"/>
    <cellStyle name="SAPBEXaggItemX 5" xfId="678" xr:uid="{00000000-0005-0000-0000-000085020000}"/>
    <cellStyle name="SAPBEXaggItemX 6" xfId="679" xr:uid="{00000000-0005-0000-0000-000086020000}"/>
    <cellStyle name="SAPBEXaggItemX 7" xfId="680" xr:uid="{00000000-0005-0000-0000-000087020000}"/>
    <cellStyle name="SAPBEXaggItemX 8" xfId="681" xr:uid="{00000000-0005-0000-0000-000088020000}"/>
    <cellStyle name="SAPBEXaggItemX 9" xfId="682" xr:uid="{00000000-0005-0000-0000-000089020000}"/>
    <cellStyle name="SAPBEXexcBad7" xfId="26" xr:uid="{00000000-0005-0000-0000-00008A020000}"/>
    <cellStyle name="SAPBEXexcBad7 10" xfId="683" xr:uid="{00000000-0005-0000-0000-00008B020000}"/>
    <cellStyle name="SAPBEXexcBad7 11" xfId="684" xr:uid="{00000000-0005-0000-0000-00008C020000}"/>
    <cellStyle name="SAPBEXexcBad7 12" xfId="685" xr:uid="{00000000-0005-0000-0000-00008D020000}"/>
    <cellStyle name="SAPBEXexcBad7 2" xfId="686" xr:uid="{00000000-0005-0000-0000-00008E020000}"/>
    <cellStyle name="SAPBEXexcBad7 2 10" xfId="687" xr:uid="{00000000-0005-0000-0000-00008F020000}"/>
    <cellStyle name="SAPBEXexcBad7 2 2" xfId="688" xr:uid="{00000000-0005-0000-0000-000090020000}"/>
    <cellStyle name="SAPBEXexcBad7 2 3" xfId="689" xr:uid="{00000000-0005-0000-0000-000091020000}"/>
    <cellStyle name="SAPBEXexcBad7 2 4" xfId="690" xr:uid="{00000000-0005-0000-0000-000092020000}"/>
    <cellStyle name="SAPBEXexcBad7 2 5" xfId="691" xr:uid="{00000000-0005-0000-0000-000093020000}"/>
    <cellStyle name="SAPBEXexcBad7 2 6" xfId="692" xr:uid="{00000000-0005-0000-0000-000094020000}"/>
    <cellStyle name="SAPBEXexcBad7 2 7" xfId="693" xr:uid="{00000000-0005-0000-0000-000095020000}"/>
    <cellStyle name="SAPBEXexcBad7 2 8" xfId="694" xr:uid="{00000000-0005-0000-0000-000096020000}"/>
    <cellStyle name="SAPBEXexcBad7 2 9" xfId="695" xr:uid="{00000000-0005-0000-0000-000097020000}"/>
    <cellStyle name="SAPBEXexcBad7 3" xfId="696" xr:uid="{00000000-0005-0000-0000-000098020000}"/>
    <cellStyle name="SAPBEXexcBad7 4" xfId="697" xr:uid="{00000000-0005-0000-0000-000099020000}"/>
    <cellStyle name="SAPBEXexcBad7 5" xfId="698" xr:uid="{00000000-0005-0000-0000-00009A020000}"/>
    <cellStyle name="SAPBEXexcBad7 6" xfId="699" xr:uid="{00000000-0005-0000-0000-00009B020000}"/>
    <cellStyle name="SAPBEXexcBad7 7" xfId="700" xr:uid="{00000000-0005-0000-0000-00009C020000}"/>
    <cellStyle name="SAPBEXexcBad7 8" xfId="701" xr:uid="{00000000-0005-0000-0000-00009D020000}"/>
    <cellStyle name="SAPBEXexcBad7 9" xfId="702" xr:uid="{00000000-0005-0000-0000-00009E020000}"/>
    <cellStyle name="SAPBEXexcBad8" xfId="27" xr:uid="{00000000-0005-0000-0000-00009F020000}"/>
    <cellStyle name="SAPBEXexcBad8 10" xfId="703" xr:uid="{00000000-0005-0000-0000-0000A0020000}"/>
    <cellStyle name="SAPBEXexcBad8 11" xfId="704" xr:uid="{00000000-0005-0000-0000-0000A1020000}"/>
    <cellStyle name="SAPBEXexcBad8 12" xfId="705" xr:uid="{00000000-0005-0000-0000-0000A2020000}"/>
    <cellStyle name="SAPBEXexcBad8 2" xfId="706" xr:uid="{00000000-0005-0000-0000-0000A3020000}"/>
    <cellStyle name="SAPBEXexcBad8 2 10" xfId="707" xr:uid="{00000000-0005-0000-0000-0000A4020000}"/>
    <cellStyle name="SAPBEXexcBad8 2 2" xfId="708" xr:uid="{00000000-0005-0000-0000-0000A5020000}"/>
    <cellStyle name="SAPBEXexcBad8 2 3" xfId="709" xr:uid="{00000000-0005-0000-0000-0000A6020000}"/>
    <cellStyle name="SAPBEXexcBad8 2 4" xfId="710" xr:uid="{00000000-0005-0000-0000-0000A7020000}"/>
    <cellStyle name="SAPBEXexcBad8 2 5" xfId="711" xr:uid="{00000000-0005-0000-0000-0000A8020000}"/>
    <cellStyle name="SAPBEXexcBad8 2 6" xfId="712" xr:uid="{00000000-0005-0000-0000-0000A9020000}"/>
    <cellStyle name="SAPBEXexcBad8 2 7" xfId="713" xr:uid="{00000000-0005-0000-0000-0000AA020000}"/>
    <cellStyle name="SAPBEXexcBad8 2 8" xfId="714" xr:uid="{00000000-0005-0000-0000-0000AB020000}"/>
    <cellStyle name="SAPBEXexcBad8 2 9" xfId="715" xr:uid="{00000000-0005-0000-0000-0000AC020000}"/>
    <cellStyle name="SAPBEXexcBad8 3" xfId="716" xr:uid="{00000000-0005-0000-0000-0000AD020000}"/>
    <cellStyle name="SAPBEXexcBad8 4" xfId="717" xr:uid="{00000000-0005-0000-0000-0000AE020000}"/>
    <cellStyle name="SAPBEXexcBad8 5" xfId="718" xr:uid="{00000000-0005-0000-0000-0000AF020000}"/>
    <cellStyle name="SAPBEXexcBad8 6" xfId="719" xr:uid="{00000000-0005-0000-0000-0000B0020000}"/>
    <cellStyle name="SAPBEXexcBad8 7" xfId="720" xr:uid="{00000000-0005-0000-0000-0000B1020000}"/>
    <cellStyle name="SAPBEXexcBad8 8" xfId="721" xr:uid="{00000000-0005-0000-0000-0000B2020000}"/>
    <cellStyle name="SAPBEXexcBad8 9" xfId="722" xr:uid="{00000000-0005-0000-0000-0000B3020000}"/>
    <cellStyle name="SAPBEXexcBad9" xfId="28" xr:uid="{00000000-0005-0000-0000-0000B4020000}"/>
    <cellStyle name="SAPBEXexcBad9 10" xfId="723" xr:uid="{00000000-0005-0000-0000-0000B5020000}"/>
    <cellStyle name="SAPBEXexcBad9 11" xfId="724" xr:uid="{00000000-0005-0000-0000-0000B6020000}"/>
    <cellStyle name="SAPBEXexcBad9 12" xfId="725" xr:uid="{00000000-0005-0000-0000-0000B7020000}"/>
    <cellStyle name="SAPBEXexcBad9 2" xfId="726" xr:uid="{00000000-0005-0000-0000-0000B8020000}"/>
    <cellStyle name="SAPBEXexcBad9 2 10" xfId="727" xr:uid="{00000000-0005-0000-0000-0000B9020000}"/>
    <cellStyle name="SAPBEXexcBad9 2 2" xfId="728" xr:uid="{00000000-0005-0000-0000-0000BA020000}"/>
    <cellStyle name="SAPBEXexcBad9 2 3" xfId="729" xr:uid="{00000000-0005-0000-0000-0000BB020000}"/>
    <cellStyle name="SAPBEXexcBad9 2 4" xfId="730" xr:uid="{00000000-0005-0000-0000-0000BC020000}"/>
    <cellStyle name="SAPBEXexcBad9 2 5" xfId="731" xr:uid="{00000000-0005-0000-0000-0000BD020000}"/>
    <cellStyle name="SAPBEXexcBad9 2 6" xfId="732" xr:uid="{00000000-0005-0000-0000-0000BE020000}"/>
    <cellStyle name="SAPBEXexcBad9 2 7" xfId="733" xr:uid="{00000000-0005-0000-0000-0000BF020000}"/>
    <cellStyle name="SAPBEXexcBad9 2 8" xfId="734" xr:uid="{00000000-0005-0000-0000-0000C0020000}"/>
    <cellStyle name="SAPBEXexcBad9 2 9" xfId="735" xr:uid="{00000000-0005-0000-0000-0000C1020000}"/>
    <cellStyle name="SAPBEXexcBad9 3" xfId="736" xr:uid="{00000000-0005-0000-0000-0000C2020000}"/>
    <cellStyle name="SAPBEXexcBad9 4" xfId="737" xr:uid="{00000000-0005-0000-0000-0000C3020000}"/>
    <cellStyle name="SAPBEXexcBad9 5" xfId="738" xr:uid="{00000000-0005-0000-0000-0000C4020000}"/>
    <cellStyle name="SAPBEXexcBad9 6" xfId="739" xr:uid="{00000000-0005-0000-0000-0000C5020000}"/>
    <cellStyle name="SAPBEXexcBad9 7" xfId="740" xr:uid="{00000000-0005-0000-0000-0000C6020000}"/>
    <cellStyle name="SAPBEXexcBad9 8" xfId="741" xr:uid="{00000000-0005-0000-0000-0000C7020000}"/>
    <cellStyle name="SAPBEXexcBad9 9" xfId="742" xr:uid="{00000000-0005-0000-0000-0000C8020000}"/>
    <cellStyle name="SAPBEXexcCritical4" xfId="29" xr:uid="{00000000-0005-0000-0000-0000C9020000}"/>
    <cellStyle name="SAPBEXexcCritical4 10" xfId="743" xr:uid="{00000000-0005-0000-0000-0000CA020000}"/>
    <cellStyle name="SAPBEXexcCritical4 11" xfId="744" xr:uid="{00000000-0005-0000-0000-0000CB020000}"/>
    <cellStyle name="SAPBEXexcCritical4 12" xfId="745" xr:uid="{00000000-0005-0000-0000-0000CC020000}"/>
    <cellStyle name="SAPBEXexcCritical4 2" xfId="746" xr:uid="{00000000-0005-0000-0000-0000CD020000}"/>
    <cellStyle name="SAPBEXexcCritical4 2 10" xfId="747" xr:uid="{00000000-0005-0000-0000-0000CE020000}"/>
    <cellStyle name="SAPBEXexcCritical4 2 2" xfId="748" xr:uid="{00000000-0005-0000-0000-0000CF020000}"/>
    <cellStyle name="SAPBEXexcCritical4 2 3" xfId="749" xr:uid="{00000000-0005-0000-0000-0000D0020000}"/>
    <cellStyle name="SAPBEXexcCritical4 2 4" xfId="750" xr:uid="{00000000-0005-0000-0000-0000D1020000}"/>
    <cellStyle name="SAPBEXexcCritical4 2 5" xfId="751" xr:uid="{00000000-0005-0000-0000-0000D2020000}"/>
    <cellStyle name="SAPBEXexcCritical4 2 6" xfId="752" xr:uid="{00000000-0005-0000-0000-0000D3020000}"/>
    <cellStyle name="SAPBEXexcCritical4 2 7" xfId="753" xr:uid="{00000000-0005-0000-0000-0000D4020000}"/>
    <cellStyle name="SAPBEXexcCritical4 2 8" xfId="754" xr:uid="{00000000-0005-0000-0000-0000D5020000}"/>
    <cellStyle name="SAPBEXexcCritical4 2 9" xfId="755" xr:uid="{00000000-0005-0000-0000-0000D6020000}"/>
    <cellStyle name="SAPBEXexcCritical4 3" xfId="756" xr:uid="{00000000-0005-0000-0000-0000D7020000}"/>
    <cellStyle name="SAPBEXexcCritical4 4" xfId="757" xr:uid="{00000000-0005-0000-0000-0000D8020000}"/>
    <cellStyle name="SAPBEXexcCritical4 5" xfId="758" xr:uid="{00000000-0005-0000-0000-0000D9020000}"/>
    <cellStyle name="SAPBEXexcCritical4 6" xfId="759" xr:uid="{00000000-0005-0000-0000-0000DA020000}"/>
    <cellStyle name="SAPBEXexcCritical4 7" xfId="760" xr:uid="{00000000-0005-0000-0000-0000DB020000}"/>
    <cellStyle name="SAPBEXexcCritical4 8" xfId="761" xr:uid="{00000000-0005-0000-0000-0000DC020000}"/>
    <cellStyle name="SAPBEXexcCritical4 9" xfId="762" xr:uid="{00000000-0005-0000-0000-0000DD020000}"/>
    <cellStyle name="SAPBEXexcCritical5" xfId="30" xr:uid="{00000000-0005-0000-0000-0000DE020000}"/>
    <cellStyle name="SAPBEXexcCritical5 10" xfId="763" xr:uid="{00000000-0005-0000-0000-0000DF020000}"/>
    <cellStyle name="SAPBEXexcCritical5 11" xfId="764" xr:uid="{00000000-0005-0000-0000-0000E0020000}"/>
    <cellStyle name="SAPBEXexcCritical5 12" xfId="765" xr:uid="{00000000-0005-0000-0000-0000E1020000}"/>
    <cellStyle name="SAPBEXexcCritical5 2" xfId="766" xr:uid="{00000000-0005-0000-0000-0000E2020000}"/>
    <cellStyle name="SAPBEXexcCritical5 2 10" xfId="767" xr:uid="{00000000-0005-0000-0000-0000E3020000}"/>
    <cellStyle name="SAPBEXexcCritical5 2 2" xfId="768" xr:uid="{00000000-0005-0000-0000-0000E4020000}"/>
    <cellStyle name="SAPBEXexcCritical5 2 3" xfId="769" xr:uid="{00000000-0005-0000-0000-0000E5020000}"/>
    <cellStyle name="SAPBEXexcCritical5 2 4" xfId="770" xr:uid="{00000000-0005-0000-0000-0000E6020000}"/>
    <cellStyle name="SAPBEXexcCritical5 2 5" xfId="771" xr:uid="{00000000-0005-0000-0000-0000E7020000}"/>
    <cellStyle name="SAPBEXexcCritical5 2 6" xfId="772" xr:uid="{00000000-0005-0000-0000-0000E8020000}"/>
    <cellStyle name="SAPBEXexcCritical5 2 7" xfId="773" xr:uid="{00000000-0005-0000-0000-0000E9020000}"/>
    <cellStyle name="SAPBEXexcCritical5 2 8" xfId="774" xr:uid="{00000000-0005-0000-0000-0000EA020000}"/>
    <cellStyle name="SAPBEXexcCritical5 2 9" xfId="775" xr:uid="{00000000-0005-0000-0000-0000EB020000}"/>
    <cellStyle name="SAPBEXexcCritical5 3" xfId="776" xr:uid="{00000000-0005-0000-0000-0000EC020000}"/>
    <cellStyle name="SAPBEXexcCritical5 4" xfId="777" xr:uid="{00000000-0005-0000-0000-0000ED020000}"/>
    <cellStyle name="SAPBEXexcCritical5 5" xfId="778" xr:uid="{00000000-0005-0000-0000-0000EE020000}"/>
    <cellStyle name="SAPBEXexcCritical5 6" xfId="779" xr:uid="{00000000-0005-0000-0000-0000EF020000}"/>
    <cellStyle name="SAPBEXexcCritical5 7" xfId="780" xr:uid="{00000000-0005-0000-0000-0000F0020000}"/>
    <cellStyle name="SAPBEXexcCritical5 8" xfId="781" xr:uid="{00000000-0005-0000-0000-0000F1020000}"/>
    <cellStyle name="SAPBEXexcCritical5 9" xfId="782" xr:uid="{00000000-0005-0000-0000-0000F2020000}"/>
    <cellStyle name="SAPBEXexcCritical6" xfId="31" xr:uid="{00000000-0005-0000-0000-0000F3020000}"/>
    <cellStyle name="SAPBEXexcCritical6 10" xfId="783" xr:uid="{00000000-0005-0000-0000-0000F4020000}"/>
    <cellStyle name="SAPBEXexcCritical6 11" xfId="784" xr:uid="{00000000-0005-0000-0000-0000F5020000}"/>
    <cellStyle name="SAPBEXexcCritical6 12" xfId="785" xr:uid="{00000000-0005-0000-0000-0000F6020000}"/>
    <cellStyle name="SAPBEXexcCritical6 2" xfId="786" xr:uid="{00000000-0005-0000-0000-0000F7020000}"/>
    <cellStyle name="SAPBEXexcCritical6 2 10" xfId="787" xr:uid="{00000000-0005-0000-0000-0000F8020000}"/>
    <cellStyle name="SAPBEXexcCritical6 2 2" xfId="788" xr:uid="{00000000-0005-0000-0000-0000F9020000}"/>
    <cellStyle name="SAPBEXexcCritical6 2 3" xfId="789" xr:uid="{00000000-0005-0000-0000-0000FA020000}"/>
    <cellStyle name="SAPBEXexcCritical6 2 4" xfId="790" xr:uid="{00000000-0005-0000-0000-0000FB020000}"/>
    <cellStyle name="SAPBEXexcCritical6 2 5" xfId="791" xr:uid="{00000000-0005-0000-0000-0000FC020000}"/>
    <cellStyle name="SAPBEXexcCritical6 2 6" xfId="792" xr:uid="{00000000-0005-0000-0000-0000FD020000}"/>
    <cellStyle name="SAPBEXexcCritical6 2 7" xfId="793" xr:uid="{00000000-0005-0000-0000-0000FE020000}"/>
    <cellStyle name="SAPBEXexcCritical6 2 8" xfId="794" xr:uid="{00000000-0005-0000-0000-0000FF020000}"/>
    <cellStyle name="SAPBEXexcCritical6 2 9" xfId="795" xr:uid="{00000000-0005-0000-0000-000000030000}"/>
    <cellStyle name="SAPBEXexcCritical6 3" xfId="796" xr:uid="{00000000-0005-0000-0000-000001030000}"/>
    <cellStyle name="SAPBEXexcCritical6 4" xfId="797" xr:uid="{00000000-0005-0000-0000-000002030000}"/>
    <cellStyle name="SAPBEXexcCritical6 5" xfId="798" xr:uid="{00000000-0005-0000-0000-000003030000}"/>
    <cellStyle name="SAPBEXexcCritical6 6" xfId="799" xr:uid="{00000000-0005-0000-0000-000004030000}"/>
    <cellStyle name="SAPBEXexcCritical6 7" xfId="800" xr:uid="{00000000-0005-0000-0000-000005030000}"/>
    <cellStyle name="SAPBEXexcCritical6 8" xfId="801" xr:uid="{00000000-0005-0000-0000-000006030000}"/>
    <cellStyle name="SAPBEXexcCritical6 9" xfId="802" xr:uid="{00000000-0005-0000-0000-000007030000}"/>
    <cellStyle name="SAPBEXexcGood1" xfId="32" xr:uid="{00000000-0005-0000-0000-000008030000}"/>
    <cellStyle name="SAPBEXexcGood1 10" xfId="803" xr:uid="{00000000-0005-0000-0000-000009030000}"/>
    <cellStyle name="SAPBEXexcGood1 11" xfId="804" xr:uid="{00000000-0005-0000-0000-00000A030000}"/>
    <cellStyle name="SAPBEXexcGood1 12" xfId="805" xr:uid="{00000000-0005-0000-0000-00000B030000}"/>
    <cellStyle name="SAPBEXexcGood1 2" xfId="806" xr:uid="{00000000-0005-0000-0000-00000C030000}"/>
    <cellStyle name="SAPBEXexcGood1 2 10" xfId="807" xr:uid="{00000000-0005-0000-0000-00000D030000}"/>
    <cellStyle name="SAPBEXexcGood1 2 2" xfId="808" xr:uid="{00000000-0005-0000-0000-00000E030000}"/>
    <cellStyle name="SAPBEXexcGood1 2 3" xfId="809" xr:uid="{00000000-0005-0000-0000-00000F030000}"/>
    <cellStyle name="SAPBEXexcGood1 2 4" xfId="810" xr:uid="{00000000-0005-0000-0000-000010030000}"/>
    <cellStyle name="SAPBEXexcGood1 2 5" xfId="811" xr:uid="{00000000-0005-0000-0000-000011030000}"/>
    <cellStyle name="SAPBEXexcGood1 2 6" xfId="812" xr:uid="{00000000-0005-0000-0000-000012030000}"/>
    <cellStyle name="SAPBEXexcGood1 2 7" xfId="813" xr:uid="{00000000-0005-0000-0000-000013030000}"/>
    <cellStyle name="SAPBEXexcGood1 2 8" xfId="814" xr:uid="{00000000-0005-0000-0000-000014030000}"/>
    <cellStyle name="SAPBEXexcGood1 2 9" xfId="815" xr:uid="{00000000-0005-0000-0000-000015030000}"/>
    <cellStyle name="SAPBEXexcGood1 3" xfId="816" xr:uid="{00000000-0005-0000-0000-000016030000}"/>
    <cellStyle name="SAPBEXexcGood1 4" xfId="817" xr:uid="{00000000-0005-0000-0000-000017030000}"/>
    <cellStyle name="SAPBEXexcGood1 5" xfId="818" xr:uid="{00000000-0005-0000-0000-000018030000}"/>
    <cellStyle name="SAPBEXexcGood1 6" xfId="819" xr:uid="{00000000-0005-0000-0000-000019030000}"/>
    <cellStyle name="SAPBEXexcGood1 7" xfId="820" xr:uid="{00000000-0005-0000-0000-00001A030000}"/>
    <cellStyle name="SAPBEXexcGood1 8" xfId="821" xr:uid="{00000000-0005-0000-0000-00001B030000}"/>
    <cellStyle name="SAPBEXexcGood1 9" xfId="822" xr:uid="{00000000-0005-0000-0000-00001C030000}"/>
    <cellStyle name="SAPBEXexcGood2" xfId="33" xr:uid="{00000000-0005-0000-0000-00001D030000}"/>
    <cellStyle name="SAPBEXexcGood2 10" xfId="823" xr:uid="{00000000-0005-0000-0000-00001E030000}"/>
    <cellStyle name="SAPBEXexcGood2 11" xfId="824" xr:uid="{00000000-0005-0000-0000-00001F030000}"/>
    <cellStyle name="SAPBEXexcGood2 12" xfId="825" xr:uid="{00000000-0005-0000-0000-000020030000}"/>
    <cellStyle name="SAPBEXexcGood2 2" xfId="826" xr:uid="{00000000-0005-0000-0000-000021030000}"/>
    <cellStyle name="SAPBEXexcGood2 2 10" xfId="827" xr:uid="{00000000-0005-0000-0000-000022030000}"/>
    <cellStyle name="SAPBEXexcGood2 2 2" xfId="828" xr:uid="{00000000-0005-0000-0000-000023030000}"/>
    <cellStyle name="SAPBEXexcGood2 2 3" xfId="829" xr:uid="{00000000-0005-0000-0000-000024030000}"/>
    <cellStyle name="SAPBEXexcGood2 2 4" xfId="830" xr:uid="{00000000-0005-0000-0000-000025030000}"/>
    <cellStyle name="SAPBEXexcGood2 2 5" xfId="831" xr:uid="{00000000-0005-0000-0000-000026030000}"/>
    <cellStyle name="SAPBEXexcGood2 2 6" xfId="832" xr:uid="{00000000-0005-0000-0000-000027030000}"/>
    <cellStyle name="SAPBEXexcGood2 2 7" xfId="833" xr:uid="{00000000-0005-0000-0000-000028030000}"/>
    <cellStyle name="SAPBEXexcGood2 2 8" xfId="834" xr:uid="{00000000-0005-0000-0000-000029030000}"/>
    <cellStyle name="SAPBEXexcGood2 2 9" xfId="835" xr:uid="{00000000-0005-0000-0000-00002A030000}"/>
    <cellStyle name="SAPBEXexcGood2 3" xfId="836" xr:uid="{00000000-0005-0000-0000-00002B030000}"/>
    <cellStyle name="SAPBEXexcGood2 4" xfId="837" xr:uid="{00000000-0005-0000-0000-00002C030000}"/>
    <cellStyle name="SAPBEXexcGood2 5" xfId="838" xr:uid="{00000000-0005-0000-0000-00002D030000}"/>
    <cellStyle name="SAPBEXexcGood2 6" xfId="839" xr:uid="{00000000-0005-0000-0000-00002E030000}"/>
    <cellStyle name="SAPBEXexcGood2 7" xfId="840" xr:uid="{00000000-0005-0000-0000-00002F030000}"/>
    <cellStyle name="SAPBEXexcGood2 8" xfId="841" xr:uid="{00000000-0005-0000-0000-000030030000}"/>
    <cellStyle name="SAPBEXexcGood2 9" xfId="842" xr:uid="{00000000-0005-0000-0000-000031030000}"/>
    <cellStyle name="SAPBEXexcGood3" xfId="34" xr:uid="{00000000-0005-0000-0000-000032030000}"/>
    <cellStyle name="SAPBEXexcGood3 10" xfId="843" xr:uid="{00000000-0005-0000-0000-000033030000}"/>
    <cellStyle name="SAPBEXexcGood3 11" xfId="844" xr:uid="{00000000-0005-0000-0000-000034030000}"/>
    <cellStyle name="SAPBEXexcGood3 12" xfId="845" xr:uid="{00000000-0005-0000-0000-000035030000}"/>
    <cellStyle name="SAPBEXexcGood3 2" xfId="846" xr:uid="{00000000-0005-0000-0000-000036030000}"/>
    <cellStyle name="SAPBEXexcGood3 2 10" xfId="847" xr:uid="{00000000-0005-0000-0000-000037030000}"/>
    <cellStyle name="SAPBEXexcGood3 2 2" xfId="848" xr:uid="{00000000-0005-0000-0000-000038030000}"/>
    <cellStyle name="SAPBEXexcGood3 2 3" xfId="849" xr:uid="{00000000-0005-0000-0000-000039030000}"/>
    <cellStyle name="SAPBEXexcGood3 2 4" xfId="850" xr:uid="{00000000-0005-0000-0000-00003A030000}"/>
    <cellStyle name="SAPBEXexcGood3 2 5" xfId="851" xr:uid="{00000000-0005-0000-0000-00003B030000}"/>
    <cellStyle name="SAPBEXexcGood3 2 6" xfId="852" xr:uid="{00000000-0005-0000-0000-00003C030000}"/>
    <cellStyle name="SAPBEXexcGood3 2 7" xfId="853" xr:uid="{00000000-0005-0000-0000-00003D030000}"/>
    <cellStyle name="SAPBEXexcGood3 2 8" xfId="854" xr:uid="{00000000-0005-0000-0000-00003E030000}"/>
    <cellStyle name="SAPBEXexcGood3 2 9" xfId="855" xr:uid="{00000000-0005-0000-0000-00003F030000}"/>
    <cellStyle name="SAPBEXexcGood3 3" xfId="856" xr:uid="{00000000-0005-0000-0000-000040030000}"/>
    <cellStyle name="SAPBEXexcGood3 4" xfId="857" xr:uid="{00000000-0005-0000-0000-000041030000}"/>
    <cellStyle name="SAPBEXexcGood3 5" xfId="858" xr:uid="{00000000-0005-0000-0000-000042030000}"/>
    <cellStyle name="SAPBEXexcGood3 6" xfId="859" xr:uid="{00000000-0005-0000-0000-000043030000}"/>
    <cellStyle name="SAPBEXexcGood3 7" xfId="860" xr:uid="{00000000-0005-0000-0000-000044030000}"/>
    <cellStyle name="SAPBEXexcGood3 8" xfId="861" xr:uid="{00000000-0005-0000-0000-000045030000}"/>
    <cellStyle name="SAPBEXexcGood3 9" xfId="862" xr:uid="{00000000-0005-0000-0000-000046030000}"/>
    <cellStyle name="SAPBEXfilterDrill" xfId="35" xr:uid="{00000000-0005-0000-0000-000047030000}"/>
    <cellStyle name="SAPBEXfilterDrill 10" xfId="863" xr:uid="{00000000-0005-0000-0000-000048030000}"/>
    <cellStyle name="SAPBEXfilterDrill 11" xfId="864" xr:uid="{00000000-0005-0000-0000-000049030000}"/>
    <cellStyle name="SAPBEXfilterDrill 12" xfId="865" xr:uid="{00000000-0005-0000-0000-00004A030000}"/>
    <cellStyle name="SAPBEXfilterDrill 2" xfId="866" xr:uid="{00000000-0005-0000-0000-00004B030000}"/>
    <cellStyle name="SAPBEXfilterDrill 2 10" xfId="867" xr:uid="{00000000-0005-0000-0000-00004C030000}"/>
    <cellStyle name="SAPBEXfilterDrill 2 2" xfId="868" xr:uid="{00000000-0005-0000-0000-00004D030000}"/>
    <cellStyle name="SAPBEXfilterDrill 2 3" xfId="869" xr:uid="{00000000-0005-0000-0000-00004E030000}"/>
    <cellStyle name="SAPBEXfilterDrill 2 4" xfId="870" xr:uid="{00000000-0005-0000-0000-00004F030000}"/>
    <cellStyle name="SAPBEXfilterDrill 2 5" xfId="871" xr:uid="{00000000-0005-0000-0000-000050030000}"/>
    <cellStyle name="SAPBEXfilterDrill 2 6" xfId="872" xr:uid="{00000000-0005-0000-0000-000051030000}"/>
    <cellStyle name="SAPBEXfilterDrill 2 7" xfId="873" xr:uid="{00000000-0005-0000-0000-000052030000}"/>
    <cellStyle name="SAPBEXfilterDrill 2 8" xfId="874" xr:uid="{00000000-0005-0000-0000-000053030000}"/>
    <cellStyle name="SAPBEXfilterDrill 2 9" xfId="875" xr:uid="{00000000-0005-0000-0000-000054030000}"/>
    <cellStyle name="SAPBEXfilterDrill 3" xfId="876" xr:uid="{00000000-0005-0000-0000-000055030000}"/>
    <cellStyle name="SAPBEXfilterDrill 4" xfId="877" xr:uid="{00000000-0005-0000-0000-000056030000}"/>
    <cellStyle name="SAPBEXfilterDrill 5" xfId="878" xr:uid="{00000000-0005-0000-0000-000057030000}"/>
    <cellStyle name="SAPBEXfilterDrill 6" xfId="879" xr:uid="{00000000-0005-0000-0000-000058030000}"/>
    <cellStyle name="SAPBEXfilterDrill 7" xfId="880" xr:uid="{00000000-0005-0000-0000-000059030000}"/>
    <cellStyle name="SAPBEXfilterDrill 8" xfId="881" xr:uid="{00000000-0005-0000-0000-00005A030000}"/>
    <cellStyle name="SAPBEXfilterDrill 9" xfId="882" xr:uid="{00000000-0005-0000-0000-00005B030000}"/>
    <cellStyle name="SAPBEXfilterItem" xfId="36" xr:uid="{00000000-0005-0000-0000-00005C030000}"/>
    <cellStyle name="SAPBEXfilterItem 10" xfId="883" xr:uid="{00000000-0005-0000-0000-00005D030000}"/>
    <cellStyle name="SAPBEXfilterItem 11" xfId="884" xr:uid="{00000000-0005-0000-0000-00005E030000}"/>
    <cellStyle name="SAPBEXfilterItem 12" xfId="885" xr:uid="{00000000-0005-0000-0000-00005F030000}"/>
    <cellStyle name="SAPBEXfilterItem 2" xfId="886" xr:uid="{00000000-0005-0000-0000-000060030000}"/>
    <cellStyle name="SAPBEXfilterItem 2 10" xfId="887" xr:uid="{00000000-0005-0000-0000-000061030000}"/>
    <cellStyle name="SAPBEXfilterItem 2 2" xfId="888" xr:uid="{00000000-0005-0000-0000-000062030000}"/>
    <cellStyle name="SAPBEXfilterItem 2 3" xfId="889" xr:uid="{00000000-0005-0000-0000-000063030000}"/>
    <cellStyle name="SAPBEXfilterItem 2 4" xfId="890" xr:uid="{00000000-0005-0000-0000-000064030000}"/>
    <cellStyle name="SAPBEXfilterItem 2 5" xfId="891" xr:uid="{00000000-0005-0000-0000-000065030000}"/>
    <cellStyle name="SAPBEXfilterItem 2 6" xfId="892" xr:uid="{00000000-0005-0000-0000-000066030000}"/>
    <cellStyle name="SAPBEXfilterItem 2 7" xfId="893" xr:uid="{00000000-0005-0000-0000-000067030000}"/>
    <cellStyle name="SAPBEXfilterItem 2 8" xfId="894" xr:uid="{00000000-0005-0000-0000-000068030000}"/>
    <cellStyle name="SAPBEXfilterItem 2 9" xfId="895" xr:uid="{00000000-0005-0000-0000-000069030000}"/>
    <cellStyle name="SAPBEXfilterItem 3" xfId="896" xr:uid="{00000000-0005-0000-0000-00006A030000}"/>
    <cellStyle name="SAPBEXfilterItem 4" xfId="897" xr:uid="{00000000-0005-0000-0000-00006B030000}"/>
    <cellStyle name="SAPBEXfilterItem 5" xfId="898" xr:uid="{00000000-0005-0000-0000-00006C030000}"/>
    <cellStyle name="SAPBEXfilterItem 6" xfId="899" xr:uid="{00000000-0005-0000-0000-00006D030000}"/>
    <cellStyle name="SAPBEXfilterItem 7" xfId="900" xr:uid="{00000000-0005-0000-0000-00006E030000}"/>
    <cellStyle name="SAPBEXfilterItem 8" xfId="901" xr:uid="{00000000-0005-0000-0000-00006F030000}"/>
    <cellStyle name="SAPBEXfilterItem 9" xfId="902" xr:uid="{00000000-0005-0000-0000-000070030000}"/>
    <cellStyle name="SAPBEXfilterText" xfId="37" xr:uid="{00000000-0005-0000-0000-000071030000}"/>
    <cellStyle name="SAPBEXfilterText 10" xfId="903" xr:uid="{00000000-0005-0000-0000-000072030000}"/>
    <cellStyle name="SAPBEXfilterText 11" xfId="904" xr:uid="{00000000-0005-0000-0000-000073030000}"/>
    <cellStyle name="SAPBEXfilterText 12" xfId="905" xr:uid="{00000000-0005-0000-0000-000074030000}"/>
    <cellStyle name="SAPBEXfilterText 2" xfId="906" xr:uid="{00000000-0005-0000-0000-000075030000}"/>
    <cellStyle name="SAPBEXfilterText 2 10" xfId="907" xr:uid="{00000000-0005-0000-0000-000076030000}"/>
    <cellStyle name="SAPBEXfilterText 2 2" xfId="908" xr:uid="{00000000-0005-0000-0000-000077030000}"/>
    <cellStyle name="SAPBEXfilterText 2 3" xfId="909" xr:uid="{00000000-0005-0000-0000-000078030000}"/>
    <cellStyle name="SAPBEXfilterText 2 4" xfId="910" xr:uid="{00000000-0005-0000-0000-000079030000}"/>
    <cellStyle name="SAPBEXfilterText 2 5" xfId="911" xr:uid="{00000000-0005-0000-0000-00007A030000}"/>
    <cellStyle name="SAPBEXfilterText 2 6" xfId="912" xr:uid="{00000000-0005-0000-0000-00007B030000}"/>
    <cellStyle name="SAPBEXfilterText 2 7" xfId="913" xr:uid="{00000000-0005-0000-0000-00007C030000}"/>
    <cellStyle name="SAPBEXfilterText 2 8" xfId="914" xr:uid="{00000000-0005-0000-0000-00007D030000}"/>
    <cellStyle name="SAPBEXfilterText 2 9" xfId="915" xr:uid="{00000000-0005-0000-0000-00007E030000}"/>
    <cellStyle name="SAPBEXfilterText 3" xfId="916" xr:uid="{00000000-0005-0000-0000-00007F030000}"/>
    <cellStyle name="SAPBEXfilterText 4" xfId="917" xr:uid="{00000000-0005-0000-0000-000080030000}"/>
    <cellStyle name="SAPBEXfilterText 5" xfId="918" xr:uid="{00000000-0005-0000-0000-000081030000}"/>
    <cellStyle name="SAPBEXfilterText 6" xfId="919" xr:uid="{00000000-0005-0000-0000-000082030000}"/>
    <cellStyle name="SAPBEXfilterText 7" xfId="920" xr:uid="{00000000-0005-0000-0000-000083030000}"/>
    <cellStyle name="SAPBEXfilterText 8" xfId="921" xr:uid="{00000000-0005-0000-0000-000084030000}"/>
    <cellStyle name="SAPBEXfilterText 9" xfId="922" xr:uid="{00000000-0005-0000-0000-000085030000}"/>
    <cellStyle name="SAPBEXformats" xfId="38" xr:uid="{00000000-0005-0000-0000-000086030000}"/>
    <cellStyle name="SAPBEXformats 10" xfId="923" xr:uid="{00000000-0005-0000-0000-000087030000}"/>
    <cellStyle name="SAPBEXformats 11" xfId="924" xr:uid="{00000000-0005-0000-0000-000088030000}"/>
    <cellStyle name="SAPBEXformats 12" xfId="925" xr:uid="{00000000-0005-0000-0000-000089030000}"/>
    <cellStyle name="SAPBEXformats 2" xfId="926" xr:uid="{00000000-0005-0000-0000-00008A030000}"/>
    <cellStyle name="SAPBEXformats 2 10" xfId="927" xr:uid="{00000000-0005-0000-0000-00008B030000}"/>
    <cellStyle name="SAPBEXformats 2 2" xfId="928" xr:uid="{00000000-0005-0000-0000-00008C030000}"/>
    <cellStyle name="SAPBEXformats 2 3" xfId="929" xr:uid="{00000000-0005-0000-0000-00008D030000}"/>
    <cellStyle name="SAPBEXformats 2 4" xfId="930" xr:uid="{00000000-0005-0000-0000-00008E030000}"/>
    <cellStyle name="SAPBEXformats 2 5" xfId="931" xr:uid="{00000000-0005-0000-0000-00008F030000}"/>
    <cellStyle name="SAPBEXformats 2 6" xfId="932" xr:uid="{00000000-0005-0000-0000-000090030000}"/>
    <cellStyle name="SAPBEXformats 2 7" xfId="933" xr:uid="{00000000-0005-0000-0000-000091030000}"/>
    <cellStyle name="SAPBEXformats 2 8" xfId="934" xr:uid="{00000000-0005-0000-0000-000092030000}"/>
    <cellStyle name="SAPBEXformats 2 9" xfId="935" xr:uid="{00000000-0005-0000-0000-000093030000}"/>
    <cellStyle name="SAPBEXformats 3" xfId="936" xr:uid="{00000000-0005-0000-0000-000094030000}"/>
    <cellStyle name="SAPBEXformats 4" xfId="937" xr:uid="{00000000-0005-0000-0000-000095030000}"/>
    <cellStyle name="SAPBEXformats 5" xfId="938" xr:uid="{00000000-0005-0000-0000-000096030000}"/>
    <cellStyle name="SAPBEXformats 6" xfId="939" xr:uid="{00000000-0005-0000-0000-000097030000}"/>
    <cellStyle name="SAPBEXformats 7" xfId="940" xr:uid="{00000000-0005-0000-0000-000098030000}"/>
    <cellStyle name="SAPBEXformats 8" xfId="941" xr:uid="{00000000-0005-0000-0000-000099030000}"/>
    <cellStyle name="SAPBEXformats 9" xfId="942" xr:uid="{00000000-0005-0000-0000-00009A030000}"/>
    <cellStyle name="SAPBEXheaderItem" xfId="39" xr:uid="{00000000-0005-0000-0000-00009B030000}"/>
    <cellStyle name="SAPBEXheaderItem 10" xfId="943" xr:uid="{00000000-0005-0000-0000-00009C030000}"/>
    <cellStyle name="SAPBEXheaderItem 11" xfId="944" xr:uid="{00000000-0005-0000-0000-00009D030000}"/>
    <cellStyle name="SAPBEXheaderItem 12" xfId="945" xr:uid="{00000000-0005-0000-0000-00009E030000}"/>
    <cellStyle name="SAPBEXheaderItem 2" xfId="946" xr:uid="{00000000-0005-0000-0000-00009F030000}"/>
    <cellStyle name="SAPBEXheaderItem 2 10" xfId="947" xr:uid="{00000000-0005-0000-0000-0000A0030000}"/>
    <cellStyle name="SAPBEXheaderItem 2 2" xfId="948" xr:uid="{00000000-0005-0000-0000-0000A1030000}"/>
    <cellStyle name="SAPBEXheaderItem 2 3" xfId="949" xr:uid="{00000000-0005-0000-0000-0000A2030000}"/>
    <cellStyle name="SAPBEXheaderItem 2 4" xfId="950" xr:uid="{00000000-0005-0000-0000-0000A3030000}"/>
    <cellStyle name="SAPBEXheaderItem 2 5" xfId="951" xr:uid="{00000000-0005-0000-0000-0000A4030000}"/>
    <cellStyle name="SAPBEXheaderItem 2 6" xfId="952" xr:uid="{00000000-0005-0000-0000-0000A5030000}"/>
    <cellStyle name="SAPBEXheaderItem 2 7" xfId="953" xr:uid="{00000000-0005-0000-0000-0000A6030000}"/>
    <cellStyle name="SAPBEXheaderItem 2 8" xfId="954" xr:uid="{00000000-0005-0000-0000-0000A7030000}"/>
    <cellStyle name="SAPBEXheaderItem 2 9" xfId="955" xr:uid="{00000000-0005-0000-0000-0000A8030000}"/>
    <cellStyle name="SAPBEXheaderItem 3" xfId="956" xr:uid="{00000000-0005-0000-0000-0000A9030000}"/>
    <cellStyle name="SAPBEXheaderItem 4" xfId="957" xr:uid="{00000000-0005-0000-0000-0000AA030000}"/>
    <cellStyle name="SAPBEXheaderItem 5" xfId="958" xr:uid="{00000000-0005-0000-0000-0000AB030000}"/>
    <cellStyle name="SAPBEXheaderItem 6" xfId="959" xr:uid="{00000000-0005-0000-0000-0000AC030000}"/>
    <cellStyle name="SAPBEXheaderItem 7" xfId="960" xr:uid="{00000000-0005-0000-0000-0000AD030000}"/>
    <cellStyle name="SAPBEXheaderItem 8" xfId="961" xr:uid="{00000000-0005-0000-0000-0000AE030000}"/>
    <cellStyle name="SAPBEXheaderItem 9" xfId="962" xr:uid="{00000000-0005-0000-0000-0000AF030000}"/>
    <cellStyle name="SAPBEXheaderText" xfId="40" xr:uid="{00000000-0005-0000-0000-0000B0030000}"/>
    <cellStyle name="SAPBEXheaderText 10" xfId="963" xr:uid="{00000000-0005-0000-0000-0000B1030000}"/>
    <cellStyle name="SAPBEXheaderText 11" xfId="964" xr:uid="{00000000-0005-0000-0000-0000B2030000}"/>
    <cellStyle name="SAPBEXheaderText 12" xfId="965" xr:uid="{00000000-0005-0000-0000-0000B3030000}"/>
    <cellStyle name="SAPBEXheaderText 2" xfId="966" xr:uid="{00000000-0005-0000-0000-0000B4030000}"/>
    <cellStyle name="SAPBEXheaderText 2 10" xfId="967" xr:uid="{00000000-0005-0000-0000-0000B5030000}"/>
    <cellStyle name="SAPBEXheaderText 2 2" xfId="968" xr:uid="{00000000-0005-0000-0000-0000B6030000}"/>
    <cellStyle name="SAPBEXheaderText 2 3" xfId="969" xr:uid="{00000000-0005-0000-0000-0000B7030000}"/>
    <cellStyle name="SAPBEXheaderText 2 4" xfId="970" xr:uid="{00000000-0005-0000-0000-0000B8030000}"/>
    <cellStyle name="SAPBEXheaderText 2 5" xfId="971" xr:uid="{00000000-0005-0000-0000-0000B9030000}"/>
    <cellStyle name="SAPBEXheaderText 2 6" xfId="972" xr:uid="{00000000-0005-0000-0000-0000BA030000}"/>
    <cellStyle name="SAPBEXheaderText 2 7" xfId="973" xr:uid="{00000000-0005-0000-0000-0000BB030000}"/>
    <cellStyle name="SAPBEXheaderText 2 8" xfId="974" xr:uid="{00000000-0005-0000-0000-0000BC030000}"/>
    <cellStyle name="SAPBEXheaderText 2 9" xfId="975" xr:uid="{00000000-0005-0000-0000-0000BD030000}"/>
    <cellStyle name="SAPBEXheaderText 3" xfId="976" xr:uid="{00000000-0005-0000-0000-0000BE030000}"/>
    <cellStyle name="SAPBEXheaderText 4" xfId="977" xr:uid="{00000000-0005-0000-0000-0000BF030000}"/>
    <cellStyle name="SAPBEXheaderText 5" xfId="978" xr:uid="{00000000-0005-0000-0000-0000C0030000}"/>
    <cellStyle name="SAPBEXheaderText 6" xfId="979" xr:uid="{00000000-0005-0000-0000-0000C1030000}"/>
    <cellStyle name="SAPBEXheaderText 7" xfId="980" xr:uid="{00000000-0005-0000-0000-0000C2030000}"/>
    <cellStyle name="SAPBEXheaderText 8" xfId="981" xr:uid="{00000000-0005-0000-0000-0000C3030000}"/>
    <cellStyle name="SAPBEXheaderText 9" xfId="982" xr:uid="{00000000-0005-0000-0000-0000C4030000}"/>
    <cellStyle name="SAPBEXHLevel0" xfId="41" xr:uid="{00000000-0005-0000-0000-0000C5030000}"/>
    <cellStyle name="SAPBEXHLevel0 10" xfId="983" xr:uid="{00000000-0005-0000-0000-0000C6030000}"/>
    <cellStyle name="SAPBEXHLevel0 11" xfId="984" xr:uid="{00000000-0005-0000-0000-0000C7030000}"/>
    <cellStyle name="SAPBEXHLevel0 12" xfId="985" xr:uid="{00000000-0005-0000-0000-0000C8030000}"/>
    <cellStyle name="SAPBEXHLevel0 2" xfId="986" xr:uid="{00000000-0005-0000-0000-0000C9030000}"/>
    <cellStyle name="SAPBEXHLevel0 2 10" xfId="987" xr:uid="{00000000-0005-0000-0000-0000CA030000}"/>
    <cellStyle name="SAPBEXHLevel0 2 11" xfId="988" xr:uid="{00000000-0005-0000-0000-0000CB030000}"/>
    <cellStyle name="SAPBEXHLevel0 2 2" xfId="989" xr:uid="{00000000-0005-0000-0000-0000CC030000}"/>
    <cellStyle name="SAPBEXHLevel0 2 3" xfId="990" xr:uid="{00000000-0005-0000-0000-0000CD030000}"/>
    <cellStyle name="SAPBEXHLevel0 2 4" xfId="991" xr:uid="{00000000-0005-0000-0000-0000CE030000}"/>
    <cellStyle name="SAPBEXHLevel0 2 5" xfId="992" xr:uid="{00000000-0005-0000-0000-0000CF030000}"/>
    <cellStyle name="SAPBEXHLevel0 2 6" xfId="993" xr:uid="{00000000-0005-0000-0000-0000D0030000}"/>
    <cellStyle name="SAPBEXHLevel0 2 7" xfId="994" xr:uid="{00000000-0005-0000-0000-0000D1030000}"/>
    <cellStyle name="SAPBEXHLevel0 2 8" xfId="995" xr:uid="{00000000-0005-0000-0000-0000D2030000}"/>
    <cellStyle name="SAPBEXHLevel0 2 9" xfId="996" xr:uid="{00000000-0005-0000-0000-0000D3030000}"/>
    <cellStyle name="SAPBEXHLevel0 3" xfId="997" xr:uid="{00000000-0005-0000-0000-0000D4030000}"/>
    <cellStyle name="SAPBEXHLevel0 4" xfId="998" xr:uid="{00000000-0005-0000-0000-0000D5030000}"/>
    <cellStyle name="SAPBEXHLevel0 5" xfId="999" xr:uid="{00000000-0005-0000-0000-0000D6030000}"/>
    <cellStyle name="SAPBEXHLevel0 6" xfId="1000" xr:uid="{00000000-0005-0000-0000-0000D7030000}"/>
    <cellStyle name="SAPBEXHLevel0 7" xfId="1001" xr:uid="{00000000-0005-0000-0000-0000D8030000}"/>
    <cellStyle name="SAPBEXHLevel0 8" xfId="1002" xr:uid="{00000000-0005-0000-0000-0000D9030000}"/>
    <cellStyle name="SAPBEXHLevel0 9" xfId="1003" xr:uid="{00000000-0005-0000-0000-0000DA030000}"/>
    <cellStyle name="SAPBEXHLevel0X" xfId="42" xr:uid="{00000000-0005-0000-0000-0000DB030000}"/>
    <cellStyle name="SAPBEXHLevel0X 10" xfId="1004" xr:uid="{00000000-0005-0000-0000-0000DC030000}"/>
    <cellStyle name="SAPBEXHLevel0X 11" xfId="1005" xr:uid="{00000000-0005-0000-0000-0000DD030000}"/>
    <cellStyle name="SAPBEXHLevel0X 12" xfId="1006" xr:uid="{00000000-0005-0000-0000-0000DE030000}"/>
    <cellStyle name="SAPBEXHLevel0X 2" xfId="1007" xr:uid="{00000000-0005-0000-0000-0000DF030000}"/>
    <cellStyle name="SAPBEXHLevel0X 2 10" xfId="1008" xr:uid="{00000000-0005-0000-0000-0000E0030000}"/>
    <cellStyle name="SAPBEXHLevel0X 2 2" xfId="1009" xr:uid="{00000000-0005-0000-0000-0000E1030000}"/>
    <cellStyle name="SAPBEXHLevel0X 2 3" xfId="1010" xr:uid="{00000000-0005-0000-0000-0000E2030000}"/>
    <cellStyle name="SAPBEXHLevel0X 2 4" xfId="1011" xr:uid="{00000000-0005-0000-0000-0000E3030000}"/>
    <cellStyle name="SAPBEXHLevel0X 2 5" xfId="1012" xr:uid="{00000000-0005-0000-0000-0000E4030000}"/>
    <cellStyle name="SAPBEXHLevel0X 2 6" xfId="1013" xr:uid="{00000000-0005-0000-0000-0000E5030000}"/>
    <cellStyle name="SAPBEXHLevel0X 2 7" xfId="1014" xr:uid="{00000000-0005-0000-0000-0000E6030000}"/>
    <cellStyle name="SAPBEXHLevel0X 2 8" xfId="1015" xr:uid="{00000000-0005-0000-0000-0000E7030000}"/>
    <cellStyle name="SAPBEXHLevel0X 2 9" xfId="1016" xr:uid="{00000000-0005-0000-0000-0000E8030000}"/>
    <cellStyle name="SAPBEXHLevel0X 3" xfId="1017" xr:uid="{00000000-0005-0000-0000-0000E9030000}"/>
    <cellStyle name="SAPBEXHLevel0X 4" xfId="1018" xr:uid="{00000000-0005-0000-0000-0000EA030000}"/>
    <cellStyle name="SAPBEXHLevel0X 5" xfId="1019" xr:uid="{00000000-0005-0000-0000-0000EB030000}"/>
    <cellStyle name="SAPBEXHLevel0X 6" xfId="1020" xr:uid="{00000000-0005-0000-0000-0000EC030000}"/>
    <cellStyle name="SAPBEXHLevel0X 7" xfId="1021" xr:uid="{00000000-0005-0000-0000-0000ED030000}"/>
    <cellStyle name="SAPBEXHLevel0X 8" xfId="1022" xr:uid="{00000000-0005-0000-0000-0000EE030000}"/>
    <cellStyle name="SAPBEXHLevel0X 9" xfId="1023" xr:uid="{00000000-0005-0000-0000-0000EF030000}"/>
    <cellStyle name="SAPBEXHLevel1" xfId="43" xr:uid="{00000000-0005-0000-0000-0000F0030000}"/>
    <cellStyle name="SAPBEXHLevel1 10" xfId="1024" xr:uid="{00000000-0005-0000-0000-0000F1030000}"/>
    <cellStyle name="SAPBEXHLevel1 11" xfId="1025" xr:uid="{00000000-0005-0000-0000-0000F2030000}"/>
    <cellStyle name="SAPBEXHLevel1 12" xfId="1026" xr:uid="{00000000-0005-0000-0000-0000F3030000}"/>
    <cellStyle name="SAPBEXHLevel1 2" xfId="1027" xr:uid="{00000000-0005-0000-0000-0000F4030000}"/>
    <cellStyle name="SAPBEXHLevel1 2 10" xfId="1028" xr:uid="{00000000-0005-0000-0000-0000F5030000}"/>
    <cellStyle name="SAPBEXHLevel1 2 11" xfId="1029" xr:uid="{00000000-0005-0000-0000-0000F6030000}"/>
    <cellStyle name="SAPBEXHLevel1 2 2" xfId="1030" xr:uid="{00000000-0005-0000-0000-0000F7030000}"/>
    <cellStyle name="SAPBEXHLevel1 2 3" xfId="1031" xr:uid="{00000000-0005-0000-0000-0000F8030000}"/>
    <cellStyle name="SAPBEXHLevel1 2 4" xfId="1032" xr:uid="{00000000-0005-0000-0000-0000F9030000}"/>
    <cellStyle name="SAPBEXHLevel1 2 5" xfId="1033" xr:uid="{00000000-0005-0000-0000-0000FA030000}"/>
    <cellStyle name="SAPBEXHLevel1 2 6" xfId="1034" xr:uid="{00000000-0005-0000-0000-0000FB030000}"/>
    <cellStyle name="SAPBEXHLevel1 2 7" xfId="1035" xr:uid="{00000000-0005-0000-0000-0000FC030000}"/>
    <cellStyle name="SAPBEXHLevel1 2 8" xfId="1036" xr:uid="{00000000-0005-0000-0000-0000FD030000}"/>
    <cellStyle name="SAPBEXHLevel1 2 9" xfId="1037" xr:uid="{00000000-0005-0000-0000-0000FE030000}"/>
    <cellStyle name="SAPBEXHLevel1 3" xfId="1038" xr:uid="{00000000-0005-0000-0000-0000FF030000}"/>
    <cellStyle name="SAPBEXHLevel1 4" xfId="1039" xr:uid="{00000000-0005-0000-0000-000000040000}"/>
    <cellStyle name="SAPBEXHLevel1 5" xfId="1040" xr:uid="{00000000-0005-0000-0000-000001040000}"/>
    <cellStyle name="SAPBEXHLevel1 6" xfId="1041" xr:uid="{00000000-0005-0000-0000-000002040000}"/>
    <cellStyle name="SAPBEXHLevel1 7" xfId="1042" xr:uid="{00000000-0005-0000-0000-000003040000}"/>
    <cellStyle name="SAPBEXHLevel1 8" xfId="1043" xr:uid="{00000000-0005-0000-0000-000004040000}"/>
    <cellStyle name="SAPBEXHLevel1 9" xfId="1044" xr:uid="{00000000-0005-0000-0000-000005040000}"/>
    <cellStyle name="SAPBEXHLevel1X" xfId="44" xr:uid="{00000000-0005-0000-0000-000006040000}"/>
    <cellStyle name="SAPBEXHLevel1X 10" xfId="1045" xr:uid="{00000000-0005-0000-0000-000007040000}"/>
    <cellStyle name="SAPBEXHLevel1X 11" xfId="1046" xr:uid="{00000000-0005-0000-0000-000008040000}"/>
    <cellStyle name="SAPBEXHLevel1X 12" xfId="1047" xr:uid="{00000000-0005-0000-0000-000009040000}"/>
    <cellStyle name="SAPBEXHLevel1X 2" xfId="1048" xr:uid="{00000000-0005-0000-0000-00000A040000}"/>
    <cellStyle name="SAPBEXHLevel1X 2 10" xfId="1049" xr:uid="{00000000-0005-0000-0000-00000B040000}"/>
    <cellStyle name="SAPBEXHLevel1X 2 2" xfId="1050" xr:uid="{00000000-0005-0000-0000-00000C040000}"/>
    <cellStyle name="SAPBEXHLevel1X 2 3" xfId="1051" xr:uid="{00000000-0005-0000-0000-00000D040000}"/>
    <cellStyle name="SAPBEXHLevel1X 2 4" xfId="1052" xr:uid="{00000000-0005-0000-0000-00000E040000}"/>
    <cellStyle name="SAPBEXHLevel1X 2 5" xfId="1053" xr:uid="{00000000-0005-0000-0000-00000F040000}"/>
    <cellStyle name="SAPBEXHLevel1X 2 6" xfId="1054" xr:uid="{00000000-0005-0000-0000-000010040000}"/>
    <cellStyle name="SAPBEXHLevel1X 2 7" xfId="1055" xr:uid="{00000000-0005-0000-0000-000011040000}"/>
    <cellStyle name="SAPBEXHLevel1X 2 8" xfId="1056" xr:uid="{00000000-0005-0000-0000-000012040000}"/>
    <cellStyle name="SAPBEXHLevel1X 2 9" xfId="1057" xr:uid="{00000000-0005-0000-0000-000013040000}"/>
    <cellStyle name="SAPBEXHLevel1X 3" xfId="1058" xr:uid="{00000000-0005-0000-0000-000014040000}"/>
    <cellStyle name="SAPBEXHLevel1X 4" xfId="1059" xr:uid="{00000000-0005-0000-0000-000015040000}"/>
    <cellStyle name="SAPBEXHLevel1X 5" xfId="1060" xr:uid="{00000000-0005-0000-0000-000016040000}"/>
    <cellStyle name="SAPBEXHLevel1X 6" xfId="1061" xr:uid="{00000000-0005-0000-0000-000017040000}"/>
    <cellStyle name="SAPBEXHLevel1X 7" xfId="1062" xr:uid="{00000000-0005-0000-0000-000018040000}"/>
    <cellStyle name="SAPBEXHLevel1X 8" xfId="1063" xr:uid="{00000000-0005-0000-0000-000019040000}"/>
    <cellStyle name="SAPBEXHLevel1X 9" xfId="1064" xr:uid="{00000000-0005-0000-0000-00001A040000}"/>
    <cellStyle name="SAPBEXHLevel2" xfId="45" xr:uid="{00000000-0005-0000-0000-00001B040000}"/>
    <cellStyle name="SAPBEXHLevel2 10" xfId="1065" xr:uid="{00000000-0005-0000-0000-00001C040000}"/>
    <cellStyle name="SAPBEXHLevel2 11" xfId="1066" xr:uid="{00000000-0005-0000-0000-00001D040000}"/>
    <cellStyle name="SAPBEXHLevel2 12" xfId="1067" xr:uid="{00000000-0005-0000-0000-00001E040000}"/>
    <cellStyle name="SAPBEXHLevel2 2" xfId="1068" xr:uid="{00000000-0005-0000-0000-00001F040000}"/>
    <cellStyle name="SAPBEXHLevel2 2 10" xfId="1069" xr:uid="{00000000-0005-0000-0000-000020040000}"/>
    <cellStyle name="SAPBEXHLevel2 2 2" xfId="1070" xr:uid="{00000000-0005-0000-0000-000021040000}"/>
    <cellStyle name="SAPBEXHLevel2 2 3" xfId="1071" xr:uid="{00000000-0005-0000-0000-000022040000}"/>
    <cellStyle name="SAPBEXHLevel2 2 4" xfId="1072" xr:uid="{00000000-0005-0000-0000-000023040000}"/>
    <cellStyle name="SAPBEXHLevel2 2 5" xfId="1073" xr:uid="{00000000-0005-0000-0000-000024040000}"/>
    <cellStyle name="SAPBEXHLevel2 2 6" xfId="1074" xr:uid="{00000000-0005-0000-0000-000025040000}"/>
    <cellStyle name="SAPBEXHLevel2 2 7" xfId="1075" xr:uid="{00000000-0005-0000-0000-000026040000}"/>
    <cellStyle name="SAPBEXHLevel2 2 8" xfId="1076" xr:uid="{00000000-0005-0000-0000-000027040000}"/>
    <cellStyle name="SAPBEXHLevel2 2 9" xfId="1077" xr:uid="{00000000-0005-0000-0000-000028040000}"/>
    <cellStyle name="SAPBEXHLevel2 3" xfId="1078" xr:uid="{00000000-0005-0000-0000-000029040000}"/>
    <cellStyle name="SAPBEXHLevel2 4" xfId="1079" xr:uid="{00000000-0005-0000-0000-00002A040000}"/>
    <cellStyle name="SAPBEXHLevel2 5" xfId="1080" xr:uid="{00000000-0005-0000-0000-00002B040000}"/>
    <cellStyle name="SAPBEXHLevel2 6" xfId="1081" xr:uid="{00000000-0005-0000-0000-00002C040000}"/>
    <cellStyle name="SAPBEXHLevel2 7" xfId="1082" xr:uid="{00000000-0005-0000-0000-00002D040000}"/>
    <cellStyle name="SAPBEXHLevel2 8" xfId="1083" xr:uid="{00000000-0005-0000-0000-00002E040000}"/>
    <cellStyle name="SAPBEXHLevel2 9" xfId="1084" xr:uid="{00000000-0005-0000-0000-00002F040000}"/>
    <cellStyle name="SAPBEXHLevel2X" xfId="46" xr:uid="{00000000-0005-0000-0000-000030040000}"/>
    <cellStyle name="SAPBEXHLevel2X 10" xfId="1085" xr:uid="{00000000-0005-0000-0000-000031040000}"/>
    <cellStyle name="SAPBEXHLevel2X 11" xfId="1086" xr:uid="{00000000-0005-0000-0000-000032040000}"/>
    <cellStyle name="SAPBEXHLevel2X 12" xfId="1087" xr:uid="{00000000-0005-0000-0000-000033040000}"/>
    <cellStyle name="SAPBEXHLevel2X 2" xfId="1088" xr:uid="{00000000-0005-0000-0000-000034040000}"/>
    <cellStyle name="SAPBEXHLevel2X 2 10" xfId="1089" xr:uid="{00000000-0005-0000-0000-000035040000}"/>
    <cellStyle name="SAPBEXHLevel2X 2 2" xfId="1090" xr:uid="{00000000-0005-0000-0000-000036040000}"/>
    <cellStyle name="SAPBEXHLevel2X 2 3" xfId="1091" xr:uid="{00000000-0005-0000-0000-000037040000}"/>
    <cellStyle name="SAPBEXHLevel2X 2 4" xfId="1092" xr:uid="{00000000-0005-0000-0000-000038040000}"/>
    <cellStyle name="SAPBEXHLevel2X 2 5" xfId="1093" xr:uid="{00000000-0005-0000-0000-000039040000}"/>
    <cellStyle name="SAPBEXHLevel2X 2 6" xfId="1094" xr:uid="{00000000-0005-0000-0000-00003A040000}"/>
    <cellStyle name="SAPBEXHLevel2X 2 7" xfId="1095" xr:uid="{00000000-0005-0000-0000-00003B040000}"/>
    <cellStyle name="SAPBEXHLevel2X 2 8" xfId="1096" xr:uid="{00000000-0005-0000-0000-00003C040000}"/>
    <cellStyle name="SAPBEXHLevel2X 2 9" xfId="1097" xr:uid="{00000000-0005-0000-0000-00003D040000}"/>
    <cellStyle name="SAPBEXHLevel2X 3" xfId="1098" xr:uid="{00000000-0005-0000-0000-00003E040000}"/>
    <cellStyle name="SAPBEXHLevel2X 4" xfId="1099" xr:uid="{00000000-0005-0000-0000-00003F040000}"/>
    <cellStyle name="SAPBEXHLevel2X 5" xfId="1100" xr:uid="{00000000-0005-0000-0000-000040040000}"/>
    <cellStyle name="SAPBEXHLevel2X 6" xfId="1101" xr:uid="{00000000-0005-0000-0000-000041040000}"/>
    <cellStyle name="SAPBEXHLevel2X 7" xfId="1102" xr:uid="{00000000-0005-0000-0000-000042040000}"/>
    <cellStyle name="SAPBEXHLevel2X 8" xfId="1103" xr:uid="{00000000-0005-0000-0000-000043040000}"/>
    <cellStyle name="SAPBEXHLevel2X 9" xfId="1104" xr:uid="{00000000-0005-0000-0000-000044040000}"/>
    <cellStyle name="SAPBEXHLevel3" xfId="47" xr:uid="{00000000-0005-0000-0000-000045040000}"/>
    <cellStyle name="SAPBEXHLevel3 10" xfId="1105" xr:uid="{00000000-0005-0000-0000-000046040000}"/>
    <cellStyle name="SAPBEXHLevel3 11" xfId="1106" xr:uid="{00000000-0005-0000-0000-000047040000}"/>
    <cellStyle name="SAPBEXHLevel3 12" xfId="1107" xr:uid="{00000000-0005-0000-0000-000048040000}"/>
    <cellStyle name="SAPBEXHLevel3 2" xfId="1108" xr:uid="{00000000-0005-0000-0000-000049040000}"/>
    <cellStyle name="SAPBEXHLevel3 2 10" xfId="1109" xr:uid="{00000000-0005-0000-0000-00004A040000}"/>
    <cellStyle name="SAPBEXHLevel3 2 2" xfId="1110" xr:uid="{00000000-0005-0000-0000-00004B040000}"/>
    <cellStyle name="SAPBEXHLevel3 2 3" xfId="1111" xr:uid="{00000000-0005-0000-0000-00004C040000}"/>
    <cellStyle name="SAPBEXHLevel3 2 4" xfId="1112" xr:uid="{00000000-0005-0000-0000-00004D040000}"/>
    <cellStyle name="SAPBEXHLevel3 2 5" xfId="1113" xr:uid="{00000000-0005-0000-0000-00004E040000}"/>
    <cellStyle name="SAPBEXHLevel3 2 6" xfId="1114" xr:uid="{00000000-0005-0000-0000-00004F040000}"/>
    <cellStyle name="SAPBEXHLevel3 2 7" xfId="1115" xr:uid="{00000000-0005-0000-0000-000050040000}"/>
    <cellStyle name="SAPBEXHLevel3 2 8" xfId="1116" xr:uid="{00000000-0005-0000-0000-000051040000}"/>
    <cellStyle name="SAPBEXHLevel3 2 9" xfId="1117" xr:uid="{00000000-0005-0000-0000-000052040000}"/>
    <cellStyle name="SAPBEXHLevel3 3" xfId="1118" xr:uid="{00000000-0005-0000-0000-000053040000}"/>
    <cellStyle name="SAPBEXHLevel3 4" xfId="1119" xr:uid="{00000000-0005-0000-0000-000054040000}"/>
    <cellStyle name="SAPBEXHLevel3 5" xfId="1120" xr:uid="{00000000-0005-0000-0000-000055040000}"/>
    <cellStyle name="SAPBEXHLevel3 6" xfId="1121" xr:uid="{00000000-0005-0000-0000-000056040000}"/>
    <cellStyle name="SAPBEXHLevel3 7" xfId="1122" xr:uid="{00000000-0005-0000-0000-000057040000}"/>
    <cellStyle name="SAPBEXHLevel3 8" xfId="1123" xr:uid="{00000000-0005-0000-0000-000058040000}"/>
    <cellStyle name="SAPBEXHLevel3 9" xfId="1124" xr:uid="{00000000-0005-0000-0000-000059040000}"/>
    <cellStyle name="SAPBEXHLevel3X" xfId="48" xr:uid="{00000000-0005-0000-0000-00005A040000}"/>
    <cellStyle name="SAPBEXHLevel3X 10" xfId="1125" xr:uid="{00000000-0005-0000-0000-00005B040000}"/>
    <cellStyle name="SAPBEXHLevel3X 11" xfId="1126" xr:uid="{00000000-0005-0000-0000-00005C040000}"/>
    <cellStyle name="SAPBEXHLevel3X 12" xfId="1127" xr:uid="{00000000-0005-0000-0000-00005D040000}"/>
    <cellStyle name="SAPBEXHLevel3X 2" xfId="1128" xr:uid="{00000000-0005-0000-0000-00005E040000}"/>
    <cellStyle name="SAPBEXHLevel3X 2 10" xfId="1129" xr:uid="{00000000-0005-0000-0000-00005F040000}"/>
    <cellStyle name="SAPBEXHLevel3X 2 2" xfId="1130" xr:uid="{00000000-0005-0000-0000-000060040000}"/>
    <cellStyle name="SAPBEXHLevel3X 2 3" xfId="1131" xr:uid="{00000000-0005-0000-0000-000061040000}"/>
    <cellStyle name="SAPBEXHLevel3X 2 4" xfId="1132" xr:uid="{00000000-0005-0000-0000-000062040000}"/>
    <cellStyle name="SAPBEXHLevel3X 2 5" xfId="1133" xr:uid="{00000000-0005-0000-0000-000063040000}"/>
    <cellStyle name="SAPBEXHLevel3X 2 6" xfId="1134" xr:uid="{00000000-0005-0000-0000-000064040000}"/>
    <cellStyle name="SAPBEXHLevel3X 2 7" xfId="1135" xr:uid="{00000000-0005-0000-0000-000065040000}"/>
    <cellStyle name="SAPBEXHLevel3X 2 8" xfId="1136" xr:uid="{00000000-0005-0000-0000-000066040000}"/>
    <cellStyle name="SAPBEXHLevel3X 2 9" xfId="1137" xr:uid="{00000000-0005-0000-0000-000067040000}"/>
    <cellStyle name="SAPBEXHLevel3X 3" xfId="1138" xr:uid="{00000000-0005-0000-0000-000068040000}"/>
    <cellStyle name="SAPBEXHLevel3X 4" xfId="1139" xr:uid="{00000000-0005-0000-0000-000069040000}"/>
    <cellStyle name="SAPBEXHLevel3X 5" xfId="1140" xr:uid="{00000000-0005-0000-0000-00006A040000}"/>
    <cellStyle name="SAPBEXHLevel3X 6" xfId="1141" xr:uid="{00000000-0005-0000-0000-00006B040000}"/>
    <cellStyle name="SAPBEXHLevel3X 7" xfId="1142" xr:uid="{00000000-0005-0000-0000-00006C040000}"/>
    <cellStyle name="SAPBEXHLevel3X 8" xfId="1143" xr:uid="{00000000-0005-0000-0000-00006D040000}"/>
    <cellStyle name="SAPBEXHLevel3X 9" xfId="1144" xr:uid="{00000000-0005-0000-0000-00006E040000}"/>
    <cellStyle name="SAPBEXchaText" xfId="10" xr:uid="{00000000-0005-0000-0000-00006F040000}"/>
    <cellStyle name="SAPBEXchaText 10" xfId="1145" xr:uid="{00000000-0005-0000-0000-000070040000}"/>
    <cellStyle name="SAPBEXchaText 11" xfId="1146" xr:uid="{00000000-0005-0000-0000-000071040000}"/>
    <cellStyle name="SAPBEXchaText 12" xfId="1147" xr:uid="{00000000-0005-0000-0000-000072040000}"/>
    <cellStyle name="SAPBEXchaText 2" xfId="1148" xr:uid="{00000000-0005-0000-0000-000073040000}"/>
    <cellStyle name="SAPBEXchaText 2 10" xfId="1149" xr:uid="{00000000-0005-0000-0000-000074040000}"/>
    <cellStyle name="SAPBEXchaText 2 11" xfId="1150" xr:uid="{00000000-0005-0000-0000-000075040000}"/>
    <cellStyle name="SAPBEXchaText 2 12" xfId="1151" xr:uid="{00000000-0005-0000-0000-000076040000}"/>
    <cellStyle name="SAPBEXchaText 2 2" xfId="1152" xr:uid="{00000000-0005-0000-0000-000077040000}"/>
    <cellStyle name="SAPBEXchaText 2 2 10" xfId="1153" xr:uid="{00000000-0005-0000-0000-000078040000}"/>
    <cellStyle name="SAPBEXchaText 2 2 2" xfId="1154" xr:uid="{00000000-0005-0000-0000-000079040000}"/>
    <cellStyle name="SAPBEXchaText 2 2 3" xfId="1155" xr:uid="{00000000-0005-0000-0000-00007A040000}"/>
    <cellStyle name="SAPBEXchaText 2 2 4" xfId="1156" xr:uid="{00000000-0005-0000-0000-00007B040000}"/>
    <cellStyle name="SAPBEXchaText 2 2 5" xfId="1157" xr:uid="{00000000-0005-0000-0000-00007C040000}"/>
    <cellStyle name="SAPBEXchaText 2 2 6" xfId="1158" xr:uid="{00000000-0005-0000-0000-00007D040000}"/>
    <cellStyle name="SAPBEXchaText 2 2 7" xfId="1159" xr:uid="{00000000-0005-0000-0000-00007E040000}"/>
    <cellStyle name="SAPBEXchaText 2 2 8" xfId="1160" xr:uid="{00000000-0005-0000-0000-00007F040000}"/>
    <cellStyle name="SAPBEXchaText 2 2 9" xfId="1161" xr:uid="{00000000-0005-0000-0000-000080040000}"/>
    <cellStyle name="SAPBEXchaText 2 3" xfId="1162" xr:uid="{00000000-0005-0000-0000-000081040000}"/>
    <cellStyle name="SAPBEXchaText 2 4" xfId="1163" xr:uid="{00000000-0005-0000-0000-000082040000}"/>
    <cellStyle name="SAPBEXchaText 2 5" xfId="1164" xr:uid="{00000000-0005-0000-0000-000083040000}"/>
    <cellStyle name="SAPBEXchaText 2 6" xfId="1165" xr:uid="{00000000-0005-0000-0000-000084040000}"/>
    <cellStyle name="SAPBEXchaText 2 7" xfId="1166" xr:uid="{00000000-0005-0000-0000-000085040000}"/>
    <cellStyle name="SAPBEXchaText 2 8" xfId="1167" xr:uid="{00000000-0005-0000-0000-000086040000}"/>
    <cellStyle name="SAPBEXchaText 2 9" xfId="1168" xr:uid="{00000000-0005-0000-0000-000087040000}"/>
    <cellStyle name="SAPBEXchaText 3" xfId="1169" xr:uid="{00000000-0005-0000-0000-000088040000}"/>
    <cellStyle name="SAPBEXchaText 3 10" xfId="1170" xr:uid="{00000000-0005-0000-0000-000089040000}"/>
    <cellStyle name="SAPBEXchaText 3 2" xfId="1171" xr:uid="{00000000-0005-0000-0000-00008A040000}"/>
    <cellStyle name="SAPBEXchaText 3 3" xfId="1172" xr:uid="{00000000-0005-0000-0000-00008B040000}"/>
    <cellStyle name="SAPBEXchaText 3 4" xfId="1173" xr:uid="{00000000-0005-0000-0000-00008C040000}"/>
    <cellStyle name="SAPBEXchaText 3 5" xfId="1174" xr:uid="{00000000-0005-0000-0000-00008D040000}"/>
    <cellStyle name="SAPBEXchaText 3 6" xfId="1175" xr:uid="{00000000-0005-0000-0000-00008E040000}"/>
    <cellStyle name="SAPBEXchaText 3 7" xfId="1176" xr:uid="{00000000-0005-0000-0000-00008F040000}"/>
    <cellStyle name="SAPBEXchaText 3 8" xfId="1177" xr:uid="{00000000-0005-0000-0000-000090040000}"/>
    <cellStyle name="SAPBEXchaText 3 9" xfId="1178" xr:uid="{00000000-0005-0000-0000-000091040000}"/>
    <cellStyle name="SAPBEXchaText 4" xfId="1179" xr:uid="{00000000-0005-0000-0000-000092040000}"/>
    <cellStyle name="SAPBEXchaText 5" xfId="1180" xr:uid="{00000000-0005-0000-0000-000093040000}"/>
    <cellStyle name="SAPBEXchaText 6" xfId="1181" xr:uid="{00000000-0005-0000-0000-000094040000}"/>
    <cellStyle name="SAPBEXchaText 7" xfId="1182" xr:uid="{00000000-0005-0000-0000-000095040000}"/>
    <cellStyle name="SAPBEXchaText 8" xfId="1183" xr:uid="{00000000-0005-0000-0000-000096040000}"/>
    <cellStyle name="SAPBEXchaText 9" xfId="1184" xr:uid="{00000000-0005-0000-0000-000097040000}"/>
    <cellStyle name="SAPBEXchaText_Výkaz 13-D3a _2011_jk" xfId="1185" xr:uid="{00000000-0005-0000-0000-000098040000}"/>
    <cellStyle name="SAPBEXinputData" xfId="1186" xr:uid="{00000000-0005-0000-0000-000099040000}"/>
    <cellStyle name="SAPBEXinputData 2" xfId="1187" xr:uid="{00000000-0005-0000-0000-00009A040000}"/>
    <cellStyle name="SAPBEXItemHeader" xfId="1188" xr:uid="{00000000-0005-0000-0000-00009B040000}"/>
    <cellStyle name="SAPBEXItemHeader 10" xfId="1189" xr:uid="{00000000-0005-0000-0000-00009C040000}"/>
    <cellStyle name="SAPBEXItemHeader 11" xfId="1190" xr:uid="{00000000-0005-0000-0000-00009D040000}"/>
    <cellStyle name="SAPBEXItemHeader 2" xfId="1191" xr:uid="{00000000-0005-0000-0000-00009E040000}"/>
    <cellStyle name="SAPBEXItemHeader 2 10" xfId="1192" xr:uid="{00000000-0005-0000-0000-00009F040000}"/>
    <cellStyle name="SAPBEXItemHeader 2 2" xfId="1193" xr:uid="{00000000-0005-0000-0000-0000A0040000}"/>
    <cellStyle name="SAPBEXItemHeader 2 3" xfId="1194" xr:uid="{00000000-0005-0000-0000-0000A1040000}"/>
    <cellStyle name="SAPBEXItemHeader 2 4" xfId="1195" xr:uid="{00000000-0005-0000-0000-0000A2040000}"/>
    <cellStyle name="SAPBEXItemHeader 2 5" xfId="1196" xr:uid="{00000000-0005-0000-0000-0000A3040000}"/>
    <cellStyle name="SAPBEXItemHeader 2 6" xfId="1197" xr:uid="{00000000-0005-0000-0000-0000A4040000}"/>
    <cellStyle name="SAPBEXItemHeader 2 7" xfId="1198" xr:uid="{00000000-0005-0000-0000-0000A5040000}"/>
    <cellStyle name="SAPBEXItemHeader 2 8" xfId="1199" xr:uid="{00000000-0005-0000-0000-0000A6040000}"/>
    <cellStyle name="SAPBEXItemHeader 2 9" xfId="1200" xr:uid="{00000000-0005-0000-0000-0000A7040000}"/>
    <cellStyle name="SAPBEXItemHeader 3" xfId="1201" xr:uid="{00000000-0005-0000-0000-0000A8040000}"/>
    <cellStyle name="SAPBEXItemHeader 4" xfId="1202" xr:uid="{00000000-0005-0000-0000-0000A9040000}"/>
    <cellStyle name="SAPBEXItemHeader 5" xfId="1203" xr:uid="{00000000-0005-0000-0000-0000AA040000}"/>
    <cellStyle name="SAPBEXItemHeader 6" xfId="1204" xr:uid="{00000000-0005-0000-0000-0000AB040000}"/>
    <cellStyle name="SAPBEXItemHeader 7" xfId="1205" xr:uid="{00000000-0005-0000-0000-0000AC040000}"/>
    <cellStyle name="SAPBEXItemHeader 8" xfId="1206" xr:uid="{00000000-0005-0000-0000-0000AD040000}"/>
    <cellStyle name="SAPBEXItemHeader 9" xfId="1207" xr:uid="{00000000-0005-0000-0000-0000AE040000}"/>
    <cellStyle name="SAPBEXresData" xfId="49" xr:uid="{00000000-0005-0000-0000-0000AF040000}"/>
    <cellStyle name="SAPBEXresData 10" xfId="1208" xr:uid="{00000000-0005-0000-0000-0000B0040000}"/>
    <cellStyle name="SAPBEXresData 11" xfId="1209" xr:uid="{00000000-0005-0000-0000-0000B1040000}"/>
    <cellStyle name="SAPBEXresData 12" xfId="1210" xr:uid="{00000000-0005-0000-0000-0000B2040000}"/>
    <cellStyle name="SAPBEXresData 2" xfId="1211" xr:uid="{00000000-0005-0000-0000-0000B3040000}"/>
    <cellStyle name="SAPBEXresData 2 10" xfId="1212" xr:uid="{00000000-0005-0000-0000-0000B4040000}"/>
    <cellStyle name="SAPBEXresData 2 2" xfId="1213" xr:uid="{00000000-0005-0000-0000-0000B5040000}"/>
    <cellStyle name="SAPBEXresData 2 3" xfId="1214" xr:uid="{00000000-0005-0000-0000-0000B6040000}"/>
    <cellStyle name="SAPBEXresData 2 4" xfId="1215" xr:uid="{00000000-0005-0000-0000-0000B7040000}"/>
    <cellStyle name="SAPBEXresData 2 5" xfId="1216" xr:uid="{00000000-0005-0000-0000-0000B8040000}"/>
    <cellStyle name="SAPBEXresData 2 6" xfId="1217" xr:uid="{00000000-0005-0000-0000-0000B9040000}"/>
    <cellStyle name="SAPBEXresData 2 7" xfId="1218" xr:uid="{00000000-0005-0000-0000-0000BA040000}"/>
    <cellStyle name="SAPBEXresData 2 8" xfId="1219" xr:uid="{00000000-0005-0000-0000-0000BB040000}"/>
    <cellStyle name="SAPBEXresData 2 9" xfId="1220" xr:uid="{00000000-0005-0000-0000-0000BC040000}"/>
    <cellStyle name="SAPBEXresData 3" xfId="1221" xr:uid="{00000000-0005-0000-0000-0000BD040000}"/>
    <cellStyle name="SAPBEXresData 4" xfId="1222" xr:uid="{00000000-0005-0000-0000-0000BE040000}"/>
    <cellStyle name="SAPBEXresData 5" xfId="1223" xr:uid="{00000000-0005-0000-0000-0000BF040000}"/>
    <cellStyle name="SAPBEXresData 6" xfId="1224" xr:uid="{00000000-0005-0000-0000-0000C0040000}"/>
    <cellStyle name="SAPBEXresData 7" xfId="1225" xr:uid="{00000000-0005-0000-0000-0000C1040000}"/>
    <cellStyle name="SAPBEXresData 8" xfId="1226" xr:uid="{00000000-0005-0000-0000-0000C2040000}"/>
    <cellStyle name="SAPBEXresData 9" xfId="1227" xr:uid="{00000000-0005-0000-0000-0000C3040000}"/>
    <cellStyle name="SAPBEXresDataEmph" xfId="50" xr:uid="{00000000-0005-0000-0000-0000C4040000}"/>
    <cellStyle name="SAPBEXresDataEmph 2" xfId="1228" xr:uid="{00000000-0005-0000-0000-0000C5040000}"/>
    <cellStyle name="SAPBEXresDataEmph 2 2" xfId="1229" xr:uid="{00000000-0005-0000-0000-0000C6040000}"/>
    <cellStyle name="SAPBEXresDataEmph 2 3" xfId="1230" xr:uid="{00000000-0005-0000-0000-0000C7040000}"/>
    <cellStyle name="SAPBEXresDataEmph 2 4" xfId="1231" xr:uid="{00000000-0005-0000-0000-0000C8040000}"/>
    <cellStyle name="SAPBEXresDataEmph 2 5" xfId="1232" xr:uid="{00000000-0005-0000-0000-0000C9040000}"/>
    <cellStyle name="SAPBEXresDataEmph 2 6" xfId="1233" xr:uid="{00000000-0005-0000-0000-0000CA040000}"/>
    <cellStyle name="SAPBEXresDataEmph 2 7" xfId="1234" xr:uid="{00000000-0005-0000-0000-0000CB040000}"/>
    <cellStyle name="SAPBEXresDataEmph 3" xfId="1235" xr:uid="{00000000-0005-0000-0000-0000CC040000}"/>
    <cellStyle name="SAPBEXresDataEmph 4" xfId="1236" xr:uid="{00000000-0005-0000-0000-0000CD040000}"/>
    <cellStyle name="SAPBEXresDataEmph 5" xfId="1237" xr:uid="{00000000-0005-0000-0000-0000CE040000}"/>
    <cellStyle name="SAPBEXresDataEmph 6" xfId="1238" xr:uid="{00000000-0005-0000-0000-0000CF040000}"/>
    <cellStyle name="SAPBEXresDataEmph 7" xfId="1239" xr:uid="{00000000-0005-0000-0000-0000D0040000}"/>
    <cellStyle name="SAPBEXresDataEmph 8" xfId="1240" xr:uid="{00000000-0005-0000-0000-0000D1040000}"/>
    <cellStyle name="SAPBEXresDataEmph 9" xfId="1241" xr:uid="{00000000-0005-0000-0000-0000D2040000}"/>
    <cellStyle name="SAPBEXresItem" xfId="51" xr:uid="{00000000-0005-0000-0000-0000D3040000}"/>
    <cellStyle name="SAPBEXresItem 10" xfId="1242" xr:uid="{00000000-0005-0000-0000-0000D4040000}"/>
    <cellStyle name="SAPBEXresItem 11" xfId="1243" xr:uid="{00000000-0005-0000-0000-0000D5040000}"/>
    <cellStyle name="SAPBEXresItem 12" xfId="1244" xr:uid="{00000000-0005-0000-0000-0000D6040000}"/>
    <cellStyle name="SAPBEXresItem 2" xfId="1245" xr:uid="{00000000-0005-0000-0000-0000D7040000}"/>
    <cellStyle name="SAPBEXresItem 2 10" xfId="1246" xr:uid="{00000000-0005-0000-0000-0000D8040000}"/>
    <cellStyle name="SAPBEXresItem 2 2" xfId="1247" xr:uid="{00000000-0005-0000-0000-0000D9040000}"/>
    <cellStyle name="SAPBEXresItem 2 3" xfId="1248" xr:uid="{00000000-0005-0000-0000-0000DA040000}"/>
    <cellStyle name="SAPBEXresItem 2 4" xfId="1249" xr:uid="{00000000-0005-0000-0000-0000DB040000}"/>
    <cellStyle name="SAPBEXresItem 2 5" xfId="1250" xr:uid="{00000000-0005-0000-0000-0000DC040000}"/>
    <cellStyle name="SAPBEXresItem 2 6" xfId="1251" xr:uid="{00000000-0005-0000-0000-0000DD040000}"/>
    <cellStyle name="SAPBEXresItem 2 7" xfId="1252" xr:uid="{00000000-0005-0000-0000-0000DE040000}"/>
    <cellStyle name="SAPBEXresItem 2 8" xfId="1253" xr:uid="{00000000-0005-0000-0000-0000DF040000}"/>
    <cellStyle name="SAPBEXresItem 2 9" xfId="1254" xr:uid="{00000000-0005-0000-0000-0000E0040000}"/>
    <cellStyle name="SAPBEXresItem 3" xfId="1255" xr:uid="{00000000-0005-0000-0000-0000E1040000}"/>
    <cellStyle name="SAPBEXresItem 4" xfId="1256" xr:uid="{00000000-0005-0000-0000-0000E2040000}"/>
    <cellStyle name="SAPBEXresItem 5" xfId="1257" xr:uid="{00000000-0005-0000-0000-0000E3040000}"/>
    <cellStyle name="SAPBEXresItem 6" xfId="1258" xr:uid="{00000000-0005-0000-0000-0000E4040000}"/>
    <cellStyle name="SAPBEXresItem 7" xfId="1259" xr:uid="{00000000-0005-0000-0000-0000E5040000}"/>
    <cellStyle name="SAPBEXresItem 8" xfId="1260" xr:uid="{00000000-0005-0000-0000-0000E6040000}"/>
    <cellStyle name="SAPBEXresItem 9" xfId="1261" xr:uid="{00000000-0005-0000-0000-0000E7040000}"/>
    <cellStyle name="SAPBEXresItemX" xfId="52" xr:uid="{00000000-0005-0000-0000-0000E8040000}"/>
    <cellStyle name="SAPBEXresItemX 10" xfId="1262" xr:uid="{00000000-0005-0000-0000-0000E9040000}"/>
    <cellStyle name="SAPBEXresItemX 11" xfId="1263" xr:uid="{00000000-0005-0000-0000-0000EA040000}"/>
    <cellStyle name="SAPBEXresItemX 12" xfId="1264" xr:uid="{00000000-0005-0000-0000-0000EB040000}"/>
    <cellStyle name="SAPBEXresItemX 2" xfId="1265" xr:uid="{00000000-0005-0000-0000-0000EC040000}"/>
    <cellStyle name="SAPBEXresItemX 2 10" xfId="1266" xr:uid="{00000000-0005-0000-0000-0000ED040000}"/>
    <cellStyle name="SAPBEXresItemX 2 2" xfId="1267" xr:uid="{00000000-0005-0000-0000-0000EE040000}"/>
    <cellStyle name="SAPBEXresItemX 2 3" xfId="1268" xr:uid="{00000000-0005-0000-0000-0000EF040000}"/>
    <cellStyle name="SAPBEXresItemX 2 4" xfId="1269" xr:uid="{00000000-0005-0000-0000-0000F0040000}"/>
    <cellStyle name="SAPBEXresItemX 2 5" xfId="1270" xr:uid="{00000000-0005-0000-0000-0000F1040000}"/>
    <cellStyle name="SAPBEXresItemX 2 6" xfId="1271" xr:uid="{00000000-0005-0000-0000-0000F2040000}"/>
    <cellStyle name="SAPBEXresItemX 2 7" xfId="1272" xr:uid="{00000000-0005-0000-0000-0000F3040000}"/>
    <cellStyle name="SAPBEXresItemX 2 8" xfId="1273" xr:uid="{00000000-0005-0000-0000-0000F4040000}"/>
    <cellStyle name="SAPBEXresItemX 2 9" xfId="1274" xr:uid="{00000000-0005-0000-0000-0000F5040000}"/>
    <cellStyle name="SAPBEXresItemX 3" xfId="1275" xr:uid="{00000000-0005-0000-0000-0000F6040000}"/>
    <cellStyle name="SAPBEXresItemX 4" xfId="1276" xr:uid="{00000000-0005-0000-0000-0000F7040000}"/>
    <cellStyle name="SAPBEXresItemX 5" xfId="1277" xr:uid="{00000000-0005-0000-0000-0000F8040000}"/>
    <cellStyle name="SAPBEXresItemX 6" xfId="1278" xr:uid="{00000000-0005-0000-0000-0000F9040000}"/>
    <cellStyle name="SAPBEXresItemX 7" xfId="1279" xr:uid="{00000000-0005-0000-0000-0000FA040000}"/>
    <cellStyle name="SAPBEXresItemX 8" xfId="1280" xr:uid="{00000000-0005-0000-0000-0000FB040000}"/>
    <cellStyle name="SAPBEXresItemX 9" xfId="1281" xr:uid="{00000000-0005-0000-0000-0000FC040000}"/>
    <cellStyle name="SAPBEXstdData" xfId="11" xr:uid="{00000000-0005-0000-0000-0000FD040000}"/>
    <cellStyle name="SAPBEXstdData 10" xfId="1282" xr:uid="{00000000-0005-0000-0000-0000FE040000}"/>
    <cellStyle name="SAPBEXstdData 11" xfId="1283" xr:uid="{00000000-0005-0000-0000-0000FF040000}"/>
    <cellStyle name="SAPBEXstdData 12" xfId="1284" xr:uid="{00000000-0005-0000-0000-000000050000}"/>
    <cellStyle name="SAPBEXstdData 2" xfId="1285" xr:uid="{00000000-0005-0000-0000-000001050000}"/>
    <cellStyle name="SAPBEXstdData 2 10" xfId="1286" xr:uid="{00000000-0005-0000-0000-000002050000}"/>
    <cellStyle name="SAPBEXstdData 2 11" xfId="1287" xr:uid="{00000000-0005-0000-0000-000003050000}"/>
    <cellStyle name="SAPBEXstdData 2 12" xfId="1288" xr:uid="{00000000-0005-0000-0000-000004050000}"/>
    <cellStyle name="SAPBEXstdData 2 2" xfId="1289" xr:uid="{00000000-0005-0000-0000-000005050000}"/>
    <cellStyle name="SAPBEXstdData 2 2 10" xfId="1290" xr:uid="{00000000-0005-0000-0000-000006050000}"/>
    <cellStyle name="SAPBEXstdData 2 2 2" xfId="1291" xr:uid="{00000000-0005-0000-0000-000007050000}"/>
    <cellStyle name="SAPBEXstdData 2 2 3" xfId="1292" xr:uid="{00000000-0005-0000-0000-000008050000}"/>
    <cellStyle name="SAPBEXstdData 2 2 4" xfId="1293" xr:uid="{00000000-0005-0000-0000-000009050000}"/>
    <cellStyle name="SAPBEXstdData 2 2 5" xfId="1294" xr:uid="{00000000-0005-0000-0000-00000A050000}"/>
    <cellStyle name="SAPBEXstdData 2 2 6" xfId="1295" xr:uid="{00000000-0005-0000-0000-00000B050000}"/>
    <cellStyle name="SAPBEXstdData 2 2 7" xfId="1296" xr:uid="{00000000-0005-0000-0000-00000C050000}"/>
    <cellStyle name="SAPBEXstdData 2 2 8" xfId="1297" xr:uid="{00000000-0005-0000-0000-00000D050000}"/>
    <cellStyle name="SAPBEXstdData 2 2 9" xfId="1298" xr:uid="{00000000-0005-0000-0000-00000E050000}"/>
    <cellStyle name="SAPBEXstdData 2 3" xfId="1299" xr:uid="{00000000-0005-0000-0000-00000F050000}"/>
    <cellStyle name="SAPBEXstdData 2 4" xfId="1300" xr:uid="{00000000-0005-0000-0000-000010050000}"/>
    <cellStyle name="SAPBEXstdData 2 5" xfId="1301" xr:uid="{00000000-0005-0000-0000-000011050000}"/>
    <cellStyle name="SAPBEXstdData 2 6" xfId="1302" xr:uid="{00000000-0005-0000-0000-000012050000}"/>
    <cellStyle name="SAPBEXstdData 2 7" xfId="1303" xr:uid="{00000000-0005-0000-0000-000013050000}"/>
    <cellStyle name="SAPBEXstdData 2 8" xfId="1304" xr:uid="{00000000-0005-0000-0000-000014050000}"/>
    <cellStyle name="SAPBEXstdData 2 9" xfId="1305" xr:uid="{00000000-0005-0000-0000-000015050000}"/>
    <cellStyle name="SAPBEXstdData 3" xfId="1306" xr:uid="{00000000-0005-0000-0000-000016050000}"/>
    <cellStyle name="SAPBEXstdData 3 10" xfId="1307" xr:uid="{00000000-0005-0000-0000-000017050000}"/>
    <cellStyle name="SAPBEXstdData 3 2" xfId="1308" xr:uid="{00000000-0005-0000-0000-000018050000}"/>
    <cellStyle name="SAPBEXstdData 3 3" xfId="1309" xr:uid="{00000000-0005-0000-0000-000019050000}"/>
    <cellStyle name="SAPBEXstdData 3 4" xfId="1310" xr:uid="{00000000-0005-0000-0000-00001A050000}"/>
    <cellStyle name="SAPBEXstdData 3 5" xfId="1311" xr:uid="{00000000-0005-0000-0000-00001B050000}"/>
    <cellStyle name="SAPBEXstdData 3 6" xfId="1312" xr:uid="{00000000-0005-0000-0000-00001C050000}"/>
    <cellStyle name="SAPBEXstdData 3 7" xfId="1313" xr:uid="{00000000-0005-0000-0000-00001D050000}"/>
    <cellStyle name="SAPBEXstdData 3 8" xfId="1314" xr:uid="{00000000-0005-0000-0000-00001E050000}"/>
    <cellStyle name="SAPBEXstdData 3 9" xfId="1315" xr:uid="{00000000-0005-0000-0000-00001F050000}"/>
    <cellStyle name="SAPBEXstdData 4" xfId="1316" xr:uid="{00000000-0005-0000-0000-000020050000}"/>
    <cellStyle name="SAPBEXstdData 5" xfId="1317" xr:uid="{00000000-0005-0000-0000-000021050000}"/>
    <cellStyle name="SAPBEXstdData 6" xfId="1318" xr:uid="{00000000-0005-0000-0000-000022050000}"/>
    <cellStyle name="SAPBEXstdData 7" xfId="1319" xr:uid="{00000000-0005-0000-0000-000023050000}"/>
    <cellStyle name="SAPBEXstdData 8" xfId="1320" xr:uid="{00000000-0005-0000-0000-000024050000}"/>
    <cellStyle name="SAPBEXstdData 9" xfId="1321" xr:uid="{00000000-0005-0000-0000-000025050000}"/>
    <cellStyle name="SAPBEXstdDataEmph" xfId="53" xr:uid="{00000000-0005-0000-0000-000026050000}"/>
    <cellStyle name="SAPBEXstdDataEmph 10" xfId="1322" xr:uid="{00000000-0005-0000-0000-000027050000}"/>
    <cellStyle name="SAPBEXstdDataEmph 11" xfId="1323" xr:uid="{00000000-0005-0000-0000-000028050000}"/>
    <cellStyle name="SAPBEXstdDataEmph 12" xfId="1324" xr:uid="{00000000-0005-0000-0000-000029050000}"/>
    <cellStyle name="SAPBEXstdDataEmph 2" xfId="1325" xr:uid="{00000000-0005-0000-0000-00002A050000}"/>
    <cellStyle name="SAPBEXstdDataEmph 2 10" xfId="1326" xr:uid="{00000000-0005-0000-0000-00002B050000}"/>
    <cellStyle name="SAPBEXstdDataEmph 2 2" xfId="1327" xr:uid="{00000000-0005-0000-0000-00002C050000}"/>
    <cellStyle name="SAPBEXstdDataEmph 2 3" xfId="1328" xr:uid="{00000000-0005-0000-0000-00002D050000}"/>
    <cellStyle name="SAPBEXstdDataEmph 2 4" xfId="1329" xr:uid="{00000000-0005-0000-0000-00002E050000}"/>
    <cellStyle name="SAPBEXstdDataEmph 2 5" xfId="1330" xr:uid="{00000000-0005-0000-0000-00002F050000}"/>
    <cellStyle name="SAPBEXstdDataEmph 2 6" xfId="1331" xr:uid="{00000000-0005-0000-0000-000030050000}"/>
    <cellStyle name="SAPBEXstdDataEmph 2 7" xfId="1332" xr:uid="{00000000-0005-0000-0000-000031050000}"/>
    <cellStyle name="SAPBEXstdDataEmph 2 8" xfId="1333" xr:uid="{00000000-0005-0000-0000-000032050000}"/>
    <cellStyle name="SAPBEXstdDataEmph 2 9" xfId="1334" xr:uid="{00000000-0005-0000-0000-000033050000}"/>
    <cellStyle name="SAPBEXstdDataEmph 3" xfId="1335" xr:uid="{00000000-0005-0000-0000-000034050000}"/>
    <cellStyle name="SAPBEXstdDataEmph 4" xfId="1336" xr:uid="{00000000-0005-0000-0000-000035050000}"/>
    <cellStyle name="SAPBEXstdDataEmph 5" xfId="1337" xr:uid="{00000000-0005-0000-0000-000036050000}"/>
    <cellStyle name="SAPBEXstdDataEmph 6" xfId="1338" xr:uid="{00000000-0005-0000-0000-000037050000}"/>
    <cellStyle name="SAPBEXstdDataEmph 7" xfId="1339" xr:uid="{00000000-0005-0000-0000-000038050000}"/>
    <cellStyle name="SAPBEXstdDataEmph 8" xfId="1340" xr:uid="{00000000-0005-0000-0000-000039050000}"/>
    <cellStyle name="SAPBEXstdDataEmph 9" xfId="1341" xr:uid="{00000000-0005-0000-0000-00003A050000}"/>
    <cellStyle name="SAPBEXstdItem" xfId="12" xr:uid="{00000000-0005-0000-0000-00003B050000}"/>
    <cellStyle name="SAPBEXstdItem 10" xfId="1342" xr:uid="{00000000-0005-0000-0000-00003C050000}"/>
    <cellStyle name="SAPBEXstdItem 11" xfId="1343" xr:uid="{00000000-0005-0000-0000-00003D050000}"/>
    <cellStyle name="SAPBEXstdItem 12" xfId="1344" xr:uid="{00000000-0005-0000-0000-00003E050000}"/>
    <cellStyle name="SAPBEXstdItem 2" xfId="1345" xr:uid="{00000000-0005-0000-0000-00003F050000}"/>
    <cellStyle name="SAPBEXstdItem 2 10" xfId="1346" xr:uid="{00000000-0005-0000-0000-000040050000}"/>
    <cellStyle name="SAPBEXstdItem 2 11" xfId="1347" xr:uid="{00000000-0005-0000-0000-000041050000}"/>
    <cellStyle name="SAPBEXstdItem 2 12" xfId="1348" xr:uid="{00000000-0005-0000-0000-000042050000}"/>
    <cellStyle name="SAPBEXstdItem 2 2" xfId="1349" xr:uid="{00000000-0005-0000-0000-000043050000}"/>
    <cellStyle name="SAPBEXstdItem 2 2 10" xfId="1350" xr:uid="{00000000-0005-0000-0000-000044050000}"/>
    <cellStyle name="SAPBEXstdItem 2 2 2" xfId="1351" xr:uid="{00000000-0005-0000-0000-000045050000}"/>
    <cellStyle name="SAPBEXstdItem 2 2 3" xfId="1352" xr:uid="{00000000-0005-0000-0000-000046050000}"/>
    <cellStyle name="SAPBEXstdItem 2 2 4" xfId="1353" xr:uid="{00000000-0005-0000-0000-000047050000}"/>
    <cellStyle name="SAPBEXstdItem 2 2 5" xfId="1354" xr:uid="{00000000-0005-0000-0000-000048050000}"/>
    <cellStyle name="SAPBEXstdItem 2 2 6" xfId="1355" xr:uid="{00000000-0005-0000-0000-000049050000}"/>
    <cellStyle name="SAPBEXstdItem 2 2 7" xfId="1356" xr:uid="{00000000-0005-0000-0000-00004A050000}"/>
    <cellStyle name="SAPBEXstdItem 2 2 8" xfId="1357" xr:uid="{00000000-0005-0000-0000-00004B050000}"/>
    <cellStyle name="SAPBEXstdItem 2 2 9" xfId="1358" xr:uid="{00000000-0005-0000-0000-00004C050000}"/>
    <cellStyle name="SAPBEXstdItem 2 3" xfId="1359" xr:uid="{00000000-0005-0000-0000-00004D050000}"/>
    <cellStyle name="SAPBEXstdItem 2 4" xfId="1360" xr:uid="{00000000-0005-0000-0000-00004E050000}"/>
    <cellStyle name="SAPBEXstdItem 2 5" xfId="1361" xr:uid="{00000000-0005-0000-0000-00004F050000}"/>
    <cellStyle name="SAPBEXstdItem 2 6" xfId="1362" xr:uid="{00000000-0005-0000-0000-000050050000}"/>
    <cellStyle name="SAPBEXstdItem 2 7" xfId="1363" xr:uid="{00000000-0005-0000-0000-000051050000}"/>
    <cellStyle name="SAPBEXstdItem 2 8" xfId="1364" xr:uid="{00000000-0005-0000-0000-000052050000}"/>
    <cellStyle name="SAPBEXstdItem 2 9" xfId="1365" xr:uid="{00000000-0005-0000-0000-000053050000}"/>
    <cellStyle name="SAPBEXstdItem 3" xfId="1366" xr:uid="{00000000-0005-0000-0000-000054050000}"/>
    <cellStyle name="SAPBEXstdItem 3 10" xfId="1367" xr:uid="{00000000-0005-0000-0000-000055050000}"/>
    <cellStyle name="SAPBEXstdItem 3 2" xfId="1368" xr:uid="{00000000-0005-0000-0000-000056050000}"/>
    <cellStyle name="SAPBEXstdItem 3 3" xfId="1369" xr:uid="{00000000-0005-0000-0000-000057050000}"/>
    <cellStyle name="SAPBEXstdItem 3 4" xfId="1370" xr:uid="{00000000-0005-0000-0000-000058050000}"/>
    <cellStyle name="SAPBEXstdItem 3 5" xfId="1371" xr:uid="{00000000-0005-0000-0000-000059050000}"/>
    <cellStyle name="SAPBEXstdItem 3 6" xfId="1372" xr:uid="{00000000-0005-0000-0000-00005A050000}"/>
    <cellStyle name="SAPBEXstdItem 3 7" xfId="1373" xr:uid="{00000000-0005-0000-0000-00005B050000}"/>
    <cellStyle name="SAPBEXstdItem 3 8" xfId="1374" xr:uid="{00000000-0005-0000-0000-00005C050000}"/>
    <cellStyle name="SAPBEXstdItem 3 9" xfId="1375" xr:uid="{00000000-0005-0000-0000-00005D050000}"/>
    <cellStyle name="SAPBEXstdItem 4" xfId="1376" xr:uid="{00000000-0005-0000-0000-00005E050000}"/>
    <cellStyle name="SAPBEXstdItem 4 2" xfId="1377" xr:uid="{00000000-0005-0000-0000-00005F050000}"/>
    <cellStyle name="SAPBEXstdItem 5" xfId="1378" xr:uid="{00000000-0005-0000-0000-000060050000}"/>
    <cellStyle name="SAPBEXstdItem 6" xfId="1379" xr:uid="{00000000-0005-0000-0000-000061050000}"/>
    <cellStyle name="SAPBEXstdItem 7" xfId="1380" xr:uid="{00000000-0005-0000-0000-000062050000}"/>
    <cellStyle name="SAPBEXstdItem 8" xfId="1381" xr:uid="{00000000-0005-0000-0000-000063050000}"/>
    <cellStyle name="SAPBEXstdItem 9" xfId="1382" xr:uid="{00000000-0005-0000-0000-000064050000}"/>
    <cellStyle name="SAPBEXstdItem_Výkaz 13-D3a _2011_jk" xfId="1383" xr:uid="{00000000-0005-0000-0000-000065050000}"/>
    <cellStyle name="SAPBEXstdItemX" xfId="54" xr:uid="{00000000-0005-0000-0000-000066050000}"/>
    <cellStyle name="SAPBEXstdItemX 10" xfId="1384" xr:uid="{00000000-0005-0000-0000-000067050000}"/>
    <cellStyle name="SAPBEXstdItemX 11" xfId="1385" xr:uid="{00000000-0005-0000-0000-000068050000}"/>
    <cellStyle name="SAPBEXstdItemX 12" xfId="1386" xr:uid="{00000000-0005-0000-0000-000069050000}"/>
    <cellStyle name="SAPBEXstdItemX 13" xfId="1387" xr:uid="{00000000-0005-0000-0000-00006A050000}"/>
    <cellStyle name="SAPBEXstdItemX 2" xfId="1388" xr:uid="{00000000-0005-0000-0000-00006B050000}"/>
    <cellStyle name="SAPBEXstdItemX 2 10" xfId="1389" xr:uid="{00000000-0005-0000-0000-00006C050000}"/>
    <cellStyle name="SAPBEXstdItemX 2 11" xfId="1390" xr:uid="{00000000-0005-0000-0000-00006D050000}"/>
    <cellStyle name="SAPBEXstdItemX 2 2" xfId="1391" xr:uid="{00000000-0005-0000-0000-00006E050000}"/>
    <cellStyle name="SAPBEXstdItemX 2 2 10" xfId="1392" xr:uid="{00000000-0005-0000-0000-00006F050000}"/>
    <cellStyle name="SAPBEXstdItemX 2 2 2" xfId="1393" xr:uid="{00000000-0005-0000-0000-000070050000}"/>
    <cellStyle name="SAPBEXstdItemX 2 2 3" xfId="1394" xr:uid="{00000000-0005-0000-0000-000071050000}"/>
    <cellStyle name="SAPBEXstdItemX 2 2 4" xfId="1395" xr:uid="{00000000-0005-0000-0000-000072050000}"/>
    <cellStyle name="SAPBEXstdItemX 2 2 5" xfId="1396" xr:uid="{00000000-0005-0000-0000-000073050000}"/>
    <cellStyle name="SAPBEXstdItemX 2 2 6" xfId="1397" xr:uid="{00000000-0005-0000-0000-000074050000}"/>
    <cellStyle name="SAPBEXstdItemX 2 2 7" xfId="1398" xr:uid="{00000000-0005-0000-0000-000075050000}"/>
    <cellStyle name="SAPBEXstdItemX 2 2 8" xfId="1399" xr:uid="{00000000-0005-0000-0000-000076050000}"/>
    <cellStyle name="SAPBEXstdItemX 2 2 9" xfId="1400" xr:uid="{00000000-0005-0000-0000-000077050000}"/>
    <cellStyle name="SAPBEXstdItemX 2 3" xfId="1401" xr:uid="{00000000-0005-0000-0000-000078050000}"/>
    <cellStyle name="SAPBEXstdItemX 2 4" xfId="1402" xr:uid="{00000000-0005-0000-0000-000079050000}"/>
    <cellStyle name="SAPBEXstdItemX 2 5" xfId="1403" xr:uid="{00000000-0005-0000-0000-00007A050000}"/>
    <cellStyle name="SAPBEXstdItemX 2 6" xfId="1404" xr:uid="{00000000-0005-0000-0000-00007B050000}"/>
    <cellStyle name="SAPBEXstdItemX 2 7" xfId="1405" xr:uid="{00000000-0005-0000-0000-00007C050000}"/>
    <cellStyle name="SAPBEXstdItemX 2 8" xfId="1406" xr:uid="{00000000-0005-0000-0000-00007D050000}"/>
    <cellStyle name="SAPBEXstdItemX 2 9" xfId="1407" xr:uid="{00000000-0005-0000-0000-00007E050000}"/>
    <cellStyle name="SAPBEXstdItemX 3" xfId="1408" xr:uid="{00000000-0005-0000-0000-00007F050000}"/>
    <cellStyle name="SAPBEXstdItemX 3 10" xfId="1409" xr:uid="{00000000-0005-0000-0000-000080050000}"/>
    <cellStyle name="SAPBEXstdItemX 3 2" xfId="1410" xr:uid="{00000000-0005-0000-0000-000081050000}"/>
    <cellStyle name="SAPBEXstdItemX 3 3" xfId="1411" xr:uid="{00000000-0005-0000-0000-000082050000}"/>
    <cellStyle name="SAPBEXstdItemX 3 4" xfId="1412" xr:uid="{00000000-0005-0000-0000-000083050000}"/>
    <cellStyle name="SAPBEXstdItemX 3 5" xfId="1413" xr:uid="{00000000-0005-0000-0000-000084050000}"/>
    <cellStyle name="SAPBEXstdItemX 3 6" xfId="1414" xr:uid="{00000000-0005-0000-0000-000085050000}"/>
    <cellStyle name="SAPBEXstdItemX 3 7" xfId="1415" xr:uid="{00000000-0005-0000-0000-000086050000}"/>
    <cellStyle name="SAPBEXstdItemX 3 8" xfId="1416" xr:uid="{00000000-0005-0000-0000-000087050000}"/>
    <cellStyle name="SAPBEXstdItemX 3 9" xfId="1417" xr:uid="{00000000-0005-0000-0000-000088050000}"/>
    <cellStyle name="SAPBEXstdItemX 4" xfId="1418" xr:uid="{00000000-0005-0000-0000-000089050000}"/>
    <cellStyle name="SAPBEXstdItemX 5" xfId="1419" xr:uid="{00000000-0005-0000-0000-00008A050000}"/>
    <cellStyle name="SAPBEXstdItemX 6" xfId="1420" xr:uid="{00000000-0005-0000-0000-00008B050000}"/>
    <cellStyle name="SAPBEXstdItemX 7" xfId="1421" xr:uid="{00000000-0005-0000-0000-00008C050000}"/>
    <cellStyle name="SAPBEXstdItemX 8" xfId="1422" xr:uid="{00000000-0005-0000-0000-00008D050000}"/>
    <cellStyle name="SAPBEXstdItemX 9" xfId="1423" xr:uid="{00000000-0005-0000-0000-00008E050000}"/>
    <cellStyle name="SAPBEXstdItemX_Výkaz 13-D3a _2011_jk" xfId="1424" xr:uid="{00000000-0005-0000-0000-00008F050000}"/>
    <cellStyle name="SAPBEXtitle" xfId="55" xr:uid="{00000000-0005-0000-0000-000090050000}"/>
    <cellStyle name="SAPBEXtitle 2" xfId="1425" xr:uid="{00000000-0005-0000-0000-000091050000}"/>
    <cellStyle name="SAPBEXtitle 3" xfId="1426" xr:uid="{00000000-0005-0000-0000-000092050000}"/>
    <cellStyle name="SAPBEXtitle_Výkaz 13-D3a _2011_jk" xfId="1427" xr:uid="{00000000-0005-0000-0000-000093050000}"/>
    <cellStyle name="SAPBEXunassignedItem" xfId="1428" xr:uid="{00000000-0005-0000-0000-000094050000}"/>
    <cellStyle name="SAPBEXunassignedItem 2" xfId="1429" xr:uid="{00000000-0005-0000-0000-000095050000}"/>
    <cellStyle name="SAPBEXunassignedItem 2 2" xfId="1430" xr:uid="{00000000-0005-0000-0000-000096050000}"/>
    <cellStyle name="SAPBEXunassignedItem 2 3" xfId="1431" xr:uid="{00000000-0005-0000-0000-000097050000}"/>
    <cellStyle name="SAPBEXunassignedItem 2 4" xfId="1432" xr:uid="{00000000-0005-0000-0000-000098050000}"/>
    <cellStyle name="SAPBEXunassignedItem 2 5" xfId="1433" xr:uid="{00000000-0005-0000-0000-000099050000}"/>
    <cellStyle name="SAPBEXunassignedItem 2 6" xfId="1434" xr:uid="{00000000-0005-0000-0000-00009A050000}"/>
    <cellStyle name="SAPBEXunassignedItem 2 7" xfId="1435" xr:uid="{00000000-0005-0000-0000-00009B050000}"/>
    <cellStyle name="SAPBEXunassignedItem 3" xfId="1436" xr:uid="{00000000-0005-0000-0000-00009C050000}"/>
    <cellStyle name="SAPBEXunassignedItem 4" xfId="1437" xr:uid="{00000000-0005-0000-0000-00009D050000}"/>
    <cellStyle name="SAPBEXunassignedItem 5" xfId="1438" xr:uid="{00000000-0005-0000-0000-00009E050000}"/>
    <cellStyle name="SAPBEXunassignedItem 6" xfId="1439" xr:uid="{00000000-0005-0000-0000-00009F050000}"/>
    <cellStyle name="SAPBEXunassignedItem 7" xfId="1440" xr:uid="{00000000-0005-0000-0000-0000A0050000}"/>
    <cellStyle name="SAPBEXunassignedItem 8" xfId="1441" xr:uid="{00000000-0005-0000-0000-0000A1050000}"/>
    <cellStyle name="SAPBEXundefined" xfId="56" xr:uid="{00000000-0005-0000-0000-0000A2050000}"/>
    <cellStyle name="SAPBEXundefined 10" xfId="1442" xr:uid="{00000000-0005-0000-0000-0000A3050000}"/>
    <cellStyle name="SAPBEXundefined 11" xfId="1443" xr:uid="{00000000-0005-0000-0000-0000A4050000}"/>
    <cellStyle name="SAPBEXundefined 12" xfId="1444" xr:uid="{00000000-0005-0000-0000-0000A5050000}"/>
    <cellStyle name="SAPBEXundefined 2" xfId="1445" xr:uid="{00000000-0005-0000-0000-0000A6050000}"/>
    <cellStyle name="SAPBEXundefined 2 10" xfId="1446" xr:uid="{00000000-0005-0000-0000-0000A7050000}"/>
    <cellStyle name="SAPBEXundefined 2 2" xfId="1447" xr:uid="{00000000-0005-0000-0000-0000A8050000}"/>
    <cellStyle name="SAPBEXundefined 2 3" xfId="1448" xr:uid="{00000000-0005-0000-0000-0000A9050000}"/>
    <cellStyle name="SAPBEXundefined 2 4" xfId="1449" xr:uid="{00000000-0005-0000-0000-0000AA050000}"/>
    <cellStyle name="SAPBEXundefined 2 5" xfId="1450" xr:uid="{00000000-0005-0000-0000-0000AB050000}"/>
    <cellStyle name="SAPBEXundefined 2 6" xfId="1451" xr:uid="{00000000-0005-0000-0000-0000AC050000}"/>
    <cellStyle name="SAPBEXundefined 2 7" xfId="1452" xr:uid="{00000000-0005-0000-0000-0000AD050000}"/>
    <cellStyle name="SAPBEXundefined 2 8" xfId="1453" xr:uid="{00000000-0005-0000-0000-0000AE050000}"/>
    <cellStyle name="SAPBEXundefined 2 9" xfId="1454" xr:uid="{00000000-0005-0000-0000-0000AF050000}"/>
    <cellStyle name="SAPBEXundefined 3" xfId="1455" xr:uid="{00000000-0005-0000-0000-0000B0050000}"/>
    <cellStyle name="SAPBEXundefined 4" xfId="1456" xr:uid="{00000000-0005-0000-0000-0000B1050000}"/>
    <cellStyle name="SAPBEXundefined 5" xfId="1457" xr:uid="{00000000-0005-0000-0000-0000B2050000}"/>
    <cellStyle name="SAPBEXundefined 6" xfId="1458" xr:uid="{00000000-0005-0000-0000-0000B3050000}"/>
    <cellStyle name="SAPBEXundefined 7" xfId="1459" xr:uid="{00000000-0005-0000-0000-0000B4050000}"/>
    <cellStyle name="SAPBEXundefined 8" xfId="1460" xr:uid="{00000000-0005-0000-0000-0000B5050000}"/>
    <cellStyle name="SAPBEXundefined 9" xfId="1461" xr:uid="{00000000-0005-0000-0000-0000B6050000}"/>
    <cellStyle name="Sheet Title" xfId="1462" xr:uid="{00000000-0005-0000-0000-0000B7050000}"/>
    <cellStyle name="Správně 2" xfId="1463" xr:uid="{00000000-0005-0000-0000-0000B8050000}"/>
    <cellStyle name="Správně 3" xfId="1464" xr:uid="{00000000-0005-0000-0000-0000B9050000}"/>
    <cellStyle name="Styl 1" xfId="1465" xr:uid="{00000000-0005-0000-0000-0000BA050000}"/>
    <cellStyle name="Subtotal" xfId="1466" xr:uid="{00000000-0005-0000-0000-0000BB050000}"/>
    <cellStyle name="Text upozornění 2" xfId="1467" xr:uid="{00000000-0005-0000-0000-0000BC050000}"/>
    <cellStyle name="Vstup 2" xfId="1468" xr:uid="{00000000-0005-0000-0000-0000BD050000}"/>
    <cellStyle name="Vstup 2 10" xfId="1469" xr:uid="{00000000-0005-0000-0000-0000BE050000}"/>
    <cellStyle name="Vstup 2 11" xfId="1470" xr:uid="{00000000-0005-0000-0000-0000BF050000}"/>
    <cellStyle name="Vstup 2 2" xfId="1471" xr:uid="{00000000-0005-0000-0000-0000C0050000}"/>
    <cellStyle name="Vstup 2 2 10" xfId="1472" xr:uid="{00000000-0005-0000-0000-0000C1050000}"/>
    <cellStyle name="Vstup 2 2 2" xfId="1473" xr:uid="{00000000-0005-0000-0000-0000C2050000}"/>
    <cellStyle name="Vstup 2 2 3" xfId="1474" xr:uid="{00000000-0005-0000-0000-0000C3050000}"/>
    <cellStyle name="Vstup 2 2 4" xfId="1475" xr:uid="{00000000-0005-0000-0000-0000C4050000}"/>
    <cellStyle name="Vstup 2 2 5" xfId="1476" xr:uid="{00000000-0005-0000-0000-0000C5050000}"/>
    <cellStyle name="Vstup 2 2 6" xfId="1477" xr:uid="{00000000-0005-0000-0000-0000C6050000}"/>
    <cellStyle name="Vstup 2 2 7" xfId="1478" xr:uid="{00000000-0005-0000-0000-0000C7050000}"/>
    <cellStyle name="Vstup 2 2 8" xfId="1479" xr:uid="{00000000-0005-0000-0000-0000C8050000}"/>
    <cellStyle name="Vstup 2 2 9" xfId="1480" xr:uid="{00000000-0005-0000-0000-0000C9050000}"/>
    <cellStyle name="Vstup 2 3" xfId="1481" xr:uid="{00000000-0005-0000-0000-0000CA050000}"/>
    <cellStyle name="Vstup 2 4" xfId="1482" xr:uid="{00000000-0005-0000-0000-0000CB050000}"/>
    <cellStyle name="Vstup 2 5" xfId="1483" xr:uid="{00000000-0005-0000-0000-0000CC050000}"/>
    <cellStyle name="Vstup 2 6" xfId="1484" xr:uid="{00000000-0005-0000-0000-0000CD050000}"/>
    <cellStyle name="Vstup 2 7" xfId="1485" xr:uid="{00000000-0005-0000-0000-0000CE050000}"/>
    <cellStyle name="Vstup 2 8" xfId="1486" xr:uid="{00000000-0005-0000-0000-0000CF050000}"/>
    <cellStyle name="Vstup 2 9" xfId="1487" xr:uid="{00000000-0005-0000-0000-0000D0050000}"/>
    <cellStyle name="Výpočet 2" xfId="1488" xr:uid="{00000000-0005-0000-0000-0000D1050000}"/>
    <cellStyle name="Výpočet 2 10" xfId="1489" xr:uid="{00000000-0005-0000-0000-0000D2050000}"/>
    <cellStyle name="Výpočet 2 11" xfId="1490" xr:uid="{00000000-0005-0000-0000-0000D3050000}"/>
    <cellStyle name="Výpočet 2 2" xfId="1491" xr:uid="{00000000-0005-0000-0000-0000D4050000}"/>
    <cellStyle name="Výpočet 2 2 10" xfId="1492" xr:uid="{00000000-0005-0000-0000-0000D5050000}"/>
    <cellStyle name="Výpočet 2 2 2" xfId="1493" xr:uid="{00000000-0005-0000-0000-0000D6050000}"/>
    <cellStyle name="Výpočet 2 2 3" xfId="1494" xr:uid="{00000000-0005-0000-0000-0000D7050000}"/>
    <cellStyle name="Výpočet 2 2 4" xfId="1495" xr:uid="{00000000-0005-0000-0000-0000D8050000}"/>
    <cellStyle name="Výpočet 2 2 5" xfId="1496" xr:uid="{00000000-0005-0000-0000-0000D9050000}"/>
    <cellStyle name="Výpočet 2 2 6" xfId="1497" xr:uid="{00000000-0005-0000-0000-0000DA050000}"/>
    <cellStyle name="Výpočet 2 2 7" xfId="1498" xr:uid="{00000000-0005-0000-0000-0000DB050000}"/>
    <cellStyle name="Výpočet 2 2 8" xfId="1499" xr:uid="{00000000-0005-0000-0000-0000DC050000}"/>
    <cellStyle name="Výpočet 2 2 9" xfId="1500" xr:uid="{00000000-0005-0000-0000-0000DD050000}"/>
    <cellStyle name="Výpočet 2 3" xfId="1501" xr:uid="{00000000-0005-0000-0000-0000DE050000}"/>
    <cellStyle name="Výpočet 2 4" xfId="1502" xr:uid="{00000000-0005-0000-0000-0000DF050000}"/>
    <cellStyle name="Výpočet 2 5" xfId="1503" xr:uid="{00000000-0005-0000-0000-0000E0050000}"/>
    <cellStyle name="Výpočet 2 6" xfId="1504" xr:uid="{00000000-0005-0000-0000-0000E1050000}"/>
    <cellStyle name="Výpočet 2 7" xfId="1505" xr:uid="{00000000-0005-0000-0000-0000E2050000}"/>
    <cellStyle name="Výpočet 2 8" xfId="1506" xr:uid="{00000000-0005-0000-0000-0000E3050000}"/>
    <cellStyle name="Výpočet 2 9" xfId="1507" xr:uid="{00000000-0005-0000-0000-0000E4050000}"/>
    <cellStyle name="Výstup 2" xfId="1508" xr:uid="{00000000-0005-0000-0000-0000E5050000}"/>
    <cellStyle name="Výstup 2 10" xfId="1509" xr:uid="{00000000-0005-0000-0000-0000E6050000}"/>
    <cellStyle name="Výstup 2 11" xfId="1510" xr:uid="{00000000-0005-0000-0000-0000E7050000}"/>
    <cellStyle name="Výstup 2 2" xfId="1511" xr:uid="{00000000-0005-0000-0000-0000E8050000}"/>
    <cellStyle name="Výstup 2 2 10" xfId="1512" xr:uid="{00000000-0005-0000-0000-0000E9050000}"/>
    <cellStyle name="Výstup 2 2 2" xfId="1513" xr:uid="{00000000-0005-0000-0000-0000EA050000}"/>
    <cellStyle name="Výstup 2 2 3" xfId="1514" xr:uid="{00000000-0005-0000-0000-0000EB050000}"/>
    <cellStyle name="Výstup 2 2 4" xfId="1515" xr:uid="{00000000-0005-0000-0000-0000EC050000}"/>
    <cellStyle name="Výstup 2 2 5" xfId="1516" xr:uid="{00000000-0005-0000-0000-0000ED050000}"/>
    <cellStyle name="Výstup 2 2 6" xfId="1517" xr:uid="{00000000-0005-0000-0000-0000EE050000}"/>
    <cellStyle name="Výstup 2 2 7" xfId="1518" xr:uid="{00000000-0005-0000-0000-0000EF050000}"/>
    <cellStyle name="Výstup 2 2 8" xfId="1519" xr:uid="{00000000-0005-0000-0000-0000F0050000}"/>
    <cellStyle name="Výstup 2 2 9" xfId="1520" xr:uid="{00000000-0005-0000-0000-0000F1050000}"/>
    <cellStyle name="Výstup 2 3" xfId="1521" xr:uid="{00000000-0005-0000-0000-0000F2050000}"/>
    <cellStyle name="Výstup 2 4" xfId="1522" xr:uid="{00000000-0005-0000-0000-0000F3050000}"/>
    <cellStyle name="Výstup 2 5" xfId="1523" xr:uid="{00000000-0005-0000-0000-0000F4050000}"/>
    <cellStyle name="Výstup 2 6" xfId="1524" xr:uid="{00000000-0005-0000-0000-0000F5050000}"/>
    <cellStyle name="Výstup 2 7" xfId="1525" xr:uid="{00000000-0005-0000-0000-0000F6050000}"/>
    <cellStyle name="Výstup 2 8" xfId="1526" xr:uid="{00000000-0005-0000-0000-0000F7050000}"/>
    <cellStyle name="Výstup 2 9" xfId="1527" xr:uid="{00000000-0005-0000-0000-0000F8050000}"/>
    <cellStyle name="Vysvětlující text 2" xfId="1528" xr:uid="{00000000-0005-0000-0000-0000F9050000}"/>
    <cellStyle name="Záhlaví 1" xfId="86" xr:uid="{00000000-0005-0000-0000-0000FA050000}"/>
    <cellStyle name="Záhlaví 2" xfId="87" xr:uid="{00000000-0005-0000-0000-0000FB050000}"/>
    <cellStyle name="Zvýraznění 1 2" xfId="1529" xr:uid="{00000000-0005-0000-0000-0000FC050000}"/>
    <cellStyle name="Zvýraznění 2 2" xfId="1530" xr:uid="{00000000-0005-0000-0000-0000FD050000}"/>
    <cellStyle name="Zvýraznění 3 2" xfId="1531" xr:uid="{00000000-0005-0000-0000-0000FE050000}"/>
    <cellStyle name="Zvýraznění 4 2" xfId="1532" xr:uid="{00000000-0005-0000-0000-0000FF050000}"/>
    <cellStyle name="Zvýraznění 5 2" xfId="1533" xr:uid="{00000000-0005-0000-0000-000000060000}"/>
    <cellStyle name="Zvýraznění 6 2" xfId="1534" xr:uid="{00000000-0005-0000-0000-000001060000}"/>
  </cellStyles>
  <dxfs count="0"/>
  <tableStyles count="0" defaultTableStyle="TableStyleMedium2" defaultPivotStyle="PivotStyleLight16"/>
  <colors>
    <mruColors>
      <color rgb="FFFFFFCC"/>
      <color rgb="FFDDFAFB"/>
      <color rgb="FFCEF8FA"/>
      <color rgb="FF79C1D5"/>
      <color rgb="FFFFCC66"/>
      <color rgb="FFFFFF66"/>
      <color rgb="FFFFFF99"/>
      <color rgb="FFFFCCFF"/>
      <color rgb="FF0000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'3.2'!$E$28</c:f>
              <c:strCache>
                <c:ptCount val="1"/>
                <c:pt idx="0">
                  <c:v>Do ČR</c:v>
                </c:pt>
              </c:strCache>
            </c:strRef>
          </c:tx>
          <c:invertIfNegative val="0"/>
          <c:cat>
            <c:strRef>
              <c:f>'3.2'!$D$29:$D$40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'3.2'!$E$29:$E$40</c:f>
              <c:numCache>
                <c:formatCode>#\ ##0.0</c:formatCode>
                <c:ptCount val="12"/>
                <c:pt idx="0">
                  <c:v>3924.2500326039481</c:v>
                </c:pt>
                <c:pt idx="1">
                  <c:v>2861.3715631551599</c:v>
                </c:pt>
                <c:pt idx="2">
                  <c:v>4062.4285724960346</c:v>
                </c:pt>
                <c:pt idx="3">
                  <c:v>4463.1944409480429</c:v>
                </c:pt>
                <c:pt idx="4">
                  <c:v>4429.736071247451</c:v>
                </c:pt>
                <c:pt idx="5">
                  <c:v>4103.2552026890589</c:v>
                </c:pt>
                <c:pt idx="6">
                  <c:v>3469.468994118834</c:v>
                </c:pt>
                <c:pt idx="7">
                  <c:v>4083.2654239277272</c:v>
                </c:pt>
                <c:pt idx="8">
                  <c:v>4436.854736602656</c:v>
                </c:pt>
                <c:pt idx="9">
                  <c:v>3637.0787327030985</c:v>
                </c:pt>
                <c:pt idx="10">
                  <c:v>3163.2601277549311</c:v>
                </c:pt>
                <c:pt idx="11">
                  <c:v>3018.0954262276591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C4-49AB-B1D3-D3194406E607}"/>
            </c:ext>
          </c:extLst>
        </c:ser>
        <c:ser>
          <c:idx val="1"/>
          <c:order val="1"/>
          <c:tx>
            <c:strRef>
              <c:f>'3.2'!$F$28</c:f>
              <c:strCache>
                <c:ptCount val="1"/>
                <c:pt idx="0">
                  <c:v>Z ČR</c:v>
                </c:pt>
              </c:strCache>
            </c:strRef>
          </c:tx>
          <c:invertIfNegative val="0"/>
          <c:cat>
            <c:strRef>
              <c:f>'3.2'!$D$29:$D$40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'3.2'!$F$29:$F$40</c:f>
              <c:numCache>
                <c:formatCode>#\ ##0.0</c:formatCode>
                <c:ptCount val="12"/>
                <c:pt idx="0">
                  <c:v>-3451.1586520247843</c:v>
                </c:pt>
                <c:pt idx="1">
                  <c:v>-2327.7665878553048</c:v>
                </c:pt>
                <c:pt idx="2">
                  <c:v>-3248.4701769314206</c:v>
                </c:pt>
                <c:pt idx="3">
                  <c:v>-3701.6165483997784</c:v>
                </c:pt>
                <c:pt idx="4">
                  <c:v>-3585.6206094531062</c:v>
                </c:pt>
                <c:pt idx="5">
                  <c:v>-3147.7993807978009</c:v>
                </c:pt>
                <c:pt idx="6">
                  <c:v>-2791.3710719070136</c:v>
                </c:pt>
                <c:pt idx="7">
                  <c:v>-3237.601896088926</c:v>
                </c:pt>
                <c:pt idx="8">
                  <c:v>-3486.0054219232702</c:v>
                </c:pt>
                <c:pt idx="9">
                  <c:v>-2746.2364964587409</c:v>
                </c:pt>
                <c:pt idx="10">
                  <c:v>-2604.2635143563298</c:v>
                </c:pt>
                <c:pt idx="11">
                  <c:v>-2605.4519760671951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C4-49AB-B1D3-D3194406E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269184"/>
        <c:axId val="154270720"/>
      </c:barChart>
      <c:catAx>
        <c:axId val="1542691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54270720"/>
        <c:crosses val="autoZero"/>
        <c:auto val="1"/>
        <c:lblAlgn val="ctr"/>
        <c:lblOffset val="100"/>
        <c:noMultiLvlLbl val="0"/>
      </c:catAx>
      <c:valAx>
        <c:axId val="154270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542691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EAA-4434-9EDB-79B35337C27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3EAA-4434-9EDB-79B35337C276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3EAA-4434-9EDB-79B35337C276}"/>
              </c:ext>
            </c:extLst>
          </c:dPt>
          <c:cat>
            <c:strRef>
              <c:f>'4.3'!$H$47:$H$49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'4.3'!$I$47:$I$49</c:f>
              <c:numCache>
                <c:formatCode>#,##0</c:formatCode>
                <c:ptCount val="3"/>
                <c:pt idx="0">
                  <c:v>42775.7994262586</c:v>
                </c:pt>
                <c:pt idx="1">
                  <c:v>25417.897426028881</c:v>
                </c:pt>
                <c:pt idx="2">
                  <c:v>37480.334561932854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EAA-4434-9EDB-79B35337C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5116544"/>
        <c:axId val="165122432"/>
      </c:barChart>
      <c:catAx>
        <c:axId val="165116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5122432"/>
        <c:crosses val="autoZero"/>
        <c:auto val="1"/>
        <c:lblAlgn val="ctr"/>
        <c:lblOffset val="100"/>
        <c:noMultiLvlLbl val="0"/>
      </c:catAx>
      <c:valAx>
        <c:axId val="1651224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S</a:t>
                </a:r>
                <a:r>
                  <a:rPr lang="en-US" b="0"/>
                  <a:t>potřeba plynu (tis.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5116544"/>
        <c:crosses val="autoZero"/>
        <c:crossBetween val="between"/>
        <c:majorUnit val="1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'5.1'!$B$44</c:f>
              <c:strCache>
                <c:ptCount val="1"/>
                <c:pt idx="0">
                  <c:v>Říjen</c:v>
                </c:pt>
              </c:strCache>
            </c:strRef>
          </c:tx>
          <c:invertIfNegative val="0"/>
          <c:cat>
            <c:numRef>
              <c:f>'5.1'!$C$43:$D$43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'5.1'!$C$44:$D$44</c:f>
              <c:numCache>
                <c:formatCode>#,##0</c:formatCode>
                <c:ptCount val="2"/>
                <c:pt idx="0">
                  <c:v>710645.30506306805</c:v>
                </c:pt>
                <c:pt idx="1">
                  <c:v>731372.17951008759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AC-426C-8CB5-97DB8CC20E85}"/>
            </c:ext>
          </c:extLst>
        </c:ser>
        <c:ser>
          <c:idx val="1"/>
          <c:order val="1"/>
          <c:tx>
            <c:strRef>
              <c:f>'5.1'!$B$45</c:f>
              <c:strCache>
                <c:ptCount val="1"/>
                <c:pt idx="0">
                  <c:v>Listopad</c:v>
                </c:pt>
              </c:strCache>
            </c:strRef>
          </c:tx>
          <c:invertIfNegative val="0"/>
          <c:cat>
            <c:numRef>
              <c:f>'5.1'!$C$43:$D$43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'5.1'!$C$45:$D$45</c:f>
              <c:numCache>
                <c:formatCode>#,##0</c:formatCode>
                <c:ptCount val="2"/>
                <c:pt idx="0">
                  <c:v>976241.92688788404</c:v>
                </c:pt>
                <c:pt idx="1">
                  <c:v>1005607.1063479667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AC-426C-8CB5-97DB8CC20E85}"/>
            </c:ext>
          </c:extLst>
        </c:ser>
        <c:ser>
          <c:idx val="2"/>
          <c:order val="2"/>
          <c:tx>
            <c:strRef>
              <c:f>'5.1'!$B$46</c:f>
              <c:strCache>
                <c:ptCount val="1"/>
                <c:pt idx="0">
                  <c:v>Prosinec</c:v>
                </c:pt>
              </c:strCache>
            </c:strRef>
          </c:tx>
          <c:invertIfNegative val="0"/>
          <c:cat>
            <c:numRef>
              <c:f>'5.1'!$C$43:$D$43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'5.1'!$C$46:$D$46</c:f>
              <c:numCache>
                <c:formatCode>#,##0</c:formatCode>
                <c:ptCount val="2"/>
                <c:pt idx="0">
                  <c:v>1161890.3955041422</c:v>
                </c:pt>
                <c:pt idx="1">
                  <c:v>1143552.4244846432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AC-426C-8CB5-97DB8CC20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312768"/>
        <c:axId val="154272896"/>
      </c:barChart>
      <c:catAx>
        <c:axId val="167312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4272896"/>
        <c:crosses val="autoZero"/>
        <c:auto val="1"/>
        <c:lblAlgn val="ctr"/>
        <c:lblOffset val="100"/>
        <c:noMultiLvlLbl val="0"/>
      </c:catAx>
      <c:valAx>
        <c:axId val="1542728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Spotřeba plynu (tis. m</a:t>
                </a:r>
                <a:r>
                  <a:rPr lang="cs-CZ" b="0" baseline="30000"/>
                  <a:t>3</a:t>
                </a:r>
                <a:r>
                  <a:rPr lang="cs-CZ" b="0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73127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026632910668183"/>
          <c:y val="0.33896038206238555"/>
          <c:w val="0.16691769114691726"/>
          <c:h val="0.342419700944769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'5.1'!$H$44</c:f>
              <c:strCache>
                <c:ptCount val="1"/>
                <c:pt idx="0">
                  <c:v>Říjen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'5.1'!$I$43:$J$43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'5.1'!$I$44:$J$44</c:f>
              <c:numCache>
                <c:formatCode>0.0%</c:formatCode>
                <c:ptCount val="2"/>
                <c:pt idx="0">
                  <c:v>0.24945622228082109</c:v>
                </c:pt>
                <c:pt idx="1">
                  <c:v>0.25390179767299836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E2-466B-A37D-841994DB4915}"/>
            </c:ext>
          </c:extLst>
        </c:ser>
        <c:ser>
          <c:idx val="1"/>
          <c:order val="1"/>
          <c:tx>
            <c:strRef>
              <c:f>'5.1'!$H$45</c:f>
              <c:strCache>
                <c:ptCount val="1"/>
                <c:pt idx="0">
                  <c:v>Listopad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'5.1'!$I$43:$J$43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'5.1'!$I$45:$J$45</c:f>
              <c:numCache>
                <c:formatCode>0.0%</c:formatCode>
                <c:ptCount val="2"/>
                <c:pt idx="0">
                  <c:v>0.34268800677151934</c:v>
                </c:pt>
                <c:pt idx="1">
                  <c:v>0.34910468186733806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E2-466B-A37D-841994DB4915}"/>
            </c:ext>
          </c:extLst>
        </c:ser>
        <c:ser>
          <c:idx val="2"/>
          <c:order val="2"/>
          <c:tx>
            <c:strRef>
              <c:f>'5.1'!$H$46</c:f>
              <c:strCache>
                <c:ptCount val="1"/>
                <c:pt idx="0">
                  <c:v>Prosinec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'5.1'!$I$43:$J$43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'5.1'!$I$46:$J$46</c:f>
              <c:numCache>
                <c:formatCode>0.0%</c:formatCode>
                <c:ptCount val="2"/>
                <c:pt idx="0">
                  <c:v>0.40785577094765968</c:v>
                </c:pt>
                <c:pt idx="1">
                  <c:v>0.39699352045966346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E2-466B-A37D-841994DB4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4301952"/>
        <c:axId val="154303872"/>
      </c:barChart>
      <c:catAx>
        <c:axId val="154301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54303872"/>
        <c:crosses val="autoZero"/>
        <c:auto val="1"/>
        <c:lblAlgn val="ctr"/>
        <c:lblOffset val="100"/>
        <c:noMultiLvlLbl val="0"/>
      </c:catAx>
      <c:valAx>
        <c:axId val="15430387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543019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'5.2'!$B$43</c:f>
              <c:strCache>
                <c:ptCount val="1"/>
                <c:pt idx="0">
                  <c:v>Říjen</c:v>
                </c:pt>
              </c:strCache>
            </c:strRef>
          </c:tx>
          <c:invertIfNegative val="0"/>
          <c:cat>
            <c:numRef>
              <c:f>'5.2'!$C$42:$D$42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'5.2'!$C$43:$D$43</c:f>
              <c:numCache>
                <c:formatCode>#,##0</c:formatCode>
                <c:ptCount val="2"/>
                <c:pt idx="0">
                  <c:v>68956.541616257295</c:v>
                </c:pt>
                <c:pt idx="1">
                  <c:v>68344.02591461601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2B-489A-AC92-55573FC6C8F1}"/>
            </c:ext>
          </c:extLst>
        </c:ser>
        <c:ser>
          <c:idx val="1"/>
          <c:order val="1"/>
          <c:tx>
            <c:strRef>
              <c:f>'5.2'!$B$44</c:f>
              <c:strCache>
                <c:ptCount val="1"/>
                <c:pt idx="0">
                  <c:v>Listopad</c:v>
                </c:pt>
              </c:strCache>
            </c:strRef>
          </c:tx>
          <c:invertIfNegative val="0"/>
          <c:cat>
            <c:numRef>
              <c:f>'5.2'!$C$42:$D$42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'5.2'!$C$44:$D$44</c:f>
              <c:numCache>
                <c:formatCode>#,##0</c:formatCode>
                <c:ptCount val="2"/>
                <c:pt idx="0">
                  <c:v>103776.94118583528</c:v>
                </c:pt>
                <c:pt idx="1">
                  <c:v>99839.051624975909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2B-489A-AC92-55573FC6C8F1}"/>
            </c:ext>
          </c:extLst>
        </c:ser>
        <c:ser>
          <c:idx val="2"/>
          <c:order val="2"/>
          <c:tx>
            <c:strRef>
              <c:f>'5.2'!$B$45</c:f>
              <c:strCache>
                <c:ptCount val="1"/>
                <c:pt idx="0">
                  <c:v>Prosinec</c:v>
                </c:pt>
              </c:strCache>
            </c:strRef>
          </c:tx>
          <c:invertIfNegative val="0"/>
          <c:cat>
            <c:numRef>
              <c:f>'5.2'!$C$42:$D$42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'5.2'!$C$45:$D$45</c:f>
              <c:numCache>
                <c:formatCode>#,##0</c:formatCode>
                <c:ptCount val="2"/>
                <c:pt idx="0">
                  <c:v>129100.22642468833</c:v>
                </c:pt>
                <c:pt idx="1">
                  <c:v>121852.03886234168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2B-489A-AC92-55573FC6C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4118400"/>
        <c:axId val="154124288"/>
      </c:barChart>
      <c:catAx>
        <c:axId val="15411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54124288"/>
        <c:crosses val="autoZero"/>
        <c:auto val="1"/>
        <c:lblAlgn val="ctr"/>
        <c:lblOffset val="100"/>
        <c:noMultiLvlLbl val="0"/>
      </c:catAx>
      <c:valAx>
        <c:axId val="1541242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Spotřeba plynu (tis. m</a:t>
                </a:r>
                <a:r>
                  <a:rPr lang="cs-CZ" b="0" baseline="30000"/>
                  <a:t>3</a:t>
                </a:r>
                <a:r>
                  <a:rPr lang="cs-CZ" b="0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41184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026632910668183"/>
          <c:y val="0.33896038206238555"/>
          <c:w val="0.16691769114691726"/>
          <c:h val="0.342419700944769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'5.2'!$H$43</c:f>
              <c:strCache>
                <c:ptCount val="1"/>
                <c:pt idx="0">
                  <c:v>Říjen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'5.2'!$I$42:$J$42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'5.2'!$I$43:$J$43</c:f>
              <c:numCache>
                <c:formatCode>0.0%</c:formatCode>
                <c:ptCount val="2"/>
                <c:pt idx="0">
                  <c:v>0.22845871587009256</c:v>
                </c:pt>
                <c:pt idx="1">
                  <c:v>0.2356405209219706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3-4E0B-B9AD-17DAD6C994D1}"/>
            </c:ext>
          </c:extLst>
        </c:ser>
        <c:ser>
          <c:idx val="1"/>
          <c:order val="1"/>
          <c:tx>
            <c:strRef>
              <c:f>'5.2'!$H$44</c:f>
              <c:strCache>
                <c:ptCount val="1"/>
                <c:pt idx="0">
                  <c:v>Listopad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'5.2'!$I$42:$J$42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'5.2'!$I$44:$J$44</c:f>
              <c:numCache>
                <c:formatCode>0.0%</c:formatCode>
                <c:ptCount val="2"/>
                <c:pt idx="0">
                  <c:v>0.34382157464017077</c:v>
                </c:pt>
                <c:pt idx="1">
                  <c:v>0.34423090853115157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43-4E0B-B9AD-17DAD6C994D1}"/>
            </c:ext>
          </c:extLst>
        </c:ser>
        <c:ser>
          <c:idx val="2"/>
          <c:order val="2"/>
          <c:tx>
            <c:strRef>
              <c:f>'5.2'!$H$45</c:f>
              <c:strCache>
                <c:ptCount val="1"/>
                <c:pt idx="0">
                  <c:v>Prosinec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'5.2'!$I$42:$J$42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'5.2'!$I$45:$J$45</c:f>
              <c:numCache>
                <c:formatCode>0.0%</c:formatCode>
                <c:ptCount val="2"/>
                <c:pt idx="0">
                  <c:v>0.42771970948973642</c:v>
                </c:pt>
                <c:pt idx="1">
                  <c:v>0.4201285705468778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43-4E0B-B9AD-17DAD6C99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2369536"/>
        <c:axId val="162371456"/>
      </c:barChart>
      <c:catAx>
        <c:axId val="162369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2371456"/>
        <c:crosses val="autoZero"/>
        <c:auto val="1"/>
        <c:lblAlgn val="ctr"/>
        <c:lblOffset val="100"/>
        <c:noMultiLvlLbl val="0"/>
      </c:catAx>
      <c:valAx>
        <c:axId val="16237145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23695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'5.3'!$H$43</c:f>
              <c:strCache>
                <c:ptCount val="1"/>
                <c:pt idx="0">
                  <c:v>Říjen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'5.3'!$I$42:$J$42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'5.3'!$I$43:$J$43</c:f>
              <c:numCache>
                <c:formatCode>0.0%</c:formatCode>
                <c:ptCount val="2"/>
                <c:pt idx="0">
                  <c:v>0.25923527199734081</c:v>
                </c:pt>
                <c:pt idx="1">
                  <c:v>0.26569992366088457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21-4F62-A8F2-07000363B55B}"/>
            </c:ext>
          </c:extLst>
        </c:ser>
        <c:ser>
          <c:idx val="1"/>
          <c:order val="1"/>
          <c:tx>
            <c:strRef>
              <c:f>'5.3'!$H$44</c:f>
              <c:strCache>
                <c:ptCount val="1"/>
                <c:pt idx="0">
                  <c:v>Listopad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'5.3'!$I$42:$J$42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'5.3'!$I$44:$J$44</c:f>
              <c:numCache>
                <c:formatCode>0.0%</c:formatCode>
                <c:ptCount val="2"/>
                <c:pt idx="0">
                  <c:v>0.33539640190604691</c:v>
                </c:pt>
                <c:pt idx="1">
                  <c:v>0.34401518120642266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21-4F62-A8F2-07000363B55B}"/>
            </c:ext>
          </c:extLst>
        </c:ser>
        <c:ser>
          <c:idx val="2"/>
          <c:order val="2"/>
          <c:tx>
            <c:strRef>
              <c:f>'5.3'!$H$45</c:f>
              <c:strCache>
                <c:ptCount val="1"/>
                <c:pt idx="0">
                  <c:v>Prosinec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'5.3'!$I$42:$J$42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'5.3'!$I$45:$J$45</c:f>
              <c:numCache>
                <c:formatCode>0.0%</c:formatCode>
                <c:ptCount val="2"/>
                <c:pt idx="0">
                  <c:v>0.40536832609661211</c:v>
                </c:pt>
                <c:pt idx="1">
                  <c:v>0.39028489513269304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21-4F62-A8F2-07000363B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499648"/>
        <c:axId val="167329792"/>
      </c:barChart>
      <c:catAx>
        <c:axId val="167499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7329792"/>
        <c:crosses val="autoZero"/>
        <c:auto val="1"/>
        <c:lblAlgn val="ctr"/>
        <c:lblOffset val="100"/>
        <c:noMultiLvlLbl val="0"/>
      </c:catAx>
      <c:valAx>
        <c:axId val="16732979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74996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'5.3'!$B$43</c:f>
              <c:strCache>
                <c:ptCount val="1"/>
                <c:pt idx="0">
                  <c:v>Říjen</c:v>
                </c:pt>
              </c:strCache>
            </c:strRef>
          </c:tx>
          <c:invertIfNegative val="0"/>
          <c:cat>
            <c:numRef>
              <c:f>'5.3'!$C$42:$D$42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'5.3'!$C$43:$D$43</c:f>
              <c:numCache>
                <c:formatCode>#,##0</c:formatCode>
                <c:ptCount val="2"/>
                <c:pt idx="0">
                  <c:v>602642.6734468108</c:v>
                </c:pt>
                <c:pt idx="1">
                  <c:v>617201.55660547165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C3-4286-BF7E-9B90DA6B9294}"/>
            </c:ext>
          </c:extLst>
        </c:ser>
        <c:ser>
          <c:idx val="1"/>
          <c:order val="1"/>
          <c:tx>
            <c:strRef>
              <c:f>'5.3'!$B$44</c:f>
              <c:strCache>
                <c:ptCount val="1"/>
                <c:pt idx="0">
                  <c:v>Listopad</c:v>
                </c:pt>
              </c:strCache>
            </c:strRef>
          </c:tx>
          <c:invertIfNegative val="0"/>
          <c:cat>
            <c:numRef>
              <c:f>'5.3'!$C$42:$D$42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'5.3'!$C$44:$D$44</c:f>
              <c:numCache>
                <c:formatCode>#,##0</c:formatCode>
                <c:ptCount val="2"/>
                <c:pt idx="0">
                  <c:v>779693.99284204864</c:v>
                </c:pt>
                <c:pt idx="1">
                  <c:v>799122.19172299094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C3-4286-BF7E-9B90DA6B9294}"/>
            </c:ext>
          </c:extLst>
        </c:ser>
        <c:ser>
          <c:idx val="2"/>
          <c:order val="2"/>
          <c:tx>
            <c:strRef>
              <c:f>'5.3'!$B$45</c:f>
              <c:strCache>
                <c:ptCount val="1"/>
                <c:pt idx="0">
                  <c:v>Prosinec</c:v>
                </c:pt>
              </c:strCache>
            </c:strRef>
          </c:tx>
          <c:invertIfNegative val="0"/>
          <c:cat>
            <c:numRef>
              <c:f>'5.3'!$C$42:$D$42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'5.3'!$C$45:$D$45</c:f>
              <c:numCache>
                <c:formatCode>#,##0</c:formatCode>
                <c:ptCount val="2"/>
                <c:pt idx="0">
                  <c:v>942357.30302945373</c:v>
                </c:pt>
                <c:pt idx="1">
                  <c:v>906603.36471509351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C3-4286-BF7E-9B90DA6B9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2396032"/>
        <c:axId val="162397568"/>
      </c:barChart>
      <c:catAx>
        <c:axId val="16239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62397568"/>
        <c:crosses val="autoZero"/>
        <c:auto val="1"/>
        <c:lblAlgn val="ctr"/>
        <c:lblOffset val="100"/>
        <c:noMultiLvlLbl val="0"/>
      </c:catAx>
      <c:valAx>
        <c:axId val="1623975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Spotřeba plynu (tis. m</a:t>
                </a:r>
                <a:r>
                  <a:rPr lang="cs-CZ" b="0" baseline="30000"/>
                  <a:t>3</a:t>
                </a:r>
                <a:r>
                  <a:rPr lang="cs-CZ" b="0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2396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026632910668183"/>
          <c:y val="0.33896038206238555"/>
          <c:w val="0.16691769114691726"/>
          <c:h val="0.342419700944769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'5.4'!$B$43</c:f>
              <c:strCache>
                <c:ptCount val="1"/>
                <c:pt idx="0">
                  <c:v>Říjen</c:v>
                </c:pt>
              </c:strCache>
            </c:strRef>
          </c:tx>
          <c:invertIfNegative val="0"/>
          <c:cat>
            <c:numRef>
              <c:f>'5.4'!$C$42:$D$42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'5.4'!$C$43:$D$43</c:f>
              <c:numCache>
                <c:formatCode>#,##0</c:formatCode>
                <c:ptCount val="2"/>
                <c:pt idx="0">
                  <c:v>28060.032009999999</c:v>
                </c:pt>
                <c:pt idx="1">
                  <c:v>27301.701990000005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BD-478B-86C6-58843A0475D5}"/>
            </c:ext>
          </c:extLst>
        </c:ser>
        <c:ser>
          <c:idx val="1"/>
          <c:order val="1"/>
          <c:tx>
            <c:strRef>
              <c:f>'5.4'!$B$44</c:f>
              <c:strCache>
                <c:ptCount val="1"/>
                <c:pt idx="0">
                  <c:v>Listopad</c:v>
                </c:pt>
              </c:strCache>
            </c:strRef>
          </c:tx>
          <c:invertIfNegative val="0"/>
          <c:cat>
            <c:numRef>
              <c:f>'5.4'!$C$42:$D$42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'5.4'!$C$44:$D$44</c:f>
              <c:numCache>
                <c:formatCode>#,##0</c:formatCode>
                <c:ptCount val="2"/>
                <c:pt idx="0">
                  <c:v>38992.286</c:v>
                </c:pt>
                <c:pt idx="1">
                  <c:v>37218.750999999997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BD-478B-86C6-58843A0475D5}"/>
            </c:ext>
          </c:extLst>
        </c:ser>
        <c:ser>
          <c:idx val="2"/>
          <c:order val="2"/>
          <c:tx>
            <c:strRef>
              <c:f>'5.4'!$B$45</c:f>
              <c:strCache>
                <c:ptCount val="1"/>
                <c:pt idx="0">
                  <c:v>Prosinec</c:v>
                </c:pt>
              </c:strCache>
            </c:strRef>
          </c:tx>
          <c:invertIfNegative val="0"/>
          <c:cat>
            <c:numRef>
              <c:f>'5.4'!$C$42:$D$42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'5.4'!$C$45:$D$45</c:f>
              <c:numCache>
                <c:formatCode>#,##0</c:formatCode>
                <c:ptCount val="2"/>
                <c:pt idx="0">
                  <c:v>43747.28299</c:v>
                </c:pt>
                <c:pt idx="1">
                  <c:v>43068.120009999999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BD-478B-86C6-58843A047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8995840"/>
        <c:axId val="168997632"/>
      </c:barChart>
      <c:catAx>
        <c:axId val="16899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8997632"/>
        <c:crosses val="autoZero"/>
        <c:auto val="1"/>
        <c:lblAlgn val="ctr"/>
        <c:lblOffset val="100"/>
        <c:noMultiLvlLbl val="0"/>
      </c:catAx>
      <c:valAx>
        <c:axId val="1689976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Spotřeba plynu (tis. m</a:t>
                </a:r>
                <a:r>
                  <a:rPr lang="cs-CZ" b="0" baseline="30000"/>
                  <a:t>3</a:t>
                </a:r>
                <a:r>
                  <a:rPr lang="cs-CZ" b="0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89958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026632910668183"/>
          <c:y val="0.33896038206238555"/>
          <c:w val="0.16691769114691726"/>
          <c:h val="0.342419700944769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'5.4'!$H$43</c:f>
              <c:strCache>
                <c:ptCount val="1"/>
                <c:pt idx="0">
                  <c:v>Říjen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'5.4'!$I$42:$J$42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'5.4'!$I$43:$J$43</c:f>
              <c:numCache>
                <c:formatCode>0.0%</c:formatCode>
                <c:ptCount val="2"/>
                <c:pt idx="0">
                  <c:v>0.25325029834719348</c:v>
                </c:pt>
                <c:pt idx="1">
                  <c:v>0.25376023892425831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6A-423E-AEEF-60B715594AC9}"/>
            </c:ext>
          </c:extLst>
        </c:ser>
        <c:ser>
          <c:idx val="1"/>
          <c:order val="1"/>
          <c:tx>
            <c:strRef>
              <c:f>'5.4'!$H$44</c:f>
              <c:strCache>
                <c:ptCount val="1"/>
                <c:pt idx="0">
                  <c:v>Listopad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'5.4'!$I$42:$J$42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'5.4'!$I$44:$J$44</c:f>
              <c:numCache>
                <c:formatCode>0.0%</c:formatCode>
                <c:ptCount val="2"/>
                <c:pt idx="0">
                  <c:v>0.35191720591123787</c:v>
                </c:pt>
                <c:pt idx="1">
                  <c:v>0.34593591087038578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6A-423E-AEEF-60B715594AC9}"/>
            </c:ext>
          </c:extLst>
        </c:ser>
        <c:ser>
          <c:idx val="2"/>
          <c:order val="2"/>
          <c:tx>
            <c:strRef>
              <c:f>'5.4'!$H$45</c:f>
              <c:strCache>
                <c:ptCount val="1"/>
                <c:pt idx="0">
                  <c:v>Prosinec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'5.4'!$I$42:$J$42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'5.4'!$I$45:$J$45</c:f>
              <c:numCache>
                <c:formatCode>0.0%</c:formatCode>
                <c:ptCount val="2"/>
                <c:pt idx="0">
                  <c:v>0.39483249574156859</c:v>
                </c:pt>
                <c:pt idx="1">
                  <c:v>0.40030385020535592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6A-423E-AEEF-60B715594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8657280"/>
        <c:axId val="168659200"/>
      </c:barChart>
      <c:catAx>
        <c:axId val="168657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8659200"/>
        <c:crosses val="autoZero"/>
        <c:auto val="1"/>
        <c:lblAlgn val="ctr"/>
        <c:lblOffset val="100"/>
        <c:noMultiLvlLbl val="0"/>
      </c:catAx>
      <c:valAx>
        <c:axId val="1686592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86572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'5.5'!$B$43</c:f>
              <c:strCache>
                <c:ptCount val="1"/>
                <c:pt idx="0">
                  <c:v>Říjen</c:v>
                </c:pt>
              </c:strCache>
            </c:strRef>
          </c:tx>
          <c:invertIfNegative val="0"/>
          <c:cat>
            <c:numRef>
              <c:f>'5.5'!$C$42:$D$42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'5.5'!$C$43:$D$43</c:f>
              <c:numCache>
                <c:formatCode>#,##0</c:formatCode>
                <c:ptCount val="2"/>
                <c:pt idx="0">
                  <c:v>10986.057990000001</c:v>
                </c:pt>
                <c:pt idx="1">
                  <c:v>18524.895000000004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8-4421-8B4C-C6E0AB107E29}"/>
            </c:ext>
          </c:extLst>
        </c:ser>
        <c:ser>
          <c:idx val="1"/>
          <c:order val="1"/>
          <c:tx>
            <c:strRef>
              <c:f>'5.5'!$B$44</c:f>
              <c:strCache>
                <c:ptCount val="1"/>
                <c:pt idx="0">
                  <c:v>Listopad</c:v>
                </c:pt>
              </c:strCache>
            </c:strRef>
          </c:tx>
          <c:invertIfNegative val="0"/>
          <c:cat>
            <c:numRef>
              <c:f>'5.5'!$C$42:$D$42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'5.5'!$C$44:$D$44</c:f>
              <c:numCache>
                <c:formatCode>#,##0</c:formatCode>
                <c:ptCount val="2"/>
                <c:pt idx="0">
                  <c:v>53778.706859999984</c:v>
                </c:pt>
                <c:pt idx="1">
                  <c:v>69427.112000000008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58-4421-8B4C-C6E0AB107E29}"/>
            </c:ext>
          </c:extLst>
        </c:ser>
        <c:ser>
          <c:idx val="2"/>
          <c:order val="2"/>
          <c:tx>
            <c:strRef>
              <c:f>'5.5'!$B$45</c:f>
              <c:strCache>
                <c:ptCount val="1"/>
                <c:pt idx="0">
                  <c:v>Prosinec</c:v>
                </c:pt>
              </c:strCache>
            </c:strRef>
          </c:tx>
          <c:invertIfNegative val="0"/>
          <c:cat>
            <c:numRef>
              <c:f>'5.5'!$C$42:$D$42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'5.5'!$C$45:$D$45</c:f>
              <c:numCache>
                <c:formatCode>#,##0</c:formatCode>
                <c:ptCount val="2"/>
                <c:pt idx="0">
                  <c:v>46685.583060000012</c:v>
                </c:pt>
                <c:pt idx="1">
                  <c:v>72028.900897207815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58-4421-8B4C-C6E0AB107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9018880"/>
        <c:axId val="169020416"/>
      </c:barChart>
      <c:catAx>
        <c:axId val="16901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9020416"/>
        <c:crosses val="autoZero"/>
        <c:auto val="1"/>
        <c:lblAlgn val="ctr"/>
        <c:lblOffset val="100"/>
        <c:noMultiLvlLbl val="0"/>
      </c:catAx>
      <c:valAx>
        <c:axId val="1690204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Spotřeba plynu (tis. m</a:t>
                </a:r>
                <a:r>
                  <a:rPr lang="cs-CZ" b="0" baseline="30000"/>
                  <a:t>3</a:t>
                </a:r>
                <a:r>
                  <a:rPr lang="cs-CZ" b="0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9018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026632910668183"/>
          <c:y val="0.33896038206238555"/>
          <c:w val="0.16691769114691726"/>
          <c:h val="0.342419700944769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'3.2'!$N$28</c:f>
              <c:strCache>
                <c:ptCount val="1"/>
                <c:pt idx="0">
                  <c:v>Ze ZP</c:v>
                </c:pt>
              </c:strCache>
            </c:strRef>
          </c:tx>
          <c:invertIfNegative val="0"/>
          <c:cat>
            <c:strRef>
              <c:f>'3.2'!$M$29:$M$40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'3.2'!$N$29:$N$40</c:f>
              <c:numCache>
                <c:formatCode>#\ ##0.0</c:formatCode>
                <c:ptCount val="12"/>
                <c:pt idx="0">
                  <c:v>789.69179599999995</c:v>
                </c:pt>
                <c:pt idx="1">
                  <c:v>624.79144200000007</c:v>
                </c:pt>
                <c:pt idx="2">
                  <c:v>271.89667100000003</c:v>
                </c:pt>
                <c:pt idx="3">
                  <c:v>147.27051500000002</c:v>
                </c:pt>
                <c:pt idx="4">
                  <c:v>0.78652999999999995</c:v>
                </c:pt>
                <c:pt idx="5">
                  <c:v>0</c:v>
                </c:pt>
                <c:pt idx="6">
                  <c:v>68.300910999999999</c:v>
                </c:pt>
                <c:pt idx="7">
                  <c:v>14.038923</c:v>
                </c:pt>
                <c:pt idx="8">
                  <c:v>7.4762560000000002</c:v>
                </c:pt>
                <c:pt idx="9">
                  <c:v>30.203655999999999</c:v>
                </c:pt>
                <c:pt idx="10">
                  <c:v>409.36265200000003</c:v>
                </c:pt>
                <c:pt idx="11">
                  <c:v>747.013465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D1-45C7-A597-88D5BA9CDAB8}"/>
            </c:ext>
          </c:extLst>
        </c:ser>
        <c:ser>
          <c:idx val="1"/>
          <c:order val="1"/>
          <c:tx>
            <c:strRef>
              <c:f>'3.2'!$O$28</c:f>
              <c:strCache>
                <c:ptCount val="1"/>
                <c:pt idx="0">
                  <c:v>Do ZP</c:v>
                </c:pt>
              </c:strCache>
            </c:strRef>
          </c:tx>
          <c:invertIfNegative val="0"/>
          <c:cat>
            <c:strRef>
              <c:f>'3.2'!$M$29:$M$40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'3.2'!$O$29:$O$40</c:f>
              <c:numCache>
                <c:formatCode>#\ ##0.0</c:formatCode>
                <c:ptCount val="12"/>
                <c:pt idx="0">
                  <c:v>-2.6978270000000002</c:v>
                </c:pt>
                <c:pt idx="1">
                  <c:v>-3.5317380000000003</c:v>
                </c:pt>
                <c:pt idx="2">
                  <c:v>-11.090530999999999</c:v>
                </c:pt>
                <c:pt idx="3">
                  <c:v>-45.603280999999996</c:v>
                </c:pt>
                <c:pt idx="4">
                  <c:v>-271.49396499999995</c:v>
                </c:pt>
                <c:pt idx="5">
                  <c:v>-556.26144899999997</c:v>
                </c:pt>
                <c:pt idx="6">
                  <c:v>-370.45974199999995</c:v>
                </c:pt>
                <c:pt idx="7">
                  <c:v>-503.99972899999995</c:v>
                </c:pt>
                <c:pt idx="8">
                  <c:v>-538.80720299999996</c:v>
                </c:pt>
                <c:pt idx="9">
                  <c:v>-214.35463899999996</c:v>
                </c:pt>
                <c:pt idx="10">
                  <c:v>-0.73100500000000002</c:v>
                </c:pt>
                <c:pt idx="11">
                  <c:v>-3.8885699999999996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D1-45C7-A597-88D5BA9CD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464128"/>
        <c:axId val="162465664"/>
      </c:barChart>
      <c:catAx>
        <c:axId val="1624641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62465664"/>
        <c:crosses val="autoZero"/>
        <c:auto val="1"/>
        <c:lblAlgn val="ctr"/>
        <c:lblOffset val="100"/>
        <c:noMultiLvlLbl val="0"/>
      </c:catAx>
      <c:valAx>
        <c:axId val="1624656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24641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'5.5'!$H$43</c:f>
              <c:strCache>
                <c:ptCount val="1"/>
                <c:pt idx="0">
                  <c:v>Říjen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'5.5'!$I$42:$J$42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'5.5'!$I$43:$J$43</c:f>
              <c:numCache>
                <c:formatCode>0.0%</c:formatCode>
                <c:ptCount val="2"/>
                <c:pt idx="0">
                  <c:v>9.8573563887585355E-2</c:v>
                </c:pt>
                <c:pt idx="1">
                  <c:v>0.11579441099248393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E0-410E-B795-EC65F30D31A1}"/>
            </c:ext>
          </c:extLst>
        </c:ser>
        <c:ser>
          <c:idx val="1"/>
          <c:order val="1"/>
          <c:tx>
            <c:strRef>
              <c:f>'5.5'!$H$44</c:f>
              <c:strCache>
                <c:ptCount val="1"/>
                <c:pt idx="0">
                  <c:v>Listopad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'5.5'!$I$42:$J$42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'5.5'!$I$44:$J$44</c:f>
              <c:numCache>
                <c:formatCode>0.0%</c:formatCode>
                <c:ptCount val="2"/>
                <c:pt idx="0">
                  <c:v>0.4825351187187692</c:v>
                </c:pt>
                <c:pt idx="1">
                  <c:v>0.43397123389628994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E0-410E-B795-EC65F30D31A1}"/>
            </c:ext>
          </c:extLst>
        </c:ser>
        <c:ser>
          <c:idx val="2"/>
          <c:order val="2"/>
          <c:tx>
            <c:strRef>
              <c:f>'5.5'!$H$45</c:f>
              <c:strCache>
                <c:ptCount val="1"/>
                <c:pt idx="0">
                  <c:v>Prosinec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'5.5'!$I$42:$J$42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'5.5'!$I$45:$J$45</c:f>
              <c:numCache>
                <c:formatCode>0.0%</c:formatCode>
                <c:ptCount val="2"/>
                <c:pt idx="0">
                  <c:v>0.41889131739364532</c:v>
                </c:pt>
                <c:pt idx="1">
                  <c:v>0.45023435511122595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E0-410E-B795-EC65F30D3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8688640"/>
        <c:axId val="169047168"/>
      </c:barChart>
      <c:catAx>
        <c:axId val="16868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9047168"/>
        <c:crosses val="autoZero"/>
        <c:auto val="1"/>
        <c:lblAlgn val="ctr"/>
        <c:lblOffset val="100"/>
        <c:noMultiLvlLbl val="0"/>
      </c:catAx>
      <c:valAx>
        <c:axId val="16904716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86886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54C5-4D97-9705-2AF2BCE9BB93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'5.6'!$C$7:$C$11</c:f>
              <c:numCache>
                <c:formatCode>#,##0</c:formatCode>
                <c:ptCount val="5"/>
                <c:pt idx="0">
                  <c:v>68956.541616257295</c:v>
                </c:pt>
                <c:pt idx="1">
                  <c:v>602642.6734468108</c:v>
                </c:pt>
                <c:pt idx="2">
                  <c:v>28060.032009999999</c:v>
                </c:pt>
                <c:pt idx="3">
                  <c:v>10986.057990000001</c:v>
                </c:pt>
                <c:pt idx="4">
                  <c:v>710645.30506306805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C5-4D97-9705-2AF2BCE9B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633856"/>
        <c:axId val="170647936"/>
      </c:barChart>
      <c:catAx>
        <c:axId val="1706338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70647936"/>
        <c:crosses val="autoZero"/>
        <c:auto val="1"/>
        <c:lblAlgn val="ctr"/>
        <c:lblOffset val="100"/>
        <c:noMultiLvlLbl val="0"/>
      </c:catAx>
      <c:valAx>
        <c:axId val="17064793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633856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F2BC-4465-971B-A3752841C877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'5.6'!$G$7:$G$11</c:f>
              <c:numCache>
                <c:formatCode>#\ ##0.0</c:formatCode>
                <c:ptCount val="5"/>
                <c:pt idx="0">
                  <c:v>9.3677419354838722</c:v>
                </c:pt>
                <c:pt idx="1">
                  <c:v>8.1978494623655909</c:v>
                </c:pt>
                <c:pt idx="2">
                  <c:v>7.6129032258064511</c:v>
                </c:pt>
                <c:pt idx="3">
                  <c:v>8.17741935483871</c:v>
                </c:pt>
                <c:pt idx="4">
                  <c:v>8.17741935483871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BC-4465-971B-A3752841C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275584"/>
        <c:axId val="170277120"/>
      </c:barChart>
      <c:catAx>
        <c:axId val="1702755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0277120"/>
        <c:crosses val="autoZero"/>
        <c:auto val="1"/>
        <c:lblAlgn val="ctr"/>
        <c:lblOffset val="100"/>
        <c:noMultiLvlLbl val="0"/>
      </c:catAx>
      <c:valAx>
        <c:axId val="170277120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2755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FE05-4306-9851-6169F5F521BE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'5.6'!$H$7:$H$11</c:f>
              <c:numCache>
                <c:formatCode>#\ ##0.0</c:formatCode>
                <c:ptCount val="5"/>
                <c:pt idx="0">
                  <c:v>17.2</c:v>
                </c:pt>
                <c:pt idx="1">
                  <c:v>15.683333333333335</c:v>
                </c:pt>
                <c:pt idx="2">
                  <c:v>14.9</c:v>
                </c:pt>
                <c:pt idx="3">
                  <c:v>15.8</c:v>
                </c:pt>
                <c:pt idx="4">
                  <c:v>15.8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05-4306-9851-6169F5F521BE}"/>
            </c:ext>
          </c:extLst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FE05-4306-9851-6169F5F521BE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'5.6'!$I$7:$I$11</c:f>
              <c:numCache>
                <c:formatCode>#\ ##0.0</c:formatCode>
                <c:ptCount val="5"/>
                <c:pt idx="0">
                  <c:v>4.3</c:v>
                </c:pt>
                <c:pt idx="1">
                  <c:v>3.5166666666666671</c:v>
                </c:pt>
                <c:pt idx="2">
                  <c:v>3</c:v>
                </c:pt>
                <c:pt idx="3">
                  <c:v>3.5</c:v>
                </c:pt>
                <c:pt idx="4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E05-4306-9851-6169F5F52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0308352"/>
        <c:axId val="170309888"/>
      </c:barChart>
      <c:catAx>
        <c:axId val="1703083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0309888"/>
        <c:crosses val="autoZero"/>
        <c:auto val="1"/>
        <c:lblAlgn val="ctr"/>
        <c:lblOffset val="100"/>
        <c:noMultiLvlLbl val="0"/>
      </c:catAx>
      <c:valAx>
        <c:axId val="170309888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3083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A04-426F-B110-21F54C9DB53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A04-426F-B110-21F54C9DB53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A04-426F-B110-21F54C9DB53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A04-426F-B110-21F54C9DB531}"/>
              </c:ext>
            </c:extLst>
          </c:dPt>
          <c:dLbls>
            <c:dLbl>
              <c:idx val="0"/>
              <c:layout>
                <c:manualLayout>
                  <c:x val="-0.2092697417917585"/>
                  <c:y val="0.2400304925119654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04-426F-B110-21F54C9DB531}"/>
                </c:ext>
              </c:extLst>
            </c:dLbl>
            <c:dLbl>
              <c:idx val="1"/>
              <c:layout>
                <c:manualLayout>
                  <c:x val="0.33687823658444793"/>
                  <c:y val="-0.100879265091863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04-426F-B110-21F54C9DB531}"/>
                </c:ext>
              </c:extLst>
            </c:dLbl>
            <c:dLbl>
              <c:idx val="2"/>
              <c:layout>
                <c:manualLayout>
                  <c:x val="0.17075889327553034"/>
                  <c:y val="0.1534498996448972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04-426F-B110-21F54C9DB531}"/>
                </c:ext>
              </c:extLst>
            </c:dLbl>
            <c:dLbl>
              <c:idx val="3"/>
              <c:layout>
                <c:manualLayout>
                  <c:x val="-9.1761723357055621E-3"/>
                  <c:y val="0.2008591940713293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04-426F-B110-21F54C9DB53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'5.6'!$A$7:$A$10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</c:strCache>
            </c:strRef>
          </c:cat>
          <c:val>
            <c:numRef>
              <c:f>'5.6'!$E$7:$E$10</c:f>
              <c:numCache>
                <c:formatCode>0.0%</c:formatCode>
                <c:ptCount val="4"/>
                <c:pt idx="0">
                  <c:v>9.7033697577355513E-2</c:v>
                </c:pt>
                <c:pt idx="1">
                  <c:v>0.84802174749234105</c:v>
                </c:pt>
                <c:pt idx="2">
                  <c:v>3.948528444511392E-2</c:v>
                </c:pt>
                <c:pt idx="3">
                  <c:v>1.5459270485189535E-2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04-426F-B110-21F54C9DB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9F7F-4C12-9CAF-62086B6BC9E1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'5.7'!$C$7:$C$11</c:f>
              <c:numCache>
                <c:formatCode>#,##0</c:formatCode>
                <c:ptCount val="5"/>
                <c:pt idx="0">
                  <c:v>103776.94118583528</c:v>
                </c:pt>
                <c:pt idx="1">
                  <c:v>779693.99284204864</c:v>
                </c:pt>
                <c:pt idx="2">
                  <c:v>38992.286</c:v>
                </c:pt>
                <c:pt idx="3">
                  <c:v>53778.706859999984</c:v>
                </c:pt>
                <c:pt idx="4">
                  <c:v>976241.92688788392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7F-4C12-9CAF-62086B6BC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968960"/>
        <c:axId val="170970496"/>
      </c:barChart>
      <c:catAx>
        <c:axId val="17096896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70970496"/>
        <c:crosses val="autoZero"/>
        <c:auto val="1"/>
        <c:lblAlgn val="ctr"/>
        <c:lblOffset val="100"/>
        <c:noMultiLvlLbl val="0"/>
      </c:catAx>
      <c:valAx>
        <c:axId val="17097049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968960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ED29-486A-AE96-2524202E0B3F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'5.7'!$G$7:$G$11</c:f>
              <c:numCache>
                <c:formatCode>#\ ##0.0</c:formatCode>
                <c:ptCount val="5"/>
                <c:pt idx="0">
                  <c:v>4.8933333333333344</c:v>
                </c:pt>
                <c:pt idx="1">
                  <c:v>3.890000000000001</c:v>
                </c:pt>
                <c:pt idx="2">
                  <c:v>3.0999999999999996</c:v>
                </c:pt>
                <c:pt idx="3">
                  <c:v>3.8100000000000005</c:v>
                </c:pt>
                <c:pt idx="4">
                  <c:v>3.8100000000000005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29-486A-AE96-2524202E0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9095168"/>
        <c:axId val="169096704"/>
      </c:barChart>
      <c:catAx>
        <c:axId val="1690951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9096704"/>
        <c:crosses val="autoZero"/>
        <c:auto val="1"/>
        <c:lblAlgn val="ctr"/>
        <c:lblOffset val="100"/>
        <c:noMultiLvlLbl val="0"/>
      </c:catAx>
      <c:valAx>
        <c:axId val="169096704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90951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F2DF-426E-8B9F-1A852D9FA533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'5.7'!$H$7:$H$11</c:f>
              <c:numCache>
                <c:formatCode>#\ ##0.0</c:formatCode>
                <c:ptCount val="5"/>
                <c:pt idx="0">
                  <c:v>8.6</c:v>
                </c:pt>
                <c:pt idx="1">
                  <c:v>7.7666666666666666</c:v>
                </c:pt>
                <c:pt idx="2">
                  <c:v>6.5</c:v>
                </c:pt>
                <c:pt idx="3">
                  <c:v>7.7</c:v>
                </c:pt>
                <c:pt idx="4">
                  <c:v>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DF-426E-8B9F-1A852D9FA533}"/>
            </c:ext>
          </c:extLst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F2DF-426E-8B9F-1A852D9FA533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'5.7'!$I$7:$I$11</c:f>
              <c:numCache>
                <c:formatCode>#\ ##0.0</c:formatCode>
                <c:ptCount val="5"/>
                <c:pt idx="0">
                  <c:v>0.3</c:v>
                </c:pt>
                <c:pt idx="1">
                  <c:v>-0.45</c:v>
                </c:pt>
                <c:pt idx="2">
                  <c:v>-1.2</c:v>
                </c:pt>
                <c:pt idx="3">
                  <c:v>-0.5</c:v>
                </c:pt>
                <c:pt idx="4">
                  <c:v>-0.5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DF-426E-8B9F-1A852D9FA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0811392"/>
        <c:axId val="170812928"/>
      </c:barChart>
      <c:catAx>
        <c:axId val="17081139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0812928"/>
        <c:crosses val="autoZero"/>
        <c:auto val="1"/>
        <c:lblAlgn val="ctr"/>
        <c:lblOffset val="100"/>
        <c:noMultiLvlLbl val="0"/>
      </c:catAx>
      <c:valAx>
        <c:axId val="170812928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811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74A-47F2-A3C8-F00D6B79603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74A-47F2-A3C8-F00D6B79603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74A-47F2-A3C8-F00D6B79603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74A-47F2-A3C8-F00D6B796032}"/>
              </c:ext>
            </c:extLst>
          </c:dPt>
          <c:dLbls>
            <c:dLbl>
              <c:idx val="0"/>
              <c:layout>
                <c:manualLayout>
                  <c:x val="-0.26884366845236024"/>
                  <c:y val="0.23022695692450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4A-47F2-A3C8-F00D6B796032}"/>
                </c:ext>
              </c:extLst>
            </c:dLbl>
            <c:dLbl>
              <c:idx val="1"/>
              <c:layout>
                <c:manualLayout>
                  <c:x val="0.22486349133790021"/>
                  <c:y val="-6.166357881735371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4A-47F2-A3C8-F00D6B796032}"/>
                </c:ext>
              </c:extLst>
            </c:dLbl>
            <c:dLbl>
              <c:idx val="2"/>
              <c:layout>
                <c:manualLayout>
                  <c:x val="0.19125068332858941"/>
                  <c:y val="0.1632538212135246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4A-47F2-A3C8-F00D6B796032}"/>
                </c:ext>
              </c:extLst>
            </c:dLbl>
            <c:dLbl>
              <c:idx val="3"/>
              <c:layout>
                <c:manualLayout>
                  <c:x val="-2.1404057519178857E-2"/>
                  <c:y val="0.196078431372548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4A-47F2-A3C8-F00D6B79603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'5.7'!$A$7:$A$10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</c:strCache>
            </c:strRef>
          </c:cat>
          <c:val>
            <c:numRef>
              <c:f>'5.7'!$E$7:$E$10</c:f>
              <c:numCache>
                <c:formatCode>0.0%</c:formatCode>
                <c:ptCount val="4"/>
                <c:pt idx="0">
                  <c:v>0.10630248335744087</c:v>
                </c:pt>
                <c:pt idx="1">
                  <c:v>0.79866882518311699</c:v>
                </c:pt>
                <c:pt idx="2">
                  <c:v>3.9941212240598691E-2</c:v>
                </c:pt>
                <c:pt idx="3">
                  <c:v>5.5087479218843438E-2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4A-47F2-A3C8-F00D6B796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5CB5-4FBE-977D-CDDB9242C6BE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'5.8'!$C$7:$C$11</c:f>
              <c:numCache>
                <c:formatCode>#,##0</c:formatCode>
                <c:ptCount val="5"/>
                <c:pt idx="0">
                  <c:v>129100.22642468833</c:v>
                </c:pt>
                <c:pt idx="1">
                  <c:v>942357.30302945373</c:v>
                </c:pt>
                <c:pt idx="2">
                  <c:v>43747.28299</c:v>
                </c:pt>
                <c:pt idx="3">
                  <c:v>46685.583060000012</c:v>
                </c:pt>
                <c:pt idx="4">
                  <c:v>1161890.3955041422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B5-4FBE-977D-CDDB9242C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8719488"/>
        <c:axId val="168721024"/>
      </c:barChart>
      <c:catAx>
        <c:axId val="1687194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8721024"/>
        <c:crosses val="autoZero"/>
        <c:auto val="1"/>
        <c:lblAlgn val="ctr"/>
        <c:lblOffset val="100"/>
        <c:noMultiLvlLbl val="0"/>
      </c:catAx>
      <c:valAx>
        <c:axId val="168721024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8719488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'4.1'!$E$30</c:f>
              <c:strCache>
                <c:ptCount val="1"/>
                <c:pt idx="0">
                  <c:v>Skutečnost</c:v>
                </c:pt>
              </c:strCache>
            </c:strRef>
          </c:tx>
          <c:invertIfNegative val="0"/>
          <c:cat>
            <c:strRef>
              <c:f>'4.1'!$D$31:$D$42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'4.1'!$E$31:$E$42</c:f>
              <c:numCache>
                <c:formatCode>#\ ##0.0</c:formatCode>
                <c:ptCount val="12"/>
                <c:pt idx="0">
                  <c:v>1273.1090817392794</c:v>
                </c:pt>
                <c:pt idx="1">
                  <c:v>1165.2067863432326</c:v>
                </c:pt>
                <c:pt idx="2">
                  <c:v>1091.1743164401041</c:v>
                </c:pt>
                <c:pt idx="3">
                  <c:v>882.21581415663218</c:v>
                </c:pt>
                <c:pt idx="4">
                  <c:v>583.12097919475741</c:v>
                </c:pt>
                <c:pt idx="5">
                  <c:v>415.25950427794277</c:v>
                </c:pt>
                <c:pt idx="6">
                  <c:v>382.26710824888454</c:v>
                </c:pt>
                <c:pt idx="7">
                  <c:v>363.43820805664933</c:v>
                </c:pt>
                <c:pt idx="8">
                  <c:v>429.16403823996393</c:v>
                </c:pt>
                <c:pt idx="9">
                  <c:v>710.64524401658332</c:v>
                </c:pt>
                <c:pt idx="10">
                  <c:v>976.24186930500662</c:v>
                </c:pt>
                <c:pt idx="11">
                  <c:v>1161.8903714199182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34-4339-BB83-47F9E5C24E45}"/>
            </c:ext>
          </c:extLst>
        </c:ser>
        <c:ser>
          <c:idx val="1"/>
          <c:order val="1"/>
          <c:tx>
            <c:strRef>
              <c:f>'4.1'!$F$30</c:f>
              <c:strCache>
                <c:ptCount val="1"/>
                <c:pt idx="0">
                  <c:v>Přepočet</c:v>
                </c:pt>
              </c:strCache>
            </c:strRef>
          </c:tx>
          <c:invertIfNegative val="0"/>
          <c:cat>
            <c:strRef>
              <c:f>'4.1'!$D$31:$D$42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'4.1'!$F$31:$F$42</c:f>
              <c:numCache>
                <c:formatCode>#\ ##0.0</c:formatCode>
                <c:ptCount val="12"/>
                <c:pt idx="0">
                  <c:v>1283.9255507782743</c:v>
                </c:pt>
                <c:pt idx="1">
                  <c:v>1146.9243868263973</c:v>
                </c:pt>
                <c:pt idx="2">
                  <c:v>1071.0225001294161</c:v>
                </c:pt>
                <c:pt idx="3">
                  <c:v>783.39723392085205</c:v>
                </c:pt>
                <c:pt idx="4">
                  <c:v>531.2374116596751</c:v>
                </c:pt>
                <c:pt idx="5">
                  <c:v>423.47880666077111</c:v>
                </c:pt>
                <c:pt idx="6">
                  <c:v>385.01343534916839</c:v>
                </c:pt>
                <c:pt idx="7">
                  <c:v>355.73298559087806</c:v>
                </c:pt>
                <c:pt idx="8">
                  <c:v>453.30647987304832</c:v>
                </c:pt>
                <c:pt idx="9">
                  <c:v>706.09668300749729</c:v>
                </c:pt>
                <c:pt idx="10">
                  <c:v>986.66548431114211</c:v>
                </c:pt>
                <c:pt idx="11">
                  <c:v>1192.8098233854867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34-4339-BB83-47F9E5C24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885632"/>
        <c:axId val="162887168"/>
      </c:barChart>
      <c:catAx>
        <c:axId val="162885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62887168"/>
        <c:crosses val="autoZero"/>
        <c:auto val="1"/>
        <c:lblAlgn val="ctr"/>
        <c:lblOffset val="100"/>
        <c:noMultiLvlLbl val="0"/>
      </c:catAx>
      <c:valAx>
        <c:axId val="1628871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28856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B2B5-4B1A-8498-97C66ED7FF48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'5.8'!$G$7:$G$11</c:f>
              <c:numCache>
                <c:formatCode>#\ ##0.0</c:formatCode>
                <c:ptCount val="5"/>
                <c:pt idx="0">
                  <c:v>2.370967741935484</c:v>
                </c:pt>
                <c:pt idx="1">
                  <c:v>0.55107526881720437</c:v>
                </c:pt>
                <c:pt idx="2">
                  <c:v>0.84193548387096784</c:v>
                </c:pt>
                <c:pt idx="3">
                  <c:v>0.58387096774193536</c:v>
                </c:pt>
                <c:pt idx="4">
                  <c:v>0.58387096774193536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B5-4B1A-8498-97C66ED7F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900480"/>
        <c:axId val="170902272"/>
      </c:barChart>
      <c:catAx>
        <c:axId val="1709004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0902272"/>
        <c:crosses val="autoZero"/>
        <c:auto val="1"/>
        <c:lblAlgn val="ctr"/>
        <c:lblOffset val="100"/>
        <c:noMultiLvlLbl val="0"/>
      </c:catAx>
      <c:valAx>
        <c:axId val="170902272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9004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4A63-446F-ACAA-1D638CAF4F26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'5.8'!$H$7:$H$11</c:f>
              <c:numCache>
                <c:formatCode>#\ ##0.0</c:formatCode>
                <c:ptCount val="5"/>
                <c:pt idx="0">
                  <c:v>12</c:v>
                </c:pt>
                <c:pt idx="1">
                  <c:v>9.2999999999999989</c:v>
                </c:pt>
                <c:pt idx="2">
                  <c:v>9.6</c:v>
                </c:pt>
                <c:pt idx="3">
                  <c:v>9.1999999999999993</c:v>
                </c:pt>
                <c:pt idx="4">
                  <c:v>9.1999999999999993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63-446F-ACAA-1D638CAF4F26}"/>
            </c:ext>
          </c:extLst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4A63-446F-ACAA-1D638CAF4F26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'5.8'!$I$7:$I$11</c:f>
              <c:numCache>
                <c:formatCode>#\ ##0.0</c:formatCode>
                <c:ptCount val="5"/>
                <c:pt idx="0">
                  <c:v>-5.8</c:v>
                </c:pt>
                <c:pt idx="1">
                  <c:v>-6.7333333333333334</c:v>
                </c:pt>
                <c:pt idx="2">
                  <c:v>-5.9</c:v>
                </c:pt>
                <c:pt idx="3">
                  <c:v>-6.5</c:v>
                </c:pt>
                <c:pt idx="4">
                  <c:v>-6.5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63-446F-ACAA-1D638CAF4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8795136"/>
        <c:axId val="168796928"/>
      </c:barChart>
      <c:catAx>
        <c:axId val="1687951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8796928"/>
        <c:crosses val="autoZero"/>
        <c:auto val="1"/>
        <c:lblAlgn val="ctr"/>
        <c:lblOffset val="100"/>
        <c:noMultiLvlLbl val="0"/>
      </c:catAx>
      <c:valAx>
        <c:axId val="168796928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87951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9A4-4EB2-A29D-EA3C089C4B4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9A4-4EB2-A29D-EA3C089C4B4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9A4-4EB2-A29D-EA3C089C4B4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9A4-4EB2-A29D-EA3C089C4B49}"/>
              </c:ext>
            </c:extLst>
          </c:dPt>
          <c:dLbls>
            <c:dLbl>
              <c:idx val="0"/>
              <c:layout>
                <c:manualLayout>
                  <c:x val="-0.17481783779673074"/>
                  <c:y val="0.210619113787247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A4-4EB2-A29D-EA3C089C4B49}"/>
                </c:ext>
              </c:extLst>
            </c:dLbl>
            <c:dLbl>
              <c:idx val="1"/>
              <c:layout>
                <c:manualLayout>
                  <c:x val="0.36759483548082744"/>
                  <c:y val="-9.107534352323606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A4-4EB2-A29D-EA3C089C4B49}"/>
                </c:ext>
              </c:extLst>
            </c:dLbl>
            <c:dLbl>
              <c:idx val="2"/>
              <c:layout>
                <c:manualLayout>
                  <c:x val="0.21584083139226054"/>
                  <c:y val="0.1975675467037206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A4-4EB2-A29D-EA3C089C4B49}"/>
                </c:ext>
              </c:extLst>
            </c:dLbl>
            <c:dLbl>
              <c:idx val="3"/>
              <c:layout>
                <c:manualLayout>
                  <c:x val="-2.1404057519178857E-2"/>
                  <c:y val="0.196078431372548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A4-4EB2-A29D-EA3C089C4B4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'5.8'!$A$7:$A$10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</c:strCache>
            </c:strRef>
          </c:cat>
          <c:val>
            <c:numRef>
              <c:f>'5.8'!$E$7:$E$10</c:f>
              <c:numCache>
                <c:formatCode>0.0%</c:formatCode>
                <c:ptCount val="4"/>
                <c:pt idx="0">
                  <c:v>0.11111222446130298</c:v>
                </c:pt>
                <c:pt idx="1">
                  <c:v>0.81105524813342367</c:v>
                </c:pt>
                <c:pt idx="2">
                  <c:v>3.7651815661164954E-2</c:v>
                </c:pt>
                <c:pt idx="3">
                  <c:v>4.018071174410838E-2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A4-4EB2-A29D-EA3C089C4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8A53-42DC-AA31-2FE6E2913223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'5.9'!$C$7:$C$11</c:f>
              <c:numCache>
                <c:formatCode>#,##0</c:formatCode>
                <c:ptCount val="5"/>
                <c:pt idx="0">
                  <c:v>301833.70922678098</c:v>
                </c:pt>
                <c:pt idx="1">
                  <c:v>2324693.9693183135</c:v>
                </c:pt>
                <c:pt idx="2">
                  <c:v>110799.60100000001</c:v>
                </c:pt>
                <c:pt idx="3">
                  <c:v>111450.34791000001</c:v>
                </c:pt>
                <c:pt idx="4">
                  <c:v>2848777.6274550939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53-42DC-AA31-2FE6E2913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1528576"/>
        <c:axId val="171530112"/>
      </c:barChart>
      <c:catAx>
        <c:axId val="1715285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71530112"/>
        <c:crosses val="autoZero"/>
        <c:auto val="1"/>
        <c:lblAlgn val="ctr"/>
        <c:lblOffset val="100"/>
        <c:noMultiLvlLbl val="0"/>
      </c:catAx>
      <c:valAx>
        <c:axId val="171530112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15285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D3EA-4BED-B822-0F67D5D34198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'5.9'!$G$7:$G$11</c:f>
              <c:numCache>
                <c:formatCode>#\ ##0.0</c:formatCode>
                <c:ptCount val="5"/>
                <c:pt idx="0">
                  <c:v>5.544014336917563</c:v>
                </c:pt>
                <c:pt idx="1">
                  <c:v>4.2129749103942649</c:v>
                </c:pt>
                <c:pt idx="2">
                  <c:v>3.851612903225806</c:v>
                </c:pt>
                <c:pt idx="3">
                  <c:v>4.1904301075268817</c:v>
                </c:pt>
                <c:pt idx="4">
                  <c:v>4.1904301075268817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EA-4BED-B822-0F67D5D34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1563264"/>
        <c:axId val="171569152"/>
      </c:barChart>
      <c:catAx>
        <c:axId val="17156326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1569152"/>
        <c:crosses val="autoZero"/>
        <c:auto val="1"/>
        <c:lblAlgn val="ctr"/>
        <c:lblOffset val="100"/>
        <c:noMultiLvlLbl val="0"/>
      </c:catAx>
      <c:valAx>
        <c:axId val="171569152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15632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C6EC-4732-BE63-1707B24CD49D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'5.9'!$H$7:$H$11</c:f>
              <c:numCache>
                <c:formatCode>#\ ##0.0</c:formatCode>
                <c:ptCount val="5"/>
                <c:pt idx="0">
                  <c:v>17.2</c:v>
                </c:pt>
                <c:pt idx="1">
                  <c:v>15.683333333333335</c:v>
                </c:pt>
                <c:pt idx="2">
                  <c:v>14.9</c:v>
                </c:pt>
                <c:pt idx="3">
                  <c:v>15.8</c:v>
                </c:pt>
                <c:pt idx="4">
                  <c:v>15.8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EC-4732-BE63-1707B24CD49D}"/>
            </c:ext>
          </c:extLst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C6EC-4732-BE63-1707B24CD49D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'5.9'!$I$7:$I$11</c:f>
              <c:numCache>
                <c:formatCode>#\ ##0.0</c:formatCode>
                <c:ptCount val="5"/>
                <c:pt idx="0">
                  <c:v>-5.8</c:v>
                </c:pt>
                <c:pt idx="1">
                  <c:v>-6.7333333333333334</c:v>
                </c:pt>
                <c:pt idx="2">
                  <c:v>-5.9</c:v>
                </c:pt>
                <c:pt idx="3">
                  <c:v>-6.5</c:v>
                </c:pt>
                <c:pt idx="4">
                  <c:v>-6.5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EC-4732-BE63-1707B24CD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1600128"/>
        <c:axId val="171601920"/>
      </c:barChart>
      <c:catAx>
        <c:axId val="1716001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1601920"/>
        <c:crosses val="autoZero"/>
        <c:auto val="1"/>
        <c:lblAlgn val="ctr"/>
        <c:lblOffset val="100"/>
        <c:noMultiLvlLbl val="0"/>
      </c:catAx>
      <c:valAx>
        <c:axId val="171601920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16001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89B-4832-B10E-25928D6B472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89B-4832-B10E-25928D6B472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89B-4832-B10E-25928D6B472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89B-4832-B10E-25928D6B472E}"/>
              </c:ext>
            </c:extLst>
          </c:dPt>
          <c:dLbls>
            <c:dLbl>
              <c:idx val="0"/>
              <c:layout>
                <c:manualLayout>
                  <c:x val="-0.17801356659866183"/>
                  <c:y val="0.2008151922186197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9B-4832-B10E-25928D6B472E}"/>
                </c:ext>
              </c:extLst>
            </c:dLbl>
            <c:dLbl>
              <c:idx val="1"/>
              <c:layout>
                <c:manualLayout>
                  <c:x val="0.23012453500311691"/>
                  <c:y val="-7.146788636714528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9B-4832-B10E-25928D6B472E}"/>
                </c:ext>
              </c:extLst>
            </c:dLbl>
            <c:dLbl>
              <c:idx val="2"/>
              <c:layout>
                <c:manualLayout>
                  <c:x val="0.21584083139226048"/>
                  <c:y val="0.197567546703720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9B-4832-B10E-25928D6B472E}"/>
                </c:ext>
              </c:extLst>
            </c:dLbl>
            <c:dLbl>
              <c:idx val="3"/>
              <c:layout>
                <c:manualLayout>
                  <c:x val="-2.1404057519178857E-2"/>
                  <c:y val="0.196078431372548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9B-4832-B10E-25928D6B472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'5.9'!$A$7:$A$10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</c:strCache>
            </c:strRef>
          </c:cat>
          <c:val>
            <c:numRef>
              <c:f>'5.9'!$E$7:$E$10</c:f>
              <c:numCache>
                <c:formatCode>0.0%</c:formatCode>
                <c:ptCount val="4"/>
                <c:pt idx="0">
                  <c:v>0.10595200773758494</c:v>
                </c:pt>
                <c:pt idx="1">
                  <c:v>0.81603209282257616</c:v>
                </c:pt>
                <c:pt idx="2">
                  <c:v>3.8893734608194362E-2</c:v>
                </c:pt>
                <c:pt idx="3">
                  <c:v>3.912216483164474E-2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9B-4832-B10E-25928D6B4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/>
            </a:pPr>
            <a:r>
              <a:rPr lang="cs-CZ" sz="800" b="1"/>
              <a:t>Spotřeba zemního plynu podle plynárenských soustav v ČR po jednotlivých čtvrtletích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67990380126251"/>
          <c:y val="0.12862637348283376"/>
          <c:w val="0.74687083397086573"/>
          <c:h val="0.786451829481746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'5.10'!$D$32</c:f>
              <c:strCache>
                <c:ptCount val="1"/>
                <c:pt idx="0">
                  <c:v>I. čtvrtletí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strRef>
              <c:f>'5.10'!$E$31:$H$31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EG.D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'5.10'!$E$32:$H$32</c:f>
              <c:numCache>
                <c:formatCode>General</c:formatCode>
                <c:ptCount val="4"/>
                <c:pt idx="0">
                  <c:v>384058.63429357891</c:v>
                </c:pt>
                <c:pt idx="1">
                  <c:v>2802839.9289346351</c:v>
                </c:pt>
                <c:pt idx="2">
                  <c:v>132389.97797000001</c:v>
                </c:pt>
                <c:pt idx="3">
                  <c:v>210201.60099999997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67-498D-83D8-17C8283F0A2B}"/>
            </c:ext>
          </c:extLst>
        </c:ser>
        <c:ser>
          <c:idx val="1"/>
          <c:order val="1"/>
          <c:tx>
            <c:strRef>
              <c:f>'5.10'!$D$33</c:f>
              <c:strCache>
                <c:ptCount val="1"/>
                <c:pt idx="0">
                  <c:v>II. čtvrtletí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'5.10'!$E$31:$H$31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EG.D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'5.10'!$E$33:$H$33</c:f>
              <c:numCache>
                <c:formatCode>General</c:formatCode>
                <c:ptCount val="4"/>
                <c:pt idx="0">
                  <c:v>158518.52495480454</c:v>
                </c:pt>
                <c:pt idx="1">
                  <c:v>1497233.5764649597</c:v>
                </c:pt>
                <c:pt idx="2">
                  <c:v>69624.495999999999</c:v>
                </c:pt>
                <c:pt idx="3">
                  <c:v>155219.86199999999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67-498D-83D8-17C8283F0A2B}"/>
            </c:ext>
          </c:extLst>
        </c:ser>
        <c:ser>
          <c:idx val="2"/>
          <c:order val="2"/>
          <c:tx>
            <c:strRef>
              <c:f>'5.10'!$D$34</c:f>
              <c:strCache>
                <c:ptCount val="1"/>
                <c:pt idx="0">
                  <c:v>III. čtvrtletí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'5.10'!$E$31:$H$31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EG.D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'5.10'!$E$34:$H$34</c:f>
              <c:numCache>
                <c:formatCode>General</c:formatCode>
                <c:ptCount val="4"/>
                <c:pt idx="0">
                  <c:v>71684.449619891981</c:v>
                </c:pt>
                <c:pt idx="1">
                  <c:v>979528.80499096098</c:v>
                </c:pt>
                <c:pt idx="2">
                  <c:v>39437.877980000005</c:v>
                </c:pt>
                <c:pt idx="3">
                  <c:v>84218.701840000009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67-498D-83D8-17C8283F0A2B}"/>
            </c:ext>
          </c:extLst>
        </c:ser>
        <c:ser>
          <c:idx val="3"/>
          <c:order val="3"/>
          <c:tx>
            <c:strRef>
              <c:f>'5.10'!$D$35</c:f>
              <c:strCache>
                <c:ptCount val="1"/>
                <c:pt idx="0">
                  <c:v>IV. čtvrtletí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'5.10'!$E$31:$H$31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EG.D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'5.10'!$E$35:$H$35</c:f>
              <c:numCache>
                <c:formatCode>General</c:formatCode>
                <c:ptCount val="4"/>
                <c:pt idx="0">
                  <c:v>301833.70922678092</c:v>
                </c:pt>
                <c:pt idx="1">
                  <c:v>2324693.9693183131</c:v>
                </c:pt>
                <c:pt idx="2">
                  <c:v>110799.601</c:v>
                </c:pt>
                <c:pt idx="3">
                  <c:v>111450.34791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67-498D-83D8-17C8283F0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71329792"/>
        <c:axId val="171335680"/>
      </c:barChart>
      <c:catAx>
        <c:axId val="171329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1335680"/>
        <c:crosses val="autoZero"/>
        <c:auto val="1"/>
        <c:lblAlgn val="ctr"/>
        <c:lblOffset val="100"/>
        <c:noMultiLvlLbl val="0"/>
      </c:catAx>
      <c:valAx>
        <c:axId val="1713356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1.5451902592893377E-2"/>
              <c:y val="0.3659786408071350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713297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8857847395410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25000"/>
              </a:schemeClr>
            </a:solidFill>
          </c:spPr>
          <c:invertIfNegative val="0"/>
          <c:cat>
            <c:strRef>
              <c:f>'6.8'!$A$8:$A$21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'6.8'!$D$8:$D$21</c:f>
              <c:numCache>
                <c:formatCode>#,##0</c:formatCode>
                <c:ptCount val="14"/>
                <c:pt idx="0">
                  <c:v>261122.89655</c:v>
                </c:pt>
                <c:pt idx="1">
                  <c:v>1008996.7508500004</c:v>
                </c:pt>
                <c:pt idx="2">
                  <c:v>603304.34608000005</c:v>
                </c:pt>
                <c:pt idx="3">
                  <c:v>300582.50981999998</c:v>
                </c:pt>
                <c:pt idx="4">
                  <c:v>274373.02058999991</c:v>
                </c:pt>
                <c:pt idx="5">
                  <c:v>764929.23730000004</c:v>
                </c:pt>
                <c:pt idx="6">
                  <c:v>428463.73852000007</c:v>
                </c:pt>
                <c:pt idx="7">
                  <c:v>323674.37971999997</c:v>
                </c:pt>
                <c:pt idx="8">
                  <c:v>341383.35613999999</c:v>
                </c:pt>
                <c:pt idx="9">
                  <c:v>720325.92524098558</c:v>
                </c:pt>
                <c:pt idx="10">
                  <c:v>1053000.9668190002</c:v>
                </c:pt>
                <c:pt idx="11">
                  <c:v>813000.46545000025</c:v>
                </c:pt>
                <c:pt idx="12">
                  <c:v>288207.41507999995</c:v>
                </c:pt>
                <c:pt idx="13">
                  <c:v>360331.00339000003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32-4EEC-B421-FF999B4A7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2227200"/>
        <c:axId val="170676608"/>
      </c:barChart>
      <c:catAx>
        <c:axId val="17222720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0676608"/>
        <c:crosses val="autoZero"/>
        <c:auto val="1"/>
        <c:lblAlgn val="ctr"/>
        <c:lblOffset val="100"/>
        <c:noMultiLvlLbl val="0"/>
      </c:catAx>
      <c:valAx>
        <c:axId val="17067660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22272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</c:spPr>
          <c:invertIfNegative val="0"/>
          <c:cat>
            <c:strRef>
              <c:f>'6.8'!$A$8:$A$21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'6.8'!$G$8:$G$21</c:f>
              <c:numCache>
                <c:formatCode>#\ ##0.0</c:formatCode>
                <c:ptCount val="14"/>
                <c:pt idx="0">
                  <c:v>7.445161290322579</c:v>
                </c:pt>
                <c:pt idx="1">
                  <c:v>9.4032258064516139</c:v>
                </c:pt>
                <c:pt idx="2">
                  <c:v>6.329032258064518</c:v>
                </c:pt>
                <c:pt idx="3">
                  <c:v>8.2677419354838708</c:v>
                </c:pt>
                <c:pt idx="4">
                  <c:v>8.3677419354838722</c:v>
                </c:pt>
                <c:pt idx="5">
                  <c:v>9.2580645161290303</c:v>
                </c:pt>
                <c:pt idx="6">
                  <c:v>8.4999999999999982</c:v>
                </c:pt>
                <c:pt idx="7">
                  <c:v>8.5451612903225822</c:v>
                </c:pt>
                <c:pt idx="8">
                  <c:v>7.2645161290322573</c:v>
                </c:pt>
                <c:pt idx="9">
                  <c:v>9.8677419354838722</c:v>
                </c:pt>
                <c:pt idx="10">
                  <c:v>8.5645161290322598</c:v>
                </c:pt>
                <c:pt idx="11">
                  <c:v>8.2354838709677445</c:v>
                </c:pt>
                <c:pt idx="12">
                  <c:v>7.8935483870967751</c:v>
                </c:pt>
                <c:pt idx="13">
                  <c:v>8.1741935483870947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E0-40A7-9323-2A912D867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713088"/>
        <c:axId val="170714624"/>
      </c:barChart>
      <c:catAx>
        <c:axId val="17071308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70714624"/>
        <c:crosses val="autoZero"/>
        <c:auto val="1"/>
        <c:lblAlgn val="ctr"/>
        <c:lblOffset val="100"/>
        <c:noMultiLvlLbl val="0"/>
      </c:catAx>
      <c:valAx>
        <c:axId val="170714624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7130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'4.1'!$N$30</c:f>
              <c:strCache>
                <c:ptCount val="1"/>
                <c:pt idx="0">
                  <c:v>Průměr</c:v>
                </c:pt>
              </c:strCache>
            </c:strRef>
          </c:tx>
          <c:invertIfNegative val="0"/>
          <c:cat>
            <c:strRef>
              <c:f>'4.1'!$M$31:$M$42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'4.1'!$N$31:$N$42</c:f>
              <c:numCache>
                <c:formatCode>#\ ##0.0</c:formatCode>
                <c:ptCount val="12"/>
                <c:pt idx="0">
                  <c:v>-0.91290322580645156</c:v>
                </c:pt>
                <c:pt idx="1">
                  <c:v>-0.7250000000000002</c:v>
                </c:pt>
                <c:pt idx="2">
                  <c:v>2.8290322580645157</c:v>
                </c:pt>
                <c:pt idx="3">
                  <c:v>5.6766666666666667</c:v>
                </c:pt>
                <c:pt idx="4">
                  <c:v>10.835483870967742</c:v>
                </c:pt>
                <c:pt idx="5">
                  <c:v>19.076666666666668</c:v>
                </c:pt>
                <c:pt idx="6">
                  <c:v>19.022580645161288</c:v>
                </c:pt>
                <c:pt idx="7">
                  <c:v>16.287096774193547</c:v>
                </c:pt>
                <c:pt idx="8">
                  <c:v>14.373333333333333</c:v>
                </c:pt>
                <c:pt idx="9">
                  <c:v>8.17741935483871</c:v>
                </c:pt>
                <c:pt idx="10">
                  <c:v>3.8100000000000005</c:v>
                </c:pt>
                <c:pt idx="11">
                  <c:v>0.58387096774193536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79-4DE4-B41C-175144B27E86}"/>
            </c:ext>
          </c:extLst>
        </c:ser>
        <c:ser>
          <c:idx val="1"/>
          <c:order val="1"/>
          <c:tx>
            <c:strRef>
              <c:f>'4.1'!$O$30</c:f>
              <c:strCache>
                <c:ptCount val="1"/>
                <c:pt idx="0">
                  <c:v>Normál</c:v>
                </c:pt>
              </c:strCache>
            </c:strRef>
          </c:tx>
          <c:invertIfNegative val="0"/>
          <c:cat>
            <c:strRef>
              <c:f>'4.1'!$M$31:$M$42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'4.1'!$O$31:$O$42</c:f>
              <c:numCache>
                <c:formatCode>#\ ##0.0</c:formatCode>
                <c:ptCount val="12"/>
                <c:pt idx="0">
                  <c:v>-1.2258064516129035</c:v>
                </c:pt>
                <c:pt idx="1">
                  <c:v>-0.15517241379310354</c:v>
                </c:pt>
                <c:pt idx="2">
                  <c:v>3.512903225806451</c:v>
                </c:pt>
                <c:pt idx="3">
                  <c:v>8.6366666666666667</c:v>
                </c:pt>
                <c:pt idx="4">
                  <c:v>13.522580645161288</c:v>
                </c:pt>
                <c:pt idx="5">
                  <c:v>16.59</c:v>
                </c:pt>
                <c:pt idx="6">
                  <c:v>18.522580645161291</c:v>
                </c:pt>
                <c:pt idx="7">
                  <c:v>18.119354838709679</c:v>
                </c:pt>
                <c:pt idx="8">
                  <c:v>13.223333333333333</c:v>
                </c:pt>
                <c:pt idx="9">
                  <c:v>8.3548387096774199</c:v>
                </c:pt>
                <c:pt idx="10">
                  <c:v>3.5466666666666664</c:v>
                </c:pt>
                <c:pt idx="11">
                  <c:v>-0.38387096774193558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79-4DE4-B41C-175144B27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896512"/>
        <c:axId val="162914688"/>
      </c:barChart>
      <c:catAx>
        <c:axId val="1628965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62914688"/>
        <c:crosses val="autoZero"/>
        <c:auto val="1"/>
        <c:lblAlgn val="ctr"/>
        <c:lblOffset val="100"/>
        <c:noMultiLvlLbl val="0"/>
      </c:catAx>
      <c:valAx>
        <c:axId val="1629146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28965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</c:spPr>
          <c:invertIfNegative val="0"/>
          <c:cat>
            <c:strRef>
              <c:f>'6.9'!$A$8:$A$21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'6.9'!$G$8:$G$21</c:f>
              <c:numCache>
                <c:formatCode>#\ ##0.0</c:formatCode>
                <c:ptCount val="14"/>
                <c:pt idx="0">
                  <c:v>2.87</c:v>
                </c:pt>
                <c:pt idx="1">
                  <c:v>4.8066666666666684</c:v>
                </c:pt>
                <c:pt idx="2">
                  <c:v>2.6433333333333326</c:v>
                </c:pt>
                <c:pt idx="3">
                  <c:v>3.9199999999999986</c:v>
                </c:pt>
                <c:pt idx="4">
                  <c:v>4.2966666666666677</c:v>
                </c:pt>
                <c:pt idx="5">
                  <c:v>4.660000000000001</c:v>
                </c:pt>
                <c:pt idx="6">
                  <c:v>4.0699999999999994</c:v>
                </c:pt>
                <c:pt idx="7">
                  <c:v>4.0599999999999996</c:v>
                </c:pt>
                <c:pt idx="8">
                  <c:v>3.3866666666666672</c:v>
                </c:pt>
                <c:pt idx="9">
                  <c:v>5.24</c:v>
                </c:pt>
                <c:pt idx="10">
                  <c:v>4.3600000000000003</c:v>
                </c:pt>
                <c:pt idx="11">
                  <c:v>4.3866666666666658</c:v>
                </c:pt>
                <c:pt idx="12">
                  <c:v>3.2533333333333343</c:v>
                </c:pt>
                <c:pt idx="13">
                  <c:v>3.9266666666666654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C5-4B34-B926-0E1E11563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1095936"/>
        <c:axId val="171097472"/>
      </c:barChart>
      <c:catAx>
        <c:axId val="17109593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71097472"/>
        <c:crosses val="autoZero"/>
        <c:auto val="1"/>
        <c:lblAlgn val="ctr"/>
        <c:lblOffset val="100"/>
        <c:noMultiLvlLbl val="0"/>
      </c:catAx>
      <c:valAx>
        <c:axId val="171097472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10959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8857847395410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25000"/>
              </a:schemeClr>
            </a:solidFill>
          </c:spPr>
          <c:invertIfNegative val="0"/>
          <c:cat>
            <c:strRef>
              <c:f>'6.9'!$A$8:$A$21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'6.9'!$D$8:$D$21</c:f>
              <c:numCache>
                <c:formatCode>#,##0</c:formatCode>
                <c:ptCount val="14"/>
                <c:pt idx="0">
                  <c:v>360674.37215000001</c:v>
                </c:pt>
                <c:pt idx="1">
                  <c:v>1369766.3530000001</c:v>
                </c:pt>
                <c:pt idx="2">
                  <c:v>658753.11613999994</c:v>
                </c:pt>
                <c:pt idx="3">
                  <c:v>410527.69206000003</c:v>
                </c:pt>
                <c:pt idx="4">
                  <c:v>395303.63334</c:v>
                </c:pt>
                <c:pt idx="5">
                  <c:v>939704.08447</c:v>
                </c:pt>
                <c:pt idx="6">
                  <c:v>586663.00503999996</c:v>
                </c:pt>
                <c:pt idx="7">
                  <c:v>434861.55000000005</c:v>
                </c:pt>
                <c:pt idx="8">
                  <c:v>454568.34118999995</c:v>
                </c:pt>
                <c:pt idx="9">
                  <c:v>1085052.5302980295</c:v>
                </c:pt>
                <c:pt idx="10">
                  <c:v>1319867.7887050002</c:v>
                </c:pt>
                <c:pt idx="11">
                  <c:v>1391616.91839</c:v>
                </c:pt>
                <c:pt idx="12">
                  <c:v>406006.18859000003</c:v>
                </c:pt>
                <c:pt idx="13">
                  <c:v>491309.59957999992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E-4CC5-9E50-618C204A2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2063744"/>
        <c:axId val="172073728"/>
      </c:barChart>
      <c:catAx>
        <c:axId val="17206374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2073728"/>
        <c:crosses val="autoZero"/>
        <c:auto val="1"/>
        <c:lblAlgn val="ctr"/>
        <c:lblOffset val="100"/>
        <c:noMultiLvlLbl val="0"/>
      </c:catAx>
      <c:valAx>
        <c:axId val="17207372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20637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</c:spPr>
          <c:invertIfNegative val="0"/>
          <c:cat>
            <c:strRef>
              <c:f>'6.10'!$A$8:$A$21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'6.10'!$G$8:$G$21</c:f>
              <c:numCache>
                <c:formatCode>#\ ##0.0</c:formatCode>
                <c:ptCount val="14"/>
                <c:pt idx="0">
                  <c:v>0.75483870967741951</c:v>
                </c:pt>
                <c:pt idx="1">
                  <c:v>1.1838709677419357</c:v>
                </c:pt>
                <c:pt idx="2">
                  <c:v>0.26451612903225802</c:v>
                </c:pt>
                <c:pt idx="3">
                  <c:v>-0.47096774193548402</c:v>
                </c:pt>
                <c:pt idx="4">
                  <c:v>0.4387096774193549</c:v>
                </c:pt>
                <c:pt idx="5">
                  <c:v>3.2258064516129205E-2</c:v>
                </c:pt>
                <c:pt idx="6">
                  <c:v>-0.22258064516129034</c:v>
                </c:pt>
                <c:pt idx="7">
                  <c:v>0.18709677419354842</c:v>
                </c:pt>
                <c:pt idx="8">
                  <c:v>1.2290322580645159</c:v>
                </c:pt>
                <c:pt idx="9">
                  <c:v>2.7225806451612904</c:v>
                </c:pt>
                <c:pt idx="10">
                  <c:v>1.5774193548387099</c:v>
                </c:pt>
                <c:pt idx="11">
                  <c:v>1.3935483870967742</c:v>
                </c:pt>
                <c:pt idx="12">
                  <c:v>0.23548387096774184</c:v>
                </c:pt>
                <c:pt idx="13">
                  <c:v>-0.49999999999999994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E-462E-8233-50B07F49B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2844160"/>
        <c:axId val="172845696"/>
      </c:barChart>
      <c:catAx>
        <c:axId val="17284416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72845696"/>
        <c:crosses val="autoZero"/>
        <c:auto val="1"/>
        <c:lblAlgn val="ctr"/>
        <c:lblOffset val="100"/>
        <c:noMultiLvlLbl val="0"/>
      </c:catAx>
      <c:valAx>
        <c:axId val="172845696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28441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8857847395410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25000"/>
              </a:schemeClr>
            </a:solidFill>
          </c:spPr>
          <c:invertIfNegative val="0"/>
          <c:cat>
            <c:strRef>
              <c:f>'6.10'!$A$8:$A$21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'6.10'!$D$8:$D$21</c:f>
              <c:numCache>
                <c:formatCode>#,##0</c:formatCode>
                <c:ptCount val="14"/>
                <c:pt idx="0">
                  <c:v>403911.7904</c:v>
                </c:pt>
                <c:pt idx="1">
                  <c:v>1706406.8155799999</c:v>
                </c:pt>
                <c:pt idx="2">
                  <c:v>719389.95620000002</c:v>
                </c:pt>
                <c:pt idx="3">
                  <c:v>504733.28105999995</c:v>
                </c:pt>
                <c:pt idx="4">
                  <c:v>487784.1451299999</c:v>
                </c:pt>
                <c:pt idx="5">
                  <c:v>1208588.4433999998</c:v>
                </c:pt>
                <c:pt idx="6">
                  <c:v>728165.51690000005</c:v>
                </c:pt>
                <c:pt idx="7">
                  <c:v>531328.03358999989</c:v>
                </c:pt>
                <c:pt idx="8">
                  <c:v>542381.35913999996</c:v>
                </c:pt>
                <c:pt idx="9">
                  <c:v>1351914.3826369888</c:v>
                </c:pt>
                <c:pt idx="10">
                  <c:v>1526123.3855379999</c:v>
                </c:pt>
                <c:pt idx="11">
                  <c:v>1390830.5185399998</c:v>
                </c:pt>
                <c:pt idx="12">
                  <c:v>492499.63267999998</c:v>
                </c:pt>
                <c:pt idx="13">
                  <c:v>634151.26363000006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87-4977-85F1-65792FC6D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2878080"/>
        <c:axId val="172883968"/>
      </c:barChart>
      <c:catAx>
        <c:axId val="17287808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2883968"/>
        <c:crosses val="autoZero"/>
        <c:auto val="1"/>
        <c:lblAlgn val="ctr"/>
        <c:lblOffset val="100"/>
        <c:noMultiLvlLbl val="0"/>
      </c:catAx>
      <c:valAx>
        <c:axId val="17288396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28780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</c:spPr>
          <c:invertIfNegative val="0"/>
          <c:cat>
            <c:strRef>
              <c:f>'6.11'!$A$8:$A$21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'6.11'!$G$8:$G$21</c:f>
              <c:numCache>
                <c:formatCode>#\ ##0.0</c:formatCode>
                <c:ptCount val="14"/>
                <c:pt idx="0">
                  <c:v>3.6899999999999995</c:v>
                </c:pt>
                <c:pt idx="1">
                  <c:v>5.1312544802867395</c:v>
                </c:pt>
                <c:pt idx="2">
                  <c:v>3.0789605734767025</c:v>
                </c:pt>
                <c:pt idx="3">
                  <c:v>3.9055913978494616</c:v>
                </c:pt>
                <c:pt idx="4">
                  <c:v>4.3677060931899652</c:v>
                </c:pt>
                <c:pt idx="5">
                  <c:v>4.6501075268817207</c:v>
                </c:pt>
                <c:pt idx="6">
                  <c:v>4.1158064516129018</c:v>
                </c:pt>
                <c:pt idx="7">
                  <c:v>4.2640860215053769</c:v>
                </c:pt>
                <c:pt idx="8">
                  <c:v>3.9600716845878132</c:v>
                </c:pt>
                <c:pt idx="9">
                  <c:v>5.9434408602150546</c:v>
                </c:pt>
                <c:pt idx="10">
                  <c:v>4.8339784946236568</c:v>
                </c:pt>
                <c:pt idx="11">
                  <c:v>4.6718996415770624</c:v>
                </c:pt>
                <c:pt idx="12">
                  <c:v>3.7941218637992837</c:v>
                </c:pt>
                <c:pt idx="13">
                  <c:v>3.8669534050179202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52-4560-AB96-B0A89B337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3023616"/>
        <c:axId val="173025152"/>
      </c:barChart>
      <c:catAx>
        <c:axId val="17302361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73025152"/>
        <c:crosses val="autoZero"/>
        <c:auto val="1"/>
        <c:lblAlgn val="ctr"/>
        <c:lblOffset val="100"/>
        <c:noMultiLvlLbl val="0"/>
      </c:catAx>
      <c:valAx>
        <c:axId val="173025152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30236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8857847395410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25000"/>
              </a:schemeClr>
            </a:solidFill>
          </c:spPr>
          <c:invertIfNegative val="0"/>
          <c:cat>
            <c:strRef>
              <c:f>'6.11'!$A$8:$A$21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'6.11'!$D$8:$D$21</c:f>
              <c:numCache>
                <c:formatCode>#,##0</c:formatCode>
                <c:ptCount val="14"/>
                <c:pt idx="0">
                  <c:v>1025709.0591000001</c:v>
                </c:pt>
                <c:pt idx="1">
                  <c:v>4085169.9194300007</c:v>
                </c:pt>
                <c:pt idx="2">
                  <c:v>1981447.41842</c:v>
                </c:pt>
                <c:pt idx="3">
                  <c:v>1215843.48294</c:v>
                </c:pt>
                <c:pt idx="4">
                  <c:v>1157460.7990599999</c:v>
                </c:pt>
                <c:pt idx="5">
                  <c:v>2913221.76517</c:v>
                </c:pt>
                <c:pt idx="6">
                  <c:v>1743292.26046</c:v>
                </c:pt>
                <c:pt idx="7">
                  <c:v>1289863.96331</c:v>
                </c:pt>
                <c:pt idx="8">
                  <c:v>1338333.05647</c:v>
                </c:pt>
                <c:pt idx="9">
                  <c:v>3157292.8381760041</c:v>
                </c:pt>
                <c:pt idx="10">
                  <c:v>3898992.1410619998</c:v>
                </c:pt>
                <c:pt idx="11">
                  <c:v>3595447.9023799999</c:v>
                </c:pt>
                <c:pt idx="12">
                  <c:v>1186713.2363500001</c:v>
                </c:pt>
                <c:pt idx="13">
                  <c:v>1485791.8665999998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B-43BC-A034-258FBD2FA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3049344"/>
        <c:axId val="173050880"/>
      </c:barChart>
      <c:catAx>
        <c:axId val="17304934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3050880"/>
        <c:crosses val="autoZero"/>
        <c:auto val="1"/>
        <c:lblAlgn val="ctr"/>
        <c:lblOffset val="100"/>
        <c:noMultiLvlLbl val="0"/>
      </c:catAx>
      <c:valAx>
        <c:axId val="173050880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30493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550597841936423"/>
          <c:y val="0.34057376401069023"/>
          <c:w val="0.61308307391808592"/>
          <c:h val="0.65727516839124822"/>
        </c:manualLayout>
      </c:layout>
      <c:doughnut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0FC-43A5-9DF9-089D08C1FA9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0FC-43A5-9DF9-089D08C1FA9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0FC-43A5-9DF9-089D08C1FA9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0FC-43A5-9DF9-089D08C1FA9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70FC-43A5-9DF9-089D08C1FA91}"/>
              </c:ext>
            </c:extLst>
          </c:dPt>
          <c:dLbls>
            <c:dLbl>
              <c:idx val="0"/>
              <c:layout>
                <c:manualLayout>
                  <c:x val="-8.8139796478928542E-2"/>
                  <c:y val="-0.2535577118912101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FC-43A5-9DF9-089D08C1FA91}"/>
                </c:ext>
              </c:extLst>
            </c:dLbl>
            <c:dLbl>
              <c:idx val="1"/>
              <c:layout>
                <c:manualLayout>
                  <c:x val="0.1289835282217629"/>
                  <c:y val="-0.2599312629519803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FC-43A5-9DF9-089D08C1FA91}"/>
                </c:ext>
              </c:extLst>
            </c:dLbl>
            <c:dLbl>
              <c:idx val="2"/>
              <c:layout>
                <c:manualLayout>
                  <c:x val="0.2751346779327003"/>
                  <c:y val="-0.19766850056371771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FC-43A5-9DF9-089D08C1FA91}"/>
                </c:ext>
              </c:extLst>
            </c:dLbl>
            <c:dLbl>
              <c:idx val="3"/>
              <c:layout>
                <c:manualLayout>
                  <c:x val="-0.32260234912496405"/>
                  <c:y val="1.723748856838579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FC-43A5-9DF9-089D08C1FA91}"/>
                </c:ext>
              </c:extLst>
            </c:dLbl>
            <c:dLbl>
              <c:idx val="4"/>
              <c:layout>
                <c:manualLayout>
                  <c:x val="-0.28336341678220456"/>
                  <c:y val="-0.21079962574247757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FC-43A5-9DF9-089D08C1FA9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'4.2'!$B$28:$F$28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CNG</c:v>
                </c:pt>
              </c:strCache>
            </c:strRef>
          </c:cat>
          <c:val>
            <c:numRef>
              <c:f>'4.2'!$B$29:$F$29</c:f>
              <c:numCache>
                <c:formatCode>#,##0</c:formatCode>
                <c:ptCount val="5"/>
                <c:pt idx="0">
                  <c:v>1587</c:v>
                </c:pt>
                <c:pt idx="1">
                  <c:v>6431</c:v>
                </c:pt>
                <c:pt idx="2">
                  <c:v>206349</c:v>
                </c:pt>
                <c:pt idx="3">
                  <c:v>2610687</c:v>
                </c:pt>
                <c:pt idx="4">
                  <c:v>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FC-43A5-9DF9-089D08C1FA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445190722219767"/>
          <c:y val="9.5236845394881697E-2"/>
          <c:w val="0.65942831101096278"/>
          <c:h val="0.713521679275854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'4.2'!$I$28</c:f>
              <c:strCache>
                <c:ptCount val="1"/>
                <c:pt idx="0">
                  <c:v>VO</c:v>
                </c:pt>
              </c:strCache>
            </c:strRef>
          </c:tx>
          <c:invertIfNegative val="0"/>
          <c:cat>
            <c:strRef>
              <c:f>'4.2'!$H$29:$H$32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'4.2'!$I$29:$I$32</c:f>
              <c:numCache>
                <c:formatCode>#\ ##0.0</c:formatCode>
                <c:ptCount val="4"/>
                <c:pt idx="0">
                  <c:v>1431.8050750584557</c:v>
                </c:pt>
                <c:pt idx="1">
                  <c:v>1063.3620640207141</c:v>
                </c:pt>
                <c:pt idx="2">
                  <c:v>838.35536690842218</c:v>
                </c:pt>
                <c:pt idx="3">
                  <c:v>1232.177144111658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2-4100-9F69-CC81FEE75CF4}"/>
            </c:ext>
          </c:extLst>
        </c:ser>
        <c:ser>
          <c:idx val="1"/>
          <c:order val="1"/>
          <c:tx>
            <c:strRef>
              <c:f>'4.2'!$J$28</c:f>
              <c:strCache>
                <c:ptCount val="1"/>
                <c:pt idx="0">
                  <c:v>SO</c:v>
                </c:pt>
              </c:strCache>
            </c:strRef>
          </c:tx>
          <c:invertIfNegative val="0"/>
          <c:cat>
            <c:strRef>
              <c:f>'4.2'!$H$29:$H$32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'4.2'!$J$29:$J$32</c:f>
              <c:numCache>
                <c:formatCode>#\ ##0.0</c:formatCode>
                <c:ptCount val="4"/>
                <c:pt idx="0">
                  <c:v>335.13381365733915</c:v>
                </c:pt>
                <c:pt idx="1">
                  <c:v>156.94047635627899</c:v>
                </c:pt>
                <c:pt idx="2">
                  <c:v>96.81251173737553</c:v>
                </c:pt>
                <c:pt idx="3">
                  <c:v>283.01683947606773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42-4100-9F69-CC81FEE75CF4}"/>
            </c:ext>
          </c:extLst>
        </c:ser>
        <c:ser>
          <c:idx val="2"/>
          <c:order val="2"/>
          <c:tx>
            <c:strRef>
              <c:f>'4.2'!$K$28</c:f>
              <c:strCache>
                <c:ptCount val="1"/>
                <c:pt idx="0">
                  <c:v>MO</c:v>
                </c:pt>
              </c:strCache>
            </c:strRef>
          </c:tx>
          <c:invertIfNegative val="0"/>
          <c:cat>
            <c:strRef>
              <c:f>'4.2'!$H$29:$H$32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'4.2'!$K$29:$K$32</c:f>
              <c:numCache>
                <c:formatCode>#\ ##0.0</c:formatCode>
                <c:ptCount val="4"/>
                <c:pt idx="0">
                  <c:v>564.16571259290697</c:v>
                </c:pt>
                <c:pt idx="1">
                  <c:v>197.46591677568136</c:v>
                </c:pt>
                <c:pt idx="2">
                  <c:v>66.986757798035256</c:v>
                </c:pt>
                <c:pt idx="3">
                  <c:v>424.62880336057606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42-4100-9F69-CC81FEE75CF4}"/>
            </c:ext>
          </c:extLst>
        </c:ser>
        <c:ser>
          <c:idx val="3"/>
          <c:order val="3"/>
          <c:tx>
            <c:strRef>
              <c:f>'4.2'!$L$28</c:f>
              <c:strCache>
                <c:ptCount val="1"/>
                <c:pt idx="0">
                  <c:v>DOM</c:v>
                </c:pt>
              </c:strCache>
            </c:strRef>
          </c:tx>
          <c:invertIfNegative val="0"/>
          <c:cat>
            <c:strRef>
              <c:f>'4.2'!$H$29:$H$32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'4.2'!$L$29:$L$32</c:f>
              <c:numCache>
                <c:formatCode>#\ ##0.0</c:formatCode>
                <c:ptCount val="4"/>
                <c:pt idx="0">
                  <c:v>1110.9012267787871</c:v>
                </c:pt>
                <c:pt idx="1">
                  <c:v>413.02632588332409</c:v>
                </c:pt>
                <c:pt idx="2">
                  <c:v>145.26841621396062</c:v>
                </c:pt>
                <c:pt idx="3">
                  <c:v>849.51260014707805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42-4100-9F69-CC81FEE75CF4}"/>
            </c:ext>
          </c:extLst>
        </c:ser>
        <c:ser>
          <c:idx val="4"/>
          <c:order val="4"/>
          <c:tx>
            <c:strRef>
              <c:f>'4.2'!$M$28</c:f>
              <c:strCache>
                <c:ptCount val="1"/>
                <c:pt idx="0">
                  <c:v>CNG</c:v>
                </c:pt>
              </c:strCache>
            </c:strRef>
          </c:tx>
          <c:invertIfNegative val="0"/>
          <c:cat>
            <c:strRef>
              <c:f>'4.2'!$H$29:$H$32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'4.2'!$M$29:$M$32</c:f>
              <c:numCache>
                <c:formatCode>#\ ##0.0</c:formatCode>
                <c:ptCount val="4"/>
                <c:pt idx="0">
                  <c:v>23.614683052478597</c:v>
                </c:pt>
                <c:pt idx="1">
                  <c:v>24.724795956484336</c:v>
                </c:pt>
                <c:pt idx="2">
                  <c:v>24.802374732232707</c:v>
                </c:pt>
                <c:pt idx="3">
                  <c:v>25.877326125732932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42-4100-9F69-CC81FEE75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434688"/>
        <c:axId val="164436224"/>
      </c:barChart>
      <c:catAx>
        <c:axId val="1644346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4436224"/>
        <c:crosses val="autoZero"/>
        <c:auto val="1"/>
        <c:lblAlgn val="ctr"/>
        <c:lblOffset val="100"/>
        <c:noMultiLvlLbl val="0"/>
      </c:catAx>
      <c:valAx>
        <c:axId val="1644362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44346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337895708243207"/>
          <c:y val="0.12328481361561495"/>
          <c:w val="0.12313113547712735"/>
          <c:h val="0.6501361753002217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10042956849044"/>
          <c:y val="0.10011387326027958"/>
          <c:w val="0.63799208378695416"/>
          <c:h val="0.713521679275854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'4.2'!$P$28</c:f>
              <c:strCache>
                <c:ptCount val="1"/>
                <c:pt idx="0">
                  <c:v>VO</c:v>
                </c:pt>
              </c:strCache>
            </c:strRef>
          </c:tx>
          <c:invertIfNegative val="0"/>
          <c:cat>
            <c:strRef>
              <c:f>'4.2'!$O$29:$O$32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'4.2'!$P$29:$P$32</c:f>
              <c:numCache>
                <c:formatCode>#,##0</c:formatCode>
                <c:ptCount val="4"/>
                <c:pt idx="0">
                  <c:v>15288.566919496001</c:v>
                </c:pt>
                <c:pt idx="1">
                  <c:v>11355.012903674</c:v>
                </c:pt>
                <c:pt idx="2">
                  <c:v>8941.6784855650003</c:v>
                </c:pt>
                <c:pt idx="3">
                  <c:v>13164.014389442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F0-40B6-A393-E9E5BEC020C3}"/>
            </c:ext>
          </c:extLst>
        </c:ser>
        <c:ser>
          <c:idx val="1"/>
          <c:order val="1"/>
          <c:tx>
            <c:strRef>
              <c:f>'4.2'!$Q$28</c:f>
              <c:strCache>
                <c:ptCount val="1"/>
                <c:pt idx="0">
                  <c:v>SO</c:v>
                </c:pt>
              </c:strCache>
            </c:strRef>
          </c:tx>
          <c:invertIfNegative val="0"/>
          <c:cat>
            <c:strRef>
              <c:f>'4.2'!$O$29:$O$32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'4.2'!$Q$29:$Q$32</c:f>
              <c:numCache>
                <c:formatCode>#,##0</c:formatCode>
                <c:ptCount val="4"/>
                <c:pt idx="0">
                  <c:v>3578.8403998700005</c:v>
                </c:pt>
                <c:pt idx="1">
                  <c:v>1675.8054545800001</c:v>
                </c:pt>
                <c:pt idx="2">
                  <c:v>1032.4711644600002</c:v>
                </c:pt>
                <c:pt idx="3">
                  <c:v>3023.3133111299999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F0-40B6-A393-E9E5BEC020C3}"/>
            </c:ext>
          </c:extLst>
        </c:ser>
        <c:ser>
          <c:idx val="2"/>
          <c:order val="2"/>
          <c:tx>
            <c:strRef>
              <c:f>'4.2'!$R$28</c:f>
              <c:strCache>
                <c:ptCount val="1"/>
                <c:pt idx="0">
                  <c:v>MO</c:v>
                </c:pt>
              </c:strCache>
            </c:strRef>
          </c:tx>
          <c:invertIfNegative val="0"/>
          <c:cat>
            <c:strRef>
              <c:f>'4.2'!$O$29:$O$32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'4.2'!$R$29:$R$32</c:f>
              <c:numCache>
                <c:formatCode>#,##0</c:formatCode>
                <c:ptCount val="4"/>
                <c:pt idx="0">
                  <c:v>6024.978562110522</c:v>
                </c:pt>
                <c:pt idx="1">
                  <c:v>2108.3390250903535</c:v>
                </c:pt>
                <c:pt idx="2">
                  <c:v>714.27944162376161</c:v>
                </c:pt>
                <c:pt idx="3">
                  <c:v>4535.8892509232064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F0-40B6-A393-E9E5BEC020C3}"/>
            </c:ext>
          </c:extLst>
        </c:ser>
        <c:ser>
          <c:idx val="3"/>
          <c:order val="3"/>
          <c:tx>
            <c:strRef>
              <c:f>'4.2'!$S$28</c:f>
              <c:strCache>
                <c:ptCount val="1"/>
                <c:pt idx="0">
                  <c:v>DOM</c:v>
                </c:pt>
              </c:strCache>
            </c:strRef>
          </c:tx>
          <c:invertIfNegative val="0"/>
          <c:cat>
            <c:strRef>
              <c:f>'4.2'!$O$29:$O$32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'4.2'!$S$29:$S$32</c:f>
              <c:numCache>
                <c:formatCode>#,##0</c:formatCode>
                <c:ptCount val="4"/>
                <c:pt idx="0">
                  <c:v>11864.643774030554</c:v>
                </c:pt>
                <c:pt idx="1">
                  <c:v>4410.0592452435931</c:v>
                </c:pt>
                <c:pt idx="2">
                  <c:v>1549.1732048652384</c:v>
                </c:pt>
                <c:pt idx="3">
                  <c:v>9074.905731556797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F0-40B6-A393-E9E5BEC020C3}"/>
            </c:ext>
          </c:extLst>
        </c:ser>
        <c:ser>
          <c:idx val="4"/>
          <c:order val="4"/>
          <c:tx>
            <c:strRef>
              <c:f>'4.2'!$T$28</c:f>
              <c:strCache>
                <c:ptCount val="1"/>
                <c:pt idx="0">
                  <c:v>CNG</c:v>
                </c:pt>
              </c:strCache>
            </c:strRef>
          </c:tx>
          <c:invertIfNegative val="0"/>
          <c:cat>
            <c:strRef>
              <c:f>'4.2'!$O$29:$O$32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'4.2'!$T$29:$T$32</c:f>
              <c:numCache>
                <c:formatCode>#,##0</c:formatCode>
                <c:ptCount val="4"/>
                <c:pt idx="0">
                  <c:v>252.16498929900001</c:v>
                </c:pt>
                <c:pt idx="1">
                  <c:v>264.02055548499999</c:v>
                </c:pt>
                <c:pt idx="2">
                  <c:v>264.48941610500003</c:v>
                </c:pt>
                <c:pt idx="3">
                  <c:v>276.45702587599999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F0-40B6-A393-E9E5BEC02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4486144"/>
        <c:axId val="165020416"/>
      </c:barChart>
      <c:catAx>
        <c:axId val="164486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5020416"/>
        <c:crosses val="autoZero"/>
        <c:auto val="1"/>
        <c:lblAlgn val="ctr"/>
        <c:lblOffset val="100"/>
        <c:noMultiLvlLbl val="0"/>
      </c:catAx>
      <c:valAx>
        <c:axId val="1650204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44861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D1D-4598-9BC4-D57E6B9EFFF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1D1D-4598-9BC4-D57E6B9EFFF2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1D1D-4598-9BC4-D57E6B9EFFF2}"/>
              </c:ext>
            </c:extLst>
          </c:dPt>
          <c:cat>
            <c:strRef>
              <c:f>'4.3'!$B$47:$B$49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'4.3'!$C$47:$C$49</c:f>
              <c:numCache>
                <c:formatCode>#,##0</c:formatCode>
                <c:ptCount val="3"/>
                <c:pt idx="0">
                  <c:v>29233.129831784441</c:v>
                </c:pt>
                <c:pt idx="1">
                  <c:v>14908.651576430284</c:v>
                </c:pt>
                <c:pt idx="2">
                  <c:v>22924.040129567209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1D-4598-9BC4-D57E6B9EF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5047680"/>
        <c:axId val="165057664"/>
      </c:barChart>
      <c:catAx>
        <c:axId val="1650476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5057664"/>
        <c:crosses val="autoZero"/>
        <c:auto val="1"/>
        <c:lblAlgn val="ctr"/>
        <c:lblOffset val="100"/>
        <c:noMultiLvlLbl val="0"/>
      </c:catAx>
      <c:valAx>
        <c:axId val="1650576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S</a:t>
                </a:r>
                <a:r>
                  <a:rPr lang="en-US" b="0"/>
                  <a:t>potřeba plynu (tis.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50476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447-48DA-85A8-0139621EAEA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C447-48DA-85A8-0139621EAEAC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C447-48DA-85A8-0139621EAEAC}"/>
              </c:ext>
            </c:extLst>
          </c:dPt>
          <c:cat>
            <c:strRef>
              <c:f>'4.3'!$E$47:$E$49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'4.3'!$F$47:$F$49</c:f>
              <c:numCache>
                <c:formatCode>#,##0</c:formatCode>
                <c:ptCount val="3"/>
                <c:pt idx="0">
                  <c:v>40802.522563334343</c:v>
                </c:pt>
                <c:pt idx="1">
                  <c:v>25345.902229203912</c:v>
                </c:pt>
                <c:pt idx="2">
                  <c:v>32541.395643500222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447-48DA-85A8-0139621EA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5088256"/>
        <c:axId val="165090048"/>
      </c:barChart>
      <c:catAx>
        <c:axId val="165088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5090048"/>
        <c:crosses val="autoZero"/>
        <c:auto val="1"/>
        <c:lblAlgn val="ctr"/>
        <c:lblOffset val="100"/>
        <c:noMultiLvlLbl val="0"/>
      </c:catAx>
      <c:valAx>
        <c:axId val="1650900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S</a:t>
                </a:r>
                <a:r>
                  <a:rPr lang="en-US" b="0"/>
                  <a:t>potřeba plynu (tis.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50882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microsoft.com/office/2007/relationships/hdphoto" Target="../media/hdphoto2.wdp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4" Type="http://schemas.microsoft.com/office/2007/relationships/hdphoto" Target="../media/hdphoto3.wdp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4.xml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28.xml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2.xml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chart" Target="../charts/chart36.xml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microsoft.com/office/2007/relationships/hdphoto" Target="../media/hdphoto4.wdp"/><Relationship Id="rId1" Type="http://schemas.openxmlformats.org/officeDocument/2006/relationships/image" Target="../media/image8.png"/><Relationship Id="rId4" Type="http://schemas.microsoft.com/office/2007/relationships/hdphoto" Target="../media/hdphoto5.wdp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microsoft.com/office/2007/relationships/hdphoto" Target="../media/hdphoto6.wdp"/><Relationship Id="rId1" Type="http://schemas.openxmlformats.org/officeDocument/2006/relationships/image" Target="../media/image10.png"/><Relationship Id="rId4" Type="http://schemas.microsoft.com/office/2007/relationships/hdphoto" Target="../media/hdphoto7.wdp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microsoft.com/office/2007/relationships/hdphoto" Target="../media/hdphoto8.wdp"/><Relationship Id="rId1" Type="http://schemas.openxmlformats.org/officeDocument/2006/relationships/image" Target="../media/image12.png"/><Relationship Id="rId4" Type="http://schemas.microsoft.com/office/2007/relationships/hdphoto" Target="../media/hdphoto9.wdp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microsoft.com/office/2007/relationships/hdphoto" Target="../media/hdphoto10.wdp"/><Relationship Id="rId1" Type="http://schemas.openxmlformats.org/officeDocument/2006/relationships/image" Target="../media/image14.png"/><Relationship Id="rId4" Type="http://schemas.microsoft.com/office/2007/relationships/hdphoto" Target="../media/hdphoto11.wdp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microsoft.com/office/2007/relationships/hdphoto" Target="../media/hdphoto12.wdp"/><Relationship Id="rId1" Type="http://schemas.openxmlformats.org/officeDocument/2006/relationships/image" Target="../media/image16.png"/><Relationship Id="rId4" Type="http://schemas.microsoft.com/office/2007/relationships/hdphoto" Target="../media/hdphoto13.wdp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microsoft.com/office/2007/relationships/hdphoto" Target="../media/hdphoto14.wdp"/><Relationship Id="rId1" Type="http://schemas.openxmlformats.org/officeDocument/2006/relationships/image" Target="../media/image18.png"/><Relationship Id="rId4" Type="http://schemas.microsoft.com/office/2007/relationships/hdphoto" Target="../media/hdphoto15.wdp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microsoft.com/office/2007/relationships/hdphoto" Target="../media/hdphoto16.wdp"/><Relationship Id="rId1" Type="http://schemas.openxmlformats.org/officeDocument/2006/relationships/image" Target="../media/image20.png"/><Relationship Id="rId4" Type="http://schemas.microsoft.com/office/2007/relationships/hdphoto" Target="../media/hdphoto17.wdp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microsoft.com/office/2007/relationships/hdphoto" Target="../media/hdphoto18.wdp"/><Relationship Id="rId1" Type="http://schemas.openxmlformats.org/officeDocument/2006/relationships/image" Target="../media/image22.png"/><Relationship Id="rId4" Type="http://schemas.openxmlformats.org/officeDocument/2006/relationships/chart" Target="../charts/chart39.xml"/></Relationships>
</file>

<file path=xl/drawings/_rels/drawing25.xml.rels><?xml version="1.0" encoding="UTF-8" standalone="yes"?>
<Relationships xmlns="http://schemas.openxmlformats.org/package/2006/relationships"><Relationship Id="rId3" Type="http://schemas.microsoft.com/office/2007/relationships/hdphoto" Target="../media/hdphoto18.wdp"/><Relationship Id="rId2" Type="http://schemas.openxmlformats.org/officeDocument/2006/relationships/image" Target="../media/image22.png"/><Relationship Id="rId1" Type="http://schemas.openxmlformats.org/officeDocument/2006/relationships/chart" Target="../charts/chart40.xml"/><Relationship Id="rId4" Type="http://schemas.openxmlformats.org/officeDocument/2006/relationships/chart" Target="../charts/chart41.xml"/></Relationships>
</file>

<file path=xl/drawings/_rels/drawing26.xml.rels><?xml version="1.0" encoding="UTF-8" standalone="yes"?>
<Relationships xmlns="http://schemas.openxmlformats.org/package/2006/relationships"><Relationship Id="rId3" Type="http://schemas.microsoft.com/office/2007/relationships/hdphoto" Target="../media/hdphoto18.wdp"/><Relationship Id="rId2" Type="http://schemas.openxmlformats.org/officeDocument/2006/relationships/image" Target="../media/image22.png"/><Relationship Id="rId1" Type="http://schemas.openxmlformats.org/officeDocument/2006/relationships/chart" Target="../charts/chart42.xml"/><Relationship Id="rId4" Type="http://schemas.openxmlformats.org/officeDocument/2006/relationships/chart" Target="../charts/chart43.xml"/></Relationships>
</file>

<file path=xl/drawings/_rels/drawing27.xml.rels><?xml version="1.0" encoding="UTF-8" standalone="yes"?>
<Relationships xmlns="http://schemas.openxmlformats.org/package/2006/relationships"><Relationship Id="rId3" Type="http://schemas.microsoft.com/office/2007/relationships/hdphoto" Target="../media/hdphoto18.wdp"/><Relationship Id="rId2" Type="http://schemas.openxmlformats.org/officeDocument/2006/relationships/image" Target="../media/image22.png"/><Relationship Id="rId1" Type="http://schemas.openxmlformats.org/officeDocument/2006/relationships/chart" Target="../charts/chart44.xml"/><Relationship Id="rId4" Type="http://schemas.openxmlformats.org/officeDocument/2006/relationships/chart" Target="../charts/chart45.xml"/></Relationships>
</file>

<file path=xl/drawings/_rels/drawing28.xml.rels><?xml version="1.0" encoding="UTF-8" standalone="yes"?>
<Relationships xmlns="http://schemas.openxmlformats.org/package/2006/relationships"><Relationship Id="rId2" Type="http://schemas.microsoft.com/office/2007/relationships/hdphoto" Target="../media/hdphoto18.wdp"/><Relationship Id="rId1" Type="http://schemas.openxmlformats.org/officeDocument/2006/relationships/image" Target="../media/image22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5" Type="http://schemas.openxmlformats.org/officeDocument/2006/relationships/image" Target="../media/image27.png"/><Relationship Id="rId4" Type="http://schemas.openxmlformats.org/officeDocument/2006/relationships/image" Target="../media/image2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microsoft.com/office/2007/relationships/hdphoto" Target="../media/hdphoto2.wdp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microsoft.com/office/2007/relationships/hdphoto" Target="../media/hdphoto2.wdp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5.png"/><Relationship Id="rId1" Type="http://schemas.openxmlformats.org/officeDocument/2006/relationships/chart" Target="../charts/chart15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3890135</xdr:rowOff>
    </xdr:from>
    <xdr:to>
      <xdr:col>0</xdr:col>
      <xdr:colOff>2116575</xdr:colOff>
      <xdr:row>1</xdr:row>
      <xdr:rowOff>605844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E5434676-A5EC-4085-84C1-34AFBAA6F04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95"/>
        <a:stretch/>
      </xdr:blipFill>
      <xdr:spPr bwMode="auto">
        <a:xfrm>
          <a:off x="28575" y="3890135"/>
          <a:ext cx="2088000" cy="128770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38</xdr:row>
      <xdr:rowOff>47625</xdr:rowOff>
    </xdr:from>
    <xdr:to>
      <xdr:col>6</xdr:col>
      <xdr:colOff>295275</xdr:colOff>
      <xdr:row>52</xdr:row>
      <xdr:rowOff>47624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38</xdr:row>
      <xdr:rowOff>66675</xdr:rowOff>
    </xdr:from>
    <xdr:to>
      <xdr:col>10</xdr:col>
      <xdr:colOff>228600</xdr:colOff>
      <xdr:row>52</xdr:row>
      <xdr:rowOff>66674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495300</xdr:colOff>
      <xdr:row>3</xdr:row>
      <xdr:rowOff>66675</xdr:rowOff>
    </xdr:from>
    <xdr:to>
      <xdr:col>2</xdr:col>
      <xdr:colOff>619125</xdr:colOff>
      <xdr:row>5</xdr:row>
      <xdr:rowOff>113268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EE4422D5-23C6-4051-B45B-98E3DF4CF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EEECE1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>
                      <a14:foregroundMark x1="25478" y1="60952" x2="25478" y2="60952"/>
                      <a14:backgroundMark x1="23567" y1="50476" x2="77707" y2="59048"/>
                      <a14:backgroundMark x1="75159" y1="44762" x2="27389" y2="43810"/>
                      <a14:backgroundMark x1="27389" y1="43810" x2="73885" y2="48571"/>
                      <a14:backgroundMark x1="39490" y1="34286" x2="24841" y2="38095"/>
                      <a14:backgroundMark x1="20382" y1="42857" x2="19745" y2="43810"/>
                      <a14:backgroundMark x1="17834" y1="56190" x2="12102" y2="40000"/>
                      <a14:backgroundMark x1="53503" y1="66667" x2="57962" y2="66667"/>
                      <a14:backgroundMark x1="64968" y1="70476" x2="68790" y2="70476"/>
                      <a14:backgroundMark x1="80255" y1="45714" x2="84076" y2="54286"/>
                    </a14:backgroundRemoval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95300" y="504825"/>
          <a:ext cx="1009650" cy="67524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38</xdr:row>
      <xdr:rowOff>47625</xdr:rowOff>
    </xdr:from>
    <xdr:to>
      <xdr:col>6</xdr:col>
      <xdr:colOff>295275</xdr:colOff>
      <xdr:row>51</xdr:row>
      <xdr:rowOff>146050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38</xdr:row>
      <xdr:rowOff>66675</xdr:rowOff>
    </xdr:from>
    <xdr:to>
      <xdr:col>10</xdr:col>
      <xdr:colOff>228600</xdr:colOff>
      <xdr:row>51</xdr:row>
      <xdr:rowOff>152400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504825</xdr:colOff>
      <xdr:row>3</xdr:row>
      <xdr:rowOff>85725</xdr:rowOff>
    </xdr:from>
    <xdr:to>
      <xdr:col>2</xdr:col>
      <xdr:colOff>628650</xdr:colOff>
      <xdr:row>5</xdr:row>
      <xdr:rowOff>114300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C8E3355-EF52-4B18-AB49-5872DB457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95652" l="1887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523875"/>
          <a:ext cx="100965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18</xdr:row>
      <xdr:rowOff>19052</xdr:rowOff>
    </xdr:from>
    <xdr:to>
      <xdr:col>5</xdr:col>
      <xdr:colOff>114300</xdr:colOff>
      <xdr:row>29</xdr:row>
      <xdr:rowOff>28575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18</xdr:row>
      <xdr:rowOff>38102</xdr:rowOff>
    </xdr:from>
    <xdr:to>
      <xdr:col>10</xdr:col>
      <xdr:colOff>419100</xdr:colOff>
      <xdr:row>29</xdr:row>
      <xdr:rowOff>38100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35</xdr:row>
      <xdr:rowOff>161925</xdr:rowOff>
    </xdr:from>
    <xdr:to>
      <xdr:col>10</xdr:col>
      <xdr:colOff>371474</xdr:colOff>
      <xdr:row>46</xdr:row>
      <xdr:rowOff>161923</xdr:rowOff>
    </xdr:to>
    <xdr:graphicFrame macro="">
      <xdr:nvGraphicFramePr>
        <xdr:cNvPr id="14" name="Graf 13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15" name="Obdélník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+mn-lt"/>
            </a:rPr>
            <a:t>Minimum</a:t>
          </a:r>
        </a:p>
      </xdr:txBody>
    </xdr:sp>
    <xdr:clientData/>
  </xdr:twoCellAnchor>
  <xdr:twoCellAnchor editAs="oneCell">
    <xdr:from>
      <xdr:col>0</xdr:col>
      <xdr:colOff>104775</xdr:colOff>
      <xdr:row>2</xdr:row>
      <xdr:rowOff>47807</xdr:rowOff>
    </xdr:from>
    <xdr:to>
      <xdr:col>0</xdr:col>
      <xdr:colOff>1114425</xdr:colOff>
      <xdr:row>4</xdr:row>
      <xdr:rowOff>170600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00000000-0008-0000-1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333557"/>
          <a:ext cx="1009650" cy="675243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34</xdr:row>
      <xdr:rowOff>161925</xdr:rowOff>
    </xdr:from>
    <xdr:to>
      <xdr:col>4</xdr:col>
      <xdr:colOff>57152</xdr:colOff>
      <xdr:row>48</xdr:row>
      <xdr:rowOff>85725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13C6EE1F-F5AD-439E-A9F4-0D56D81FE8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18</xdr:row>
      <xdr:rowOff>19052</xdr:rowOff>
    </xdr:from>
    <xdr:to>
      <xdr:col>5</xdr:col>
      <xdr:colOff>114300</xdr:colOff>
      <xdr:row>29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18</xdr:row>
      <xdr:rowOff>38102</xdr:rowOff>
    </xdr:from>
    <xdr:to>
      <xdr:col>10</xdr:col>
      <xdr:colOff>419100</xdr:colOff>
      <xdr:row>29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35</xdr:row>
      <xdr:rowOff>161925</xdr:rowOff>
    </xdr:from>
    <xdr:to>
      <xdr:col>10</xdr:col>
      <xdr:colOff>371474</xdr:colOff>
      <xdr:row>46</xdr:row>
      <xdr:rowOff>161923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7" name="Obdélník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+mn-lt"/>
            </a:rPr>
            <a:t>Minimum</a:t>
          </a:r>
        </a:p>
      </xdr:txBody>
    </xdr:sp>
    <xdr:clientData/>
  </xdr:twoCellAnchor>
  <xdr:twoCellAnchor editAs="oneCell">
    <xdr:from>
      <xdr:col>0</xdr:col>
      <xdr:colOff>104775</xdr:colOff>
      <xdr:row>2</xdr:row>
      <xdr:rowOff>47807</xdr:rowOff>
    </xdr:from>
    <xdr:to>
      <xdr:col>0</xdr:col>
      <xdr:colOff>1114425</xdr:colOff>
      <xdr:row>4</xdr:row>
      <xdr:rowOff>170600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grayscl/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333557"/>
          <a:ext cx="1009650" cy="675243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2</xdr:row>
      <xdr:rowOff>47807</xdr:rowOff>
    </xdr:from>
    <xdr:to>
      <xdr:col>0</xdr:col>
      <xdr:colOff>1114425</xdr:colOff>
      <xdr:row>4</xdr:row>
      <xdr:rowOff>170600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8BC908A2-DE39-463C-B69C-B44FCE5D6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324032"/>
          <a:ext cx="1009650" cy="675243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34</xdr:row>
      <xdr:rowOff>161925</xdr:rowOff>
    </xdr:from>
    <xdr:to>
      <xdr:col>4</xdr:col>
      <xdr:colOff>57152</xdr:colOff>
      <xdr:row>48</xdr:row>
      <xdr:rowOff>85725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54E4C39C-1419-4BF3-9A5D-2F95D46983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18</xdr:row>
      <xdr:rowOff>19052</xdr:rowOff>
    </xdr:from>
    <xdr:to>
      <xdr:col>5</xdr:col>
      <xdr:colOff>114300</xdr:colOff>
      <xdr:row>29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18</xdr:row>
      <xdr:rowOff>38102</xdr:rowOff>
    </xdr:from>
    <xdr:to>
      <xdr:col>10</xdr:col>
      <xdr:colOff>419100</xdr:colOff>
      <xdr:row>29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35</xdr:row>
      <xdr:rowOff>161925</xdr:rowOff>
    </xdr:from>
    <xdr:to>
      <xdr:col>10</xdr:col>
      <xdr:colOff>371474</xdr:colOff>
      <xdr:row>46</xdr:row>
      <xdr:rowOff>161923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7" name="Obdélník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+mn-lt"/>
            </a:rPr>
            <a:t>Minimum</a:t>
          </a:r>
        </a:p>
      </xdr:txBody>
    </xdr:sp>
    <xdr:clientData/>
  </xdr:twoCellAnchor>
  <xdr:twoCellAnchor editAs="oneCell">
    <xdr:from>
      <xdr:col>0</xdr:col>
      <xdr:colOff>104775</xdr:colOff>
      <xdr:row>2</xdr:row>
      <xdr:rowOff>47807</xdr:rowOff>
    </xdr:from>
    <xdr:to>
      <xdr:col>0</xdr:col>
      <xdr:colOff>1114425</xdr:colOff>
      <xdr:row>4</xdr:row>
      <xdr:rowOff>170600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grayscl/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333557"/>
          <a:ext cx="1009650" cy="675243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2</xdr:row>
      <xdr:rowOff>47807</xdr:rowOff>
    </xdr:from>
    <xdr:to>
      <xdr:col>0</xdr:col>
      <xdr:colOff>1114425</xdr:colOff>
      <xdr:row>4</xdr:row>
      <xdr:rowOff>170600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1E9D5BB7-8E85-41F8-BC04-6C2FCEF07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324032"/>
          <a:ext cx="1009650" cy="675243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34</xdr:row>
      <xdr:rowOff>161925</xdr:rowOff>
    </xdr:from>
    <xdr:to>
      <xdr:col>4</xdr:col>
      <xdr:colOff>57152</xdr:colOff>
      <xdr:row>48</xdr:row>
      <xdr:rowOff>85725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A187F95E-7825-4088-BE83-BA9904BB0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18</xdr:row>
      <xdr:rowOff>19052</xdr:rowOff>
    </xdr:from>
    <xdr:to>
      <xdr:col>5</xdr:col>
      <xdr:colOff>114300</xdr:colOff>
      <xdr:row>29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18</xdr:row>
      <xdr:rowOff>38102</xdr:rowOff>
    </xdr:from>
    <xdr:to>
      <xdr:col>10</xdr:col>
      <xdr:colOff>419100</xdr:colOff>
      <xdr:row>29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35</xdr:row>
      <xdr:rowOff>161925</xdr:rowOff>
    </xdr:from>
    <xdr:to>
      <xdr:col>10</xdr:col>
      <xdr:colOff>371474</xdr:colOff>
      <xdr:row>46</xdr:row>
      <xdr:rowOff>161923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7" name="Obdélník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+mn-lt"/>
            </a:rPr>
            <a:t>Minimum</a:t>
          </a:r>
        </a:p>
      </xdr:txBody>
    </xdr:sp>
    <xdr:clientData/>
  </xdr:twoCellAnchor>
  <xdr:twoCellAnchor editAs="oneCell">
    <xdr:from>
      <xdr:col>0</xdr:col>
      <xdr:colOff>104775</xdr:colOff>
      <xdr:row>2</xdr:row>
      <xdr:rowOff>47807</xdr:rowOff>
    </xdr:from>
    <xdr:to>
      <xdr:col>0</xdr:col>
      <xdr:colOff>1114425</xdr:colOff>
      <xdr:row>4</xdr:row>
      <xdr:rowOff>170600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grayscl/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333557"/>
          <a:ext cx="1009650" cy="675243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2</xdr:row>
      <xdr:rowOff>47807</xdr:rowOff>
    </xdr:from>
    <xdr:to>
      <xdr:col>0</xdr:col>
      <xdr:colOff>1114425</xdr:colOff>
      <xdr:row>4</xdr:row>
      <xdr:rowOff>170600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88C16FBE-3698-4806-9D42-E58E72451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324032"/>
          <a:ext cx="1009650" cy="675243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34</xdr:row>
      <xdr:rowOff>161925</xdr:rowOff>
    </xdr:from>
    <xdr:to>
      <xdr:col>4</xdr:col>
      <xdr:colOff>57152</xdr:colOff>
      <xdr:row>48</xdr:row>
      <xdr:rowOff>85725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E2988C38-2859-4FF3-BE55-8F0FFC0565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24</xdr:row>
      <xdr:rowOff>80962</xdr:rowOff>
    </xdr:from>
    <xdr:to>
      <xdr:col>10</xdr:col>
      <xdr:colOff>514350</xdr:colOff>
      <xdr:row>44</xdr:row>
      <xdr:rowOff>76200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4</xdr:row>
      <xdr:rowOff>1</xdr:rowOff>
    </xdr:from>
    <xdr:to>
      <xdr:col>3</xdr:col>
      <xdr:colOff>117386</xdr:colOff>
      <xdr:row>6</xdr:row>
      <xdr:rowOff>266701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16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87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933451"/>
          <a:ext cx="1079411" cy="895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34</xdr:row>
      <xdr:rowOff>0</xdr:rowOff>
    </xdr:from>
    <xdr:to>
      <xdr:col>3</xdr:col>
      <xdr:colOff>126875</xdr:colOff>
      <xdr:row>36</xdr:row>
      <xdr:rowOff>295275</xdr:rowOff>
    </xdr:to>
    <xdr:pic>
      <xdr:nvPicPr>
        <xdr:cNvPr id="13" name="Picture 4">
          <a:extLst>
            <a:ext uri="{FF2B5EF4-FFF2-40B4-BE49-F238E27FC236}">
              <a16:creationId xmlns:a16="http://schemas.microsoft.com/office/drawing/2014/main" id="{00000000-0008-0000-16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5743575"/>
          <a:ext cx="1307975" cy="923925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3</xdr:row>
      <xdr:rowOff>123825</xdr:rowOff>
    </xdr:from>
    <xdr:to>
      <xdr:col>2</xdr:col>
      <xdr:colOff>514349</xdr:colOff>
      <xdr:row>5</xdr:row>
      <xdr:rowOff>101762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742950"/>
          <a:ext cx="800099" cy="606587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33</xdr:row>
      <xdr:rowOff>9525</xdr:rowOff>
    </xdr:from>
    <xdr:to>
      <xdr:col>3</xdr:col>
      <xdr:colOff>9525</xdr:colOff>
      <xdr:row>35</xdr:row>
      <xdr:rowOff>158422</xdr:rowOff>
    </xdr:to>
    <xdr:pic>
      <xdr:nvPicPr>
        <xdr:cNvPr id="10" name="Picture 6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7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248275"/>
          <a:ext cx="1009650" cy="777547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3</xdr:row>
      <xdr:rowOff>114300</xdr:rowOff>
    </xdr:from>
    <xdr:to>
      <xdr:col>2</xdr:col>
      <xdr:colOff>628650</xdr:colOff>
      <xdr:row>5</xdr:row>
      <xdr:rowOff>104109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33425"/>
          <a:ext cx="828675" cy="618459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514350</xdr:colOff>
      <xdr:row>33</xdr:row>
      <xdr:rowOff>38100</xdr:rowOff>
    </xdr:from>
    <xdr:to>
      <xdr:col>3</xdr:col>
      <xdr:colOff>9524</xdr:colOff>
      <xdr:row>36</xdr:row>
      <xdr:rowOff>28688</xdr:rowOff>
    </xdr:to>
    <xdr:pic>
      <xdr:nvPicPr>
        <xdr:cNvPr id="7" name="Picture 8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778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276850"/>
          <a:ext cx="1019174" cy="933563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3</xdr:row>
      <xdr:rowOff>76200</xdr:rowOff>
    </xdr:from>
    <xdr:to>
      <xdr:col>2</xdr:col>
      <xdr:colOff>340949</xdr:colOff>
      <xdr:row>5</xdr:row>
      <xdr:rowOff>193039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533400"/>
          <a:ext cx="1083899" cy="621664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102420</xdr:colOff>
      <xdr:row>3</xdr:row>
      <xdr:rowOff>9525</xdr:rowOff>
    </xdr:from>
    <xdr:to>
      <xdr:col>2</xdr:col>
      <xdr:colOff>541975</xdr:colOff>
      <xdr:row>6</xdr:row>
      <xdr:rowOff>19050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070" y="628650"/>
          <a:ext cx="696730" cy="952500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33</xdr:row>
      <xdr:rowOff>142875</xdr:rowOff>
    </xdr:from>
    <xdr:to>
      <xdr:col>3</xdr:col>
      <xdr:colOff>0</xdr:colOff>
      <xdr:row>35</xdr:row>
      <xdr:rowOff>163363</xdr:rowOff>
    </xdr:to>
    <xdr:pic>
      <xdr:nvPicPr>
        <xdr:cNvPr id="5" name="Picture 10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381625"/>
          <a:ext cx="1000125" cy="649138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33</xdr:row>
      <xdr:rowOff>247650</xdr:rowOff>
    </xdr:from>
    <xdr:to>
      <xdr:col>2</xdr:col>
      <xdr:colOff>371475</xdr:colOff>
      <xdr:row>34</xdr:row>
      <xdr:rowOff>249691</xdr:rowOff>
    </xdr:to>
    <xdr:pic>
      <xdr:nvPicPr>
        <xdr:cNvPr id="5" name="Picture 15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6452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5314950"/>
          <a:ext cx="428625" cy="316366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619125</xdr:colOff>
      <xdr:row>3</xdr:row>
      <xdr:rowOff>19050</xdr:rowOff>
    </xdr:from>
    <xdr:to>
      <xdr:col>2</xdr:col>
      <xdr:colOff>504825</xdr:colOff>
      <xdr:row>6</xdr:row>
      <xdr:rowOff>55472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38175"/>
          <a:ext cx="771525" cy="97939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457201</xdr:colOff>
      <xdr:row>3</xdr:row>
      <xdr:rowOff>57149</xdr:rowOff>
    </xdr:from>
    <xdr:to>
      <xdr:col>3</xdr:col>
      <xdr:colOff>76201</xdr:colOff>
      <xdr:row>5</xdr:row>
      <xdr:rowOff>314324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1" y="676274"/>
          <a:ext cx="1143000" cy="885825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485775</xdr:colOff>
      <xdr:row>33</xdr:row>
      <xdr:rowOff>38100</xdr:rowOff>
    </xdr:from>
    <xdr:to>
      <xdr:col>3</xdr:col>
      <xdr:colOff>38100</xdr:colOff>
      <xdr:row>36</xdr:row>
      <xdr:rowOff>21265</xdr:rowOff>
    </xdr:to>
    <xdr:pic>
      <xdr:nvPicPr>
        <xdr:cNvPr id="5" name="Picture 11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5276850"/>
          <a:ext cx="1076325" cy="926140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3</xdr:row>
      <xdr:rowOff>9525</xdr:rowOff>
    </xdr:from>
    <xdr:to>
      <xdr:col>2</xdr:col>
      <xdr:colOff>598840</xdr:colOff>
      <xdr:row>5</xdr:row>
      <xdr:rowOff>298449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2155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942975"/>
          <a:ext cx="979840" cy="917574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581025</xdr:colOff>
      <xdr:row>33</xdr:row>
      <xdr:rowOff>28575</xdr:rowOff>
    </xdr:from>
    <xdr:to>
      <xdr:col>2</xdr:col>
      <xdr:colOff>594049</xdr:colOff>
      <xdr:row>35</xdr:row>
      <xdr:rowOff>168903</xdr:rowOff>
    </xdr:to>
    <xdr:pic>
      <xdr:nvPicPr>
        <xdr:cNvPr id="5" name="Picture 13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2703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5772150"/>
          <a:ext cx="898849" cy="768978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2</xdr:row>
      <xdr:rowOff>121048</xdr:rowOff>
    </xdr:from>
    <xdr:to>
      <xdr:col>1</xdr:col>
      <xdr:colOff>428625</xdr:colOff>
      <xdr:row>5</xdr:row>
      <xdr:rowOff>103528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1D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406798"/>
          <a:ext cx="1304925" cy="792105"/>
        </a:xfrm>
        <a:prstGeom prst="rect">
          <a:avLst/>
        </a:prstGeom>
        <a:effectLst/>
      </xdr:spPr>
    </xdr:pic>
    <xdr:clientData/>
  </xdr:twoCellAnchor>
  <xdr:twoCellAnchor>
    <xdr:from>
      <xdr:col>0</xdr:col>
      <xdr:colOff>200026</xdr:colOff>
      <xdr:row>31</xdr:row>
      <xdr:rowOff>19050</xdr:rowOff>
    </xdr:from>
    <xdr:to>
      <xdr:col>4</xdr:col>
      <xdr:colOff>85726</xdr:colOff>
      <xdr:row>49</xdr:row>
      <xdr:rowOff>85725</xdr:rowOff>
    </xdr:to>
    <xdr:graphicFrame macro="">
      <xdr:nvGraphicFramePr>
        <xdr:cNvPr id="16" name="Graf 15">
          <a:extLst>
            <a:ext uri="{FF2B5EF4-FFF2-40B4-BE49-F238E27FC236}">
              <a16:creationId xmlns:a16="http://schemas.microsoft.com/office/drawing/2014/main" id="{00000000-0008-0000-1D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38101</xdr:colOff>
      <xdr:row>31</xdr:row>
      <xdr:rowOff>38101</xdr:rowOff>
    </xdr:from>
    <xdr:to>
      <xdr:col>10</xdr:col>
      <xdr:colOff>419101</xdr:colOff>
      <xdr:row>49</xdr:row>
      <xdr:rowOff>114300</xdr:rowOff>
    </xdr:to>
    <xdr:graphicFrame macro="">
      <xdr:nvGraphicFramePr>
        <xdr:cNvPr id="17" name="Graf 16">
          <a:extLst>
            <a:ext uri="{FF2B5EF4-FFF2-40B4-BE49-F238E27FC236}">
              <a16:creationId xmlns:a16="http://schemas.microsoft.com/office/drawing/2014/main" id="{00000000-0008-0000-1D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38101</xdr:colOff>
      <xdr:row>31</xdr:row>
      <xdr:rowOff>38101</xdr:rowOff>
    </xdr:from>
    <xdr:to>
      <xdr:col>10</xdr:col>
      <xdr:colOff>419101</xdr:colOff>
      <xdr:row>49</xdr:row>
      <xdr:rowOff>114300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209550</xdr:colOff>
      <xdr:row>2</xdr:row>
      <xdr:rowOff>121048</xdr:rowOff>
    </xdr:from>
    <xdr:to>
      <xdr:col>1</xdr:col>
      <xdr:colOff>428625</xdr:colOff>
      <xdr:row>5</xdr:row>
      <xdr:rowOff>103528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406798"/>
          <a:ext cx="1304925" cy="792105"/>
        </a:xfrm>
        <a:prstGeom prst="rect">
          <a:avLst/>
        </a:prstGeom>
        <a:effectLst/>
      </xdr:spPr>
    </xdr:pic>
    <xdr:clientData/>
  </xdr:twoCellAnchor>
  <xdr:twoCellAnchor>
    <xdr:from>
      <xdr:col>0</xdr:col>
      <xdr:colOff>200025</xdr:colOff>
      <xdr:row>31</xdr:row>
      <xdr:rowOff>19050</xdr:rowOff>
    </xdr:from>
    <xdr:to>
      <xdr:col>4</xdr:col>
      <xdr:colOff>85725</xdr:colOff>
      <xdr:row>49</xdr:row>
      <xdr:rowOff>85725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50D95D72-9193-40CE-A27E-88CA7D68B9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38101</xdr:colOff>
      <xdr:row>31</xdr:row>
      <xdr:rowOff>38101</xdr:rowOff>
    </xdr:from>
    <xdr:to>
      <xdr:col>10</xdr:col>
      <xdr:colOff>419101</xdr:colOff>
      <xdr:row>49</xdr:row>
      <xdr:rowOff>114300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209550</xdr:colOff>
      <xdr:row>2</xdr:row>
      <xdr:rowOff>121048</xdr:rowOff>
    </xdr:from>
    <xdr:to>
      <xdr:col>1</xdr:col>
      <xdr:colOff>428625</xdr:colOff>
      <xdr:row>5</xdr:row>
      <xdr:rowOff>103528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406798"/>
          <a:ext cx="1304925" cy="792105"/>
        </a:xfrm>
        <a:prstGeom prst="rect">
          <a:avLst/>
        </a:prstGeom>
        <a:effectLst/>
      </xdr:spPr>
    </xdr:pic>
    <xdr:clientData/>
  </xdr:twoCellAnchor>
  <xdr:twoCellAnchor>
    <xdr:from>
      <xdr:col>0</xdr:col>
      <xdr:colOff>200025</xdr:colOff>
      <xdr:row>31</xdr:row>
      <xdr:rowOff>19050</xdr:rowOff>
    </xdr:from>
    <xdr:to>
      <xdr:col>4</xdr:col>
      <xdr:colOff>85725</xdr:colOff>
      <xdr:row>49</xdr:row>
      <xdr:rowOff>85725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1318DEB4-BB07-4915-9CCF-C35453CEF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38101</xdr:colOff>
      <xdr:row>31</xdr:row>
      <xdr:rowOff>38101</xdr:rowOff>
    </xdr:from>
    <xdr:to>
      <xdr:col>10</xdr:col>
      <xdr:colOff>419101</xdr:colOff>
      <xdr:row>49</xdr:row>
      <xdr:rowOff>114300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209550</xdr:colOff>
      <xdr:row>2</xdr:row>
      <xdr:rowOff>121048</xdr:rowOff>
    </xdr:from>
    <xdr:to>
      <xdr:col>1</xdr:col>
      <xdr:colOff>428625</xdr:colOff>
      <xdr:row>5</xdr:row>
      <xdr:rowOff>103528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406798"/>
          <a:ext cx="1304925" cy="792105"/>
        </a:xfrm>
        <a:prstGeom prst="rect">
          <a:avLst/>
        </a:prstGeom>
        <a:effectLst/>
      </xdr:spPr>
    </xdr:pic>
    <xdr:clientData/>
  </xdr:twoCellAnchor>
  <xdr:twoCellAnchor>
    <xdr:from>
      <xdr:col>0</xdr:col>
      <xdr:colOff>200025</xdr:colOff>
      <xdr:row>31</xdr:row>
      <xdr:rowOff>19050</xdr:rowOff>
    </xdr:from>
    <xdr:to>
      <xdr:col>4</xdr:col>
      <xdr:colOff>85725</xdr:colOff>
      <xdr:row>49</xdr:row>
      <xdr:rowOff>85725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76C8692C-6ED2-4CD1-A42C-020C69B7FE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2</xdr:row>
      <xdr:rowOff>15641</xdr:rowOff>
    </xdr:from>
    <xdr:to>
      <xdr:col>2</xdr:col>
      <xdr:colOff>342900</xdr:colOff>
      <xdr:row>3</xdr:row>
      <xdr:rowOff>369596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6BD347C4-801B-4858-BAF8-FF6FE86BA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5725" y="291866"/>
          <a:ext cx="1304925" cy="792105"/>
        </a:xfrm>
        <a:prstGeom prst="rect">
          <a:avLst/>
        </a:prstGeom>
        <a:effectLst/>
      </xdr:spPr>
    </xdr:pic>
    <xdr:clientData/>
  </xdr:twoCellAnchor>
  <xdr:twoCellAnchor editAs="oneCell">
    <xdr:from>
      <xdr:col>0</xdr:col>
      <xdr:colOff>85725</xdr:colOff>
      <xdr:row>34</xdr:row>
      <xdr:rowOff>15641</xdr:rowOff>
    </xdr:from>
    <xdr:to>
      <xdr:col>2</xdr:col>
      <xdr:colOff>342900</xdr:colOff>
      <xdr:row>35</xdr:row>
      <xdr:rowOff>369596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4F67EE1F-E9E9-42E7-BE1E-3A2712B7F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5725" y="7102241"/>
          <a:ext cx="1304925" cy="792105"/>
        </a:xfrm>
        <a:prstGeom prst="rect">
          <a:avLst/>
        </a:prstGeom>
        <a:effectLst/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133351</xdr:colOff>
      <xdr:row>21</xdr:row>
      <xdr:rowOff>9525</xdr:rowOff>
    </xdr:from>
    <xdr:to>
      <xdr:col>10</xdr:col>
      <xdr:colOff>214</xdr:colOff>
      <xdr:row>22</xdr:row>
      <xdr:rowOff>158749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F9DFCE2-2DBC-4B3D-B81C-A41EE494B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6" y="4029075"/>
          <a:ext cx="181188" cy="311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47626</xdr:colOff>
      <xdr:row>21</xdr:row>
      <xdr:rowOff>38999</xdr:rowOff>
    </xdr:from>
    <xdr:to>
      <xdr:col>15</xdr:col>
      <xdr:colOff>9526</xdr:colOff>
      <xdr:row>23</xdr:row>
      <xdr:rowOff>134211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6561BEC-30DB-496A-A88B-A09F340E2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6" y="4058549"/>
          <a:ext cx="209550" cy="419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87704</xdr:colOff>
      <xdr:row>20</xdr:row>
      <xdr:rowOff>126999</xdr:rowOff>
    </xdr:from>
    <xdr:to>
      <xdr:col>5</xdr:col>
      <xdr:colOff>293502</xdr:colOff>
      <xdr:row>23</xdr:row>
      <xdr:rowOff>155574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AC9290B5-02D1-48A4-A706-0275A00B4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0754" y="3984624"/>
          <a:ext cx="205798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215900</xdr:colOff>
      <xdr:row>19</xdr:row>
      <xdr:rowOff>158750</xdr:rowOff>
    </xdr:from>
    <xdr:to>
      <xdr:col>0</xdr:col>
      <xdr:colOff>406400</xdr:colOff>
      <xdr:row>23</xdr:row>
      <xdr:rowOff>147637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E87CD941-DFD5-4772-A77F-9D4C79A4C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3825875"/>
          <a:ext cx="190500" cy="665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12700</xdr:colOff>
      <xdr:row>3</xdr:row>
      <xdr:rowOff>50800</xdr:rowOff>
    </xdr:from>
    <xdr:to>
      <xdr:col>18</xdr:col>
      <xdr:colOff>291434</xdr:colOff>
      <xdr:row>20</xdr:row>
      <xdr:rowOff>22130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171C3E5F-EADF-4287-95BF-ABC92741F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450" y="669925"/>
          <a:ext cx="5584159" cy="3209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292344</xdr:colOff>
      <xdr:row>37</xdr:row>
      <xdr:rowOff>163915</xdr:rowOff>
    </xdr:from>
    <xdr:to>
      <xdr:col>9</xdr:col>
      <xdr:colOff>293077</xdr:colOff>
      <xdr:row>42</xdr:row>
      <xdr:rowOff>190500</xdr:rowOff>
    </xdr:to>
    <xdr:cxnSp macro="">
      <xdr:nvCxnSpPr>
        <xdr:cNvPr id="7" name="Přímá spojnice se šipkou 6">
          <a:extLst>
            <a:ext uri="{FF2B5EF4-FFF2-40B4-BE49-F238E27FC236}">
              <a16:creationId xmlns:a16="http://schemas.microsoft.com/office/drawing/2014/main" id="{98297B1D-207D-4B19-ACEB-6AAC05BFF5D9}"/>
            </a:ext>
          </a:extLst>
        </xdr:cNvPr>
        <xdr:cNvCxnSpPr/>
      </xdr:nvCxnSpPr>
      <xdr:spPr>
        <a:xfrm>
          <a:off x="3121269" y="7145740"/>
          <a:ext cx="733" cy="979085"/>
        </a:xfrm>
        <a:prstGeom prst="straightConnector1">
          <a:avLst/>
        </a:prstGeom>
        <a:ln w="53975">
          <a:solidFill>
            <a:schemeClr val="bg1">
              <a:lumMod val="75000"/>
            </a:schemeClr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313764</xdr:colOff>
      <xdr:row>29</xdr:row>
      <xdr:rowOff>100853</xdr:rowOff>
    </xdr:from>
    <xdr:to>
      <xdr:col>15</xdr:col>
      <xdr:colOff>61633</xdr:colOff>
      <xdr:row>29</xdr:row>
      <xdr:rowOff>100853</xdr:rowOff>
    </xdr:to>
    <xdr:cxnSp macro="">
      <xdr:nvCxnSpPr>
        <xdr:cNvPr id="8" name="Přímá spojnice se šipkou 7">
          <a:extLst>
            <a:ext uri="{FF2B5EF4-FFF2-40B4-BE49-F238E27FC236}">
              <a16:creationId xmlns:a16="http://schemas.microsoft.com/office/drawing/2014/main" id="{ADBEA9F5-F22E-44E9-8EE3-F93740F9EA12}"/>
            </a:ext>
          </a:extLst>
        </xdr:cNvPr>
        <xdr:cNvCxnSpPr/>
      </xdr:nvCxnSpPr>
      <xdr:spPr>
        <a:xfrm flipH="1">
          <a:off x="3771339" y="5558678"/>
          <a:ext cx="938494" cy="0"/>
        </a:xfrm>
        <a:prstGeom prst="straightConnector1">
          <a:avLst/>
        </a:prstGeom>
        <a:ln w="53975">
          <a:solidFill>
            <a:schemeClr val="bg1">
              <a:lumMod val="75000"/>
            </a:schemeClr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268941</xdr:colOff>
      <xdr:row>29</xdr:row>
      <xdr:rowOff>100853</xdr:rowOff>
    </xdr:from>
    <xdr:to>
      <xdr:col>8</xdr:col>
      <xdr:colOff>0</xdr:colOff>
      <xdr:row>29</xdr:row>
      <xdr:rowOff>100853</xdr:rowOff>
    </xdr:to>
    <xdr:cxnSp macro="">
      <xdr:nvCxnSpPr>
        <xdr:cNvPr id="9" name="Přímá spojnice se šipkou 8">
          <a:extLst>
            <a:ext uri="{FF2B5EF4-FFF2-40B4-BE49-F238E27FC236}">
              <a16:creationId xmlns:a16="http://schemas.microsoft.com/office/drawing/2014/main" id="{01A2831F-DCAE-4033-B740-A9A9C5F2AF78}"/>
            </a:ext>
          </a:extLst>
        </xdr:cNvPr>
        <xdr:cNvCxnSpPr/>
      </xdr:nvCxnSpPr>
      <xdr:spPr>
        <a:xfrm flipH="1">
          <a:off x="1497666" y="5558678"/>
          <a:ext cx="1007409" cy="0"/>
        </a:xfrm>
        <a:prstGeom prst="straightConnector1">
          <a:avLst/>
        </a:prstGeom>
        <a:ln w="53975">
          <a:solidFill>
            <a:schemeClr val="bg1">
              <a:lumMod val="75000"/>
            </a:schemeClr>
          </a:solidFill>
          <a:prstDash val="sysDot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72838</xdr:colOff>
      <xdr:row>29</xdr:row>
      <xdr:rowOff>190500</xdr:rowOff>
    </xdr:from>
    <xdr:to>
      <xdr:col>10</xdr:col>
      <xdr:colOff>74993</xdr:colOff>
      <xdr:row>34</xdr:row>
      <xdr:rowOff>861</xdr:rowOff>
    </xdr:to>
    <xdr:cxnSp macro="">
      <xdr:nvCxnSpPr>
        <xdr:cNvPr id="10" name="Přímá spojnice se šipkou 9">
          <a:extLst>
            <a:ext uri="{FF2B5EF4-FFF2-40B4-BE49-F238E27FC236}">
              <a16:creationId xmlns:a16="http://schemas.microsoft.com/office/drawing/2014/main" id="{6FB81F7E-B8E6-428F-A4A1-8924C1EA46A3}"/>
            </a:ext>
          </a:extLst>
        </xdr:cNvPr>
        <xdr:cNvCxnSpPr/>
      </xdr:nvCxnSpPr>
      <xdr:spPr>
        <a:xfrm>
          <a:off x="3216088" y="5648325"/>
          <a:ext cx="2155" cy="762861"/>
        </a:xfrm>
        <a:prstGeom prst="straightConnector1">
          <a:avLst/>
        </a:prstGeom>
        <a:ln w="53975">
          <a:solidFill>
            <a:schemeClr val="bg1">
              <a:lumMod val="75000"/>
            </a:schemeClr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235324</xdr:colOff>
      <xdr:row>30</xdr:row>
      <xdr:rowOff>5603</xdr:rowOff>
    </xdr:from>
    <xdr:to>
      <xdr:col>9</xdr:col>
      <xdr:colOff>235324</xdr:colOff>
      <xdr:row>33</xdr:row>
      <xdr:rowOff>173692</xdr:rowOff>
    </xdr:to>
    <xdr:cxnSp macro="">
      <xdr:nvCxnSpPr>
        <xdr:cNvPr id="11" name="Přímá spojnice se šipkou 10">
          <a:extLst>
            <a:ext uri="{FF2B5EF4-FFF2-40B4-BE49-F238E27FC236}">
              <a16:creationId xmlns:a16="http://schemas.microsoft.com/office/drawing/2014/main" id="{EE99EC30-4985-4061-B057-D09ED2CA01AB}"/>
            </a:ext>
          </a:extLst>
        </xdr:cNvPr>
        <xdr:cNvCxnSpPr/>
      </xdr:nvCxnSpPr>
      <xdr:spPr>
        <a:xfrm flipV="1">
          <a:off x="3064249" y="5653928"/>
          <a:ext cx="0" cy="739589"/>
        </a:xfrm>
        <a:prstGeom prst="straightConnector1">
          <a:avLst/>
        </a:prstGeom>
        <a:ln w="53975">
          <a:solidFill>
            <a:schemeClr val="bg1">
              <a:lumMod val="75000"/>
            </a:schemeClr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5602</xdr:colOff>
      <xdr:row>36</xdr:row>
      <xdr:rowOff>112059</xdr:rowOff>
    </xdr:from>
    <xdr:to>
      <xdr:col>7</xdr:col>
      <xdr:colOff>291353</xdr:colOff>
      <xdr:row>38</xdr:row>
      <xdr:rowOff>112059</xdr:rowOff>
    </xdr:to>
    <xdr:cxnSp macro="">
      <xdr:nvCxnSpPr>
        <xdr:cNvPr id="12" name="Přímá spojnice se šipkou 11">
          <a:extLst>
            <a:ext uri="{FF2B5EF4-FFF2-40B4-BE49-F238E27FC236}">
              <a16:creationId xmlns:a16="http://schemas.microsoft.com/office/drawing/2014/main" id="{5D2CC912-7FF6-4EC7-841A-6651111ECAED}"/>
            </a:ext>
          </a:extLst>
        </xdr:cNvPr>
        <xdr:cNvCxnSpPr/>
      </xdr:nvCxnSpPr>
      <xdr:spPr>
        <a:xfrm flipH="1">
          <a:off x="1548652" y="6903384"/>
          <a:ext cx="923926" cy="381000"/>
        </a:xfrm>
        <a:prstGeom prst="straightConnector1">
          <a:avLst/>
        </a:prstGeom>
        <a:ln w="44450">
          <a:solidFill>
            <a:schemeClr val="bg2">
              <a:lumMod val="75000"/>
            </a:schemeClr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285750</xdr:colOff>
      <xdr:row>34</xdr:row>
      <xdr:rowOff>89647</xdr:rowOff>
    </xdr:from>
    <xdr:to>
      <xdr:col>7</xdr:col>
      <xdr:colOff>296956</xdr:colOff>
      <xdr:row>36</xdr:row>
      <xdr:rowOff>61633</xdr:rowOff>
    </xdr:to>
    <xdr:cxnSp macro="">
      <xdr:nvCxnSpPr>
        <xdr:cNvPr id="13" name="Přímá spojnice se šipkou 12">
          <a:extLst>
            <a:ext uri="{FF2B5EF4-FFF2-40B4-BE49-F238E27FC236}">
              <a16:creationId xmlns:a16="http://schemas.microsoft.com/office/drawing/2014/main" id="{E1642526-7550-4804-84F3-F077B2AACF62}"/>
            </a:ext>
          </a:extLst>
        </xdr:cNvPr>
        <xdr:cNvCxnSpPr/>
      </xdr:nvCxnSpPr>
      <xdr:spPr>
        <a:xfrm>
          <a:off x="1514475" y="6499972"/>
          <a:ext cx="963706" cy="352986"/>
        </a:xfrm>
        <a:prstGeom prst="straightConnector1">
          <a:avLst/>
        </a:prstGeom>
        <a:ln w="44450">
          <a:solidFill>
            <a:schemeClr val="bg2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291353</xdr:colOff>
      <xdr:row>36</xdr:row>
      <xdr:rowOff>173691</xdr:rowOff>
    </xdr:from>
    <xdr:to>
      <xdr:col>14</xdr:col>
      <xdr:colOff>308162</xdr:colOff>
      <xdr:row>36</xdr:row>
      <xdr:rowOff>173691</xdr:rowOff>
    </xdr:to>
    <xdr:cxnSp macro="">
      <xdr:nvCxnSpPr>
        <xdr:cNvPr id="14" name="Přímá spojnice se šipkou 13">
          <a:extLst>
            <a:ext uri="{FF2B5EF4-FFF2-40B4-BE49-F238E27FC236}">
              <a16:creationId xmlns:a16="http://schemas.microsoft.com/office/drawing/2014/main" id="{15E27AC7-6937-4366-A292-D84929AD4D03}"/>
            </a:ext>
          </a:extLst>
        </xdr:cNvPr>
        <xdr:cNvCxnSpPr/>
      </xdr:nvCxnSpPr>
      <xdr:spPr>
        <a:xfrm>
          <a:off x="3748928" y="6965016"/>
          <a:ext cx="902634" cy="0"/>
        </a:xfrm>
        <a:prstGeom prst="straightConnector1">
          <a:avLst/>
        </a:prstGeom>
        <a:ln w="12700">
          <a:solidFill>
            <a:schemeClr val="bg1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266700</xdr:colOff>
      <xdr:row>43</xdr:row>
      <xdr:rowOff>171450</xdr:rowOff>
    </xdr:from>
    <xdr:to>
      <xdr:col>4</xdr:col>
      <xdr:colOff>47625</xdr:colOff>
      <xdr:row>45</xdr:row>
      <xdr:rowOff>0</xdr:rowOff>
    </xdr:to>
    <xdr:cxnSp macro="">
      <xdr:nvCxnSpPr>
        <xdr:cNvPr id="15" name="Přímá spojnice se šipkou 14">
          <a:extLst>
            <a:ext uri="{FF2B5EF4-FFF2-40B4-BE49-F238E27FC236}">
              <a16:creationId xmlns:a16="http://schemas.microsoft.com/office/drawing/2014/main" id="{BA6894E6-F86B-46A3-8BC4-2ADC949C7061}"/>
            </a:ext>
          </a:extLst>
        </xdr:cNvPr>
        <xdr:cNvCxnSpPr/>
      </xdr:nvCxnSpPr>
      <xdr:spPr>
        <a:xfrm>
          <a:off x="866775" y="8296275"/>
          <a:ext cx="409575" cy="209550"/>
        </a:xfrm>
        <a:prstGeom prst="straightConnector1">
          <a:avLst/>
        </a:prstGeom>
        <a:ln w="12700">
          <a:solidFill>
            <a:schemeClr val="accent1">
              <a:lumMod val="20000"/>
              <a:lumOff val="80000"/>
            </a:schemeClr>
          </a:solidFill>
          <a:prstDash val="solid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5604</xdr:colOff>
      <xdr:row>45</xdr:row>
      <xdr:rowOff>128868</xdr:rowOff>
    </xdr:from>
    <xdr:to>
      <xdr:col>8</xdr:col>
      <xdr:colOff>5603</xdr:colOff>
      <xdr:row>45</xdr:row>
      <xdr:rowOff>134471</xdr:rowOff>
    </xdr:to>
    <xdr:cxnSp macro="">
      <xdr:nvCxnSpPr>
        <xdr:cNvPr id="16" name="Přímá spojnice se šipkou 15">
          <a:extLst>
            <a:ext uri="{FF2B5EF4-FFF2-40B4-BE49-F238E27FC236}">
              <a16:creationId xmlns:a16="http://schemas.microsoft.com/office/drawing/2014/main" id="{2E53B2EC-540B-419A-8FCB-B80718752379}"/>
            </a:ext>
          </a:extLst>
        </xdr:cNvPr>
        <xdr:cNvCxnSpPr/>
      </xdr:nvCxnSpPr>
      <xdr:spPr>
        <a:xfrm flipH="1" flipV="1">
          <a:off x="1862979" y="8634693"/>
          <a:ext cx="647699" cy="5603"/>
        </a:xfrm>
        <a:prstGeom prst="straightConnector1">
          <a:avLst/>
        </a:prstGeom>
        <a:ln w="12700">
          <a:solidFill>
            <a:schemeClr val="accent1">
              <a:lumMod val="60000"/>
              <a:lumOff val="40000"/>
            </a:schemeClr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292473</xdr:colOff>
      <xdr:row>45</xdr:row>
      <xdr:rowOff>68356</xdr:rowOff>
    </xdr:from>
    <xdr:to>
      <xdr:col>14</xdr:col>
      <xdr:colOff>303679</xdr:colOff>
      <xdr:row>47</xdr:row>
      <xdr:rowOff>40342</xdr:rowOff>
    </xdr:to>
    <xdr:cxnSp macro="">
      <xdr:nvCxnSpPr>
        <xdr:cNvPr id="17" name="Přímá spojnice se šipkou 16">
          <a:extLst>
            <a:ext uri="{FF2B5EF4-FFF2-40B4-BE49-F238E27FC236}">
              <a16:creationId xmlns:a16="http://schemas.microsoft.com/office/drawing/2014/main" id="{102C4C56-E3C6-41F5-A315-14C71A2508D7}"/>
            </a:ext>
          </a:extLst>
        </xdr:cNvPr>
        <xdr:cNvCxnSpPr/>
      </xdr:nvCxnSpPr>
      <xdr:spPr>
        <a:xfrm>
          <a:off x="3750048" y="8574181"/>
          <a:ext cx="897031" cy="352986"/>
        </a:xfrm>
        <a:prstGeom prst="straightConnector1">
          <a:avLst/>
        </a:prstGeom>
        <a:ln w="44450">
          <a:solidFill>
            <a:schemeClr val="accent1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259977</xdr:colOff>
      <xdr:row>44</xdr:row>
      <xdr:rowOff>11206</xdr:rowOff>
    </xdr:from>
    <xdr:to>
      <xdr:col>14</xdr:col>
      <xdr:colOff>302559</xdr:colOff>
      <xdr:row>45</xdr:row>
      <xdr:rowOff>58270</xdr:rowOff>
    </xdr:to>
    <xdr:cxnSp macro="">
      <xdr:nvCxnSpPr>
        <xdr:cNvPr id="18" name="Přímá spojnice se šipkou 17">
          <a:extLst>
            <a:ext uri="{FF2B5EF4-FFF2-40B4-BE49-F238E27FC236}">
              <a16:creationId xmlns:a16="http://schemas.microsoft.com/office/drawing/2014/main" id="{6583FB86-6714-42D9-8617-49E60BE55AA5}"/>
            </a:ext>
          </a:extLst>
        </xdr:cNvPr>
        <xdr:cNvCxnSpPr/>
      </xdr:nvCxnSpPr>
      <xdr:spPr>
        <a:xfrm flipV="1">
          <a:off x="3717552" y="8326531"/>
          <a:ext cx="928407" cy="237564"/>
        </a:xfrm>
        <a:prstGeom prst="straightConnector1">
          <a:avLst/>
        </a:prstGeom>
        <a:ln w="12700">
          <a:solidFill>
            <a:schemeClr val="accent1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308162</xdr:colOff>
      <xdr:row>46</xdr:row>
      <xdr:rowOff>184897</xdr:rowOff>
    </xdr:from>
    <xdr:to>
      <xdr:col>9</xdr:col>
      <xdr:colOff>308163</xdr:colOff>
      <xdr:row>48</xdr:row>
      <xdr:rowOff>184897</xdr:rowOff>
    </xdr:to>
    <xdr:cxnSp macro="">
      <xdr:nvCxnSpPr>
        <xdr:cNvPr id="19" name="Přímá spojnice se šipkou 18">
          <a:extLst>
            <a:ext uri="{FF2B5EF4-FFF2-40B4-BE49-F238E27FC236}">
              <a16:creationId xmlns:a16="http://schemas.microsoft.com/office/drawing/2014/main" id="{CE8BB137-724B-420B-84BE-0578A73CA7E3}"/>
            </a:ext>
          </a:extLst>
        </xdr:cNvPr>
        <xdr:cNvCxnSpPr/>
      </xdr:nvCxnSpPr>
      <xdr:spPr>
        <a:xfrm>
          <a:off x="3137087" y="8881222"/>
          <a:ext cx="1" cy="381000"/>
        </a:xfrm>
        <a:prstGeom prst="straightConnector1">
          <a:avLst/>
        </a:prstGeom>
        <a:ln w="25400">
          <a:solidFill>
            <a:schemeClr val="accent1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274544</xdr:colOff>
      <xdr:row>45</xdr:row>
      <xdr:rowOff>162487</xdr:rowOff>
    </xdr:from>
    <xdr:to>
      <xdr:col>7</xdr:col>
      <xdr:colOff>296956</xdr:colOff>
      <xdr:row>52</xdr:row>
      <xdr:rowOff>28015</xdr:rowOff>
    </xdr:to>
    <xdr:cxnSp macro="">
      <xdr:nvCxnSpPr>
        <xdr:cNvPr id="20" name="Přímá spojnice se šipkou 19">
          <a:extLst>
            <a:ext uri="{FF2B5EF4-FFF2-40B4-BE49-F238E27FC236}">
              <a16:creationId xmlns:a16="http://schemas.microsoft.com/office/drawing/2014/main" id="{7C1E0A9C-13E1-4D55-B7BB-668D60D0632B}"/>
            </a:ext>
          </a:extLst>
        </xdr:cNvPr>
        <xdr:cNvCxnSpPr/>
      </xdr:nvCxnSpPr>
      <xdr:spPr>
        <a:xfrm flipV="1">
          <a:off x="1503269" y="8668312"/>
          <a:ext cx="974912" cy="1199028"/>
        </a:xfrm>
        <a:prstGeom prst="straightConnector1">
          <a:avLst/>
        </a:prstGeom>
        <a:ln w="19050">
          <a:solidFill>
            <a:schemeClr val="accent2">
              <a:lumMod val="40000"/>
              <a:lumOff val="6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257735</xdr:colOff>
      <xdr:row>50</xdr:row>
      <xdr:rowOff>5605</xdr:rowOff>
    </xdr:from>
    <xdr:to>
      <xdr:col>7</xdr:col>
      <xdr:colOff>308162</xdr:colOff>
      <xdr:row>52</xdr:row>
      <xdr:rowOff>22412</xdr:rowOff>
    </xdr:to>
    <xdr:cxnSp macro="">
      <xdr:nvCxnSpPr>
        <xdr:cNvPr id="21" name="Přímá spojnice se šipkou 20">
          <a:extLst>
            <a:ext uri="{FF2B5EF4-FFF2-40B4-BE49-F238E27FC236}">
              <a16:creationId xmlns:a16="http://schemas.microsoft.com/office/drawing/2014/main" id="{CB544F85-07A3-475E-91C0-8AA8EA6907E6}"/>
            </a:ext>
          </a:extLst>
        </xdr:cNvPr>
        <xdr:cNvCxnSpPr/>
      </xdr:nvCxnSpPr>
      <xdr:spPr>
        <a:xfrm flipV="1">
          <a:off x="1486460" y="9463930"/>
          <a:ext cx="1002927" cy="397807"/>
        </a:xfrm>
        <a:prstGeom prst="straightConnector1">
          <a:avLst/>
        </a:prstGeom>
        <a:ln w="12700">
          <a:solidFill>
            <a:schemeClr val="accent2">
              <a:lumMod val="40000"/>
              <a:lumOff val="6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246529</xdr:colOff>
      <xdr:row>52</xdr:row>
      <xdr:rowOff>5603</xdr:rowOff>
    </xdr:from>
    <xdr:to>
      <xdr:col>14</xdr:col>
      <xdr:colOff>291353</xdr:colOff>
      <xdr:row>52</xdr:row>
      <xdr:rowOff>11206</xdr:rowOff>
    </xdr:to>
    <xdr:cxnSp macro="">
      <xdr:nvCxnSpPr>
        <xdr:cNvPr id="22" name="Přímá spojnice se šipkou 21">
          <a:extLst>
            <a:ext uri="{FF2B5EF4-FFF2-40B4-BE49-F238E27FC236}">
              <a16:creationId xmlns:a16="http://schemas.microsoft.com/office/drawing/2014/main" id="{85ABCFB4-ED56-488D-9113-F0CD190C828A}"/>
            </a:ext>
          </a:extLst>
        </xdr:cNvPr>
        <xdr:cNvCxnSpPr/>
      </xdr:nvCxnSpPr>
      <xdr:spPr>
        <a:xfrm>
          <a:off x="1475254" y="9844928"/>
          <a:ext cx="3169024" cy="5603"/>
        </a:xfrm>
        <a:prstGeom prst="straightConnector1">
          <a:avLst/>
        </a:prstGeom>
        <a:ln w="9525">
          <a:solidFill>
            <a:schemeClr val="accent2">
              <a:lumMod val="40000"/>
              <a:lumOff val="6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274544</xdr:colOff>
      <xdr:row>50</xdr:row>
      <xdr:rowOff>5603</xdr:rowOff>
    </xdr:from>
    <xdr:to>
      <xdr:col>14</xdr:col>
      <xdr:colOff>302559</xdr:colOff>
      <xdr:row>50</xdr:row>
      <xdr:rowOff>5604</xdr:rowOff>
    </xdr:to>
    <xdr:cxnSp macro="">
      <xdr:nvCxnSpPr>
        <xdr:cNvPr id="23" name="Přímá spojnice se šipkou 22">
          <a:extLst>
            <a:ext uri="{FF2B5EF4-FFF2-40B4-BE49-F238E27FC236}">
              <a16:creationId xmlns:a16="http://schemas.microsoft.com/office/drawing/2014/main" id="{5AF3CCB7-A217-4DA8-BBE2-FDA0C583C08F}"/>
            </a:ext>
          </a:extLst>
        </xdr:cNvPr>
        <xdr:cNvCxnSpPr/>
      </xdr:nvCxnSpPr>
      <xdr:spPr>
        <a:xfrm>
          <a:off x="3732119" y="9463928"/>
          <a:ext cx="913840" cy="1"/>
        </a:xfrm>
        <a:prstGeom prst="straightConnector1">
          <a:avLst/>
        </a:prstGeom>
        <a:ln w="19050">
          <a:solidFill>
            <a:schemeClr val="accent1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274544</xdr:colOff>
      <xdr:row>37</xdr:row>
      <xdr:rowOff>156883</xdr:rowOff>
    </xdr:from>
    <xdr:to>
      <xdr:col>14</xdr:col>
      <xdr:colOff>309282</xdr:colOff>
      <xdr:row>42</xdr:row>
      <xdr:rowOff>17929</xdr:rowOff>
    </xdr:to>
    <xdr:cxnSp macro="">
      <xdr:nvCxnSpPr>
        <xdr:cNvPr id="24" name="Přímá spojnice se šipkou 23">
          <a:extLst>
            <a:ext uri="{FF2B5EF4-FFF2-40B4-BE49-F238E27FC236}">
              <a16:creationId xmlns:a16="http://schemas.microsoft.com/office/drawing/2014/main" id="{F5C53483-B0F6-4D7E-A6CF-4913A74F3270}"/>
            </a:ext>
          </a:extLst>
        </xdr:cNvPr>
        <xdr:cNvCxnSpPr/>
      </xdr:nvCxnSpPr>
      <xdr:spPr>
        <a:xfrm>
          <a:off x="3732119" y="7138708"/>
          <a:ext cx="920563" cy="813546"/>
        </a:xfrm>
        <a:prstGeom prst="straightConnector1">
          <a:avLst/>
        </a:prstGeom>
        <a:ln w="12700">
          <a:solidFill>
            <a:schemeClr val="bg1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313764</xdr:colOff>
      <xdr:row>37</xdr:row>
      <xdr:rowOff>184897</xdr:rowOff>
    </xdr:from>
    <xdr:to>
      <xdr:col>16</xdr:col>
      <xdr:colOff>313764</xdr:colOff>
      <xdr:row>39</xdr:row>
      <xdr:rowOff>179294</xdr:rowOff>
    </xdr:to>
    <xdr:cxnSp macro="">
      <xdr:nvCxnSpPr>
        <xdr:cNvPr id="25" name="Přímá spojnice se šipkou 24">
          <a:extLst>
            <a:ext uri="{FF2B5EF4-FFF2-40B4-BE49-F238E27FC236}">
              <a16:creationId xmlns:a16="http://schemas.microsoft.com/office/drawing/2014/main" id="{1E23064D-6B5F-42F9-80D2-2C407B1B6952}"/>
            </a:ext>
          </a:extLst>
        </xdr:cNvPr>
        <xdr:cNvCxnSpPr/>
      </xdr:nvCxnSpPr>
      <xdr:spPr>
        <a:xfrm>
          <a:off x="5276289" y="7166722"/>
          <a:ext cx="0" cy="375397"/>
        </a:xfrm>
        <a:prstGeom prst="straightConnector1">
          <a:avLst/>
        </a:prstGeom>
        <a:ln w="12700">
          <a:solidFill>
            <a:schemeClr val="bg1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25</xdr:row>
      <xdr:rowOff>156883</xdr:rowOff>
    </xdr:from>
    <xdr:to>
      <xdr:col>17</xdr:col>
      <xdr:colOff>3275</xdr:colOff>
      <xdr:row>28</xdr:row>
      <xdr:rowOff>1981</xdr:rowOff>
    </xdr:to>
    <xdr:cxnSp macro="">
      <xdr:nvCxnSpPr>
        <xdr:cNvPr id="26" name="Přímá spojnice se šipkou 25">
          <a:extLst>
            <a:ext uri="{FF2B5EF4-FFF2-40B4-BE49-F238E27FC236}">
              <a16:creationId xmlns:a16="http://schemas.microsoft.com/office/drawing/2014/main" id="{FE1DB1E5-6EC8-4F1A-895A-BEA4D014BC3E}"/>
            </a:ext>
          </a:extLst>
        </xdr:cNvPr>
        <xdr:cNvCxnSpPr/>
      </xdr:nvCxnSpPr>
      <xdr:spPr>
        <a:xfrm>
          <a:off x="5276850" y="4852708"/>
          <a:ext cx="3275" cy="416598"/>
        </a:xfrm>
        <a:prstGeom prst="straightConnector1">
          <a:avLst/>
        </a:prstGeom>
        <a:ln w="53975">
          <a:solidFill>
            <a:schemeClr val="bg1">
              <a:lumMod val="75000"/>
            </a:schemeClr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302559</xdr:colOff>
      <xdr:row>25</xdr:row>
      <xdr:rowOff>152401</xdr:rowOff>
    </xdr:from>
    <xdr:to>
      <xdr:col>2</xdr:col>
      <xdr:colOff>303680</xdr:colOff>
      <xdr:row>28</xdr:row>
      <xdr:rowOff>5603</xdr:rowOff>
    </xdr:to>
    <xdr:cxnSp macro="">
      <xdr:nvCxnSpPr>
        <xdr:cNvPr id="27" name="Přímá spojnice se šipkou 26">
          <a:extLst>
            <a:ext uri="{FF2B5EF4-FFF2-40B4-BE49-F238E27FC236}">
              <a16:creationId xmlns:a16="http://schemas.microsoft.com/office/drawing/2014/main" id="{80353827-F73E-46A1-906E-262F4E25E073}"/>
            </a:ext>
          </a:extLst>
        </xdr:cNvPr>
        <xdr:cNvCxnSpPr/>
      </xdr:nvCxnSpPr>
      <xdr:spPr>
        <a:xfrm flipV="1">
          <a:off x="902634" y="4848226"/>
          <a:ext cx="1121" cy="424702"/>
        </a:xfrm>
        <a:prstGeom prst="straightConnector1">
          <a:avLst/>
        </a:prstGeom>
        <a:ln w="53975">
          <a:solidFill>
            <a:schemeClr val="bg1">
              <a:lumMod val="75000"/>
            </a:schemeClr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5603</xdr:colOff>
      <xdr:row>45</xdr:row>
      <xdr:rowOff>61633</xdr:rowOff>
    </xdr:from>
    <xdr:to>
      <xdr:col>8</xdr:col>
      <xdr:colOff>0</xdr:colOff>
      <xdr:row>45</xdr:row>
      <xdr:rowOff>67236</xdr:rowOff>
    </xdr:to>
    <xdr:cxnSp macro="">
      <xdr:nvCxnSpPr>
        <xdr:cNvPr id="28" name="Přímá spojnice se šipkou 27">
          <a:extLst>
            <a:ext uri="{FF2B5EF4-FFF2-40B4-BE49-F238E27FC236}">
              <a16:creationId xmlns:a16="http://schemas.microsoft.com/office/drawing/2014/main" id="{10D14855-563D-4DB8-A58E-2552EF3CB84A}"/>
            </a:ext>
          </a:extLst>
        </xdr:cNvPr>
        <xdr:cNvCxnSpPr/>
      </xdr:nvCxnSpPr>
      <xdr:spPr>
        <a:xfrm>
          <a:off x="1862978" y="8567458"/>
          <a:ext cx="642097" cy="5603"/>
        </a:xfrm>
        <a:prstGeom prst="straightConnector1">
          <a:avLst/>
        </a:prstGeom>
        <a:ln w="12700">
          <a:solidFill>
            <a:schemeClr val="accent1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281269</xdr:colOff>
      <xdr:row>46</xdr:row>
      <xdr:rowOff>0</xdr:rowOff>
    </xdr:from>
    <xdr:to>
      <xdr:col>4</xdr:col>
      <xdr:colOff>19050</xdr:colOff>
      <xdr:row>47</xdr:row>
      <xdr:rowOff>6723</xdr:rowOff>
    </xdr:to>
    <xdr:cxnSp macro="">
      <xdr:nvCxnSpPr>
        <xdr:cNvPr id="29" name="Přímá spojnice se šipkou 28">
          <a:extLst>
            <a:ext uri="{FF2B5EF4-FFF2-40B4-BE49-F238E27FC236}">
              <a16:creationId xmlns:a16="http://schemas.microsoft.com/office/drawing/2014/main" id="{1846B7A4-13BC-4201-85D8-A9AF5161E200}"/>
            </a:ext>
          </a:extLst>
        </xdr:cNvPr>
        <xdr:cNvCxnSpPr/>
      </xdr:nvCxnSpPr>
      <xdr:spPr>
        <a:xfrm flipH="1">
          <a:off x="881344" y="8696325"/>
          <a:ext cx="366431" cy="197223"/>
        </a:xfrm>
        <a:prstGeom prst="straightConnector1">
          <a:avLst/>
        </a:prstGeom>
        <a:ln w="12700">
          <a:solidFill>
            <a:schemeClr val="accent1">
              <a:lumMod val="20000"/>
              <a:lumOff val="80000"/>
            </a:schemeClr>
          </a:solidFill>
          <a:prstDash val="sysDot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304800</xdr:colOff>
      <xdr:row>47</xdr:row>
      <xdr:rowOff>95811</xdr:rowOff>
    </xdr:from>
    <xdr:to>
      <xdr:col>14</xdr:col>
      <xdr:colOff>305921</xdr:colOff>
      <xdr:row>50</xdr:row>
      <xdr:rowOff>9525</xdr:rowOff>
    </xdr:to>
    <xdr:cxnSp macro="">
      <xdr:nvCxnSpPr>
        <xdr:cNvPr id="30" name="Přímá spojnice se šipkou 29">
          <a:extLst>
            <a:ext uri="{FF2B5EF4-FFF2-40B4-BE49-F238E27FC236}">
              <a16:creationId xmlns:a16="http://schemas.microsoft.com/office/drawing/2014/main" id="{8479E3C3-6FEA-4F2F-9E1D-835A344E0AED}"/>
            </a:ext>
          </a:extLst>
        </xdr:cNvPr>
        <xdr:cNvCxnSpPr/>
      </xdr:nvCxnSpPr>
      <xdr:spPr>
        <a:xfrm flipV="1">
          <a:off x="3762375" y="8982636"/>
          <a:ext cx="886946" cy="485214"/>
        </a:xfrm>
        <a:prstGeom prst="straightConnector1">
          <a:avLst/>
        </a:prstGeom>
        <a:ln w="19050">
          <a:solidFill>
            <a:schemeClr val="accent1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</xdr:colOff>
      <xdr:row>27</xdr:row>
      <xdr:rowOff>26670</xdr:rowOff>
    </xdr:from>
    <xdr:to>
      <xdr:col>9</xdr:col>
      <xdr:colOff>26671</xdr:colOff>
      <xdr:row>47</xdr:row>
      <xdr:rowOff>17145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462915</xdr:colOff>
      <xdr:row>27</xdr:row>
      <xdr:rowOff>22859</xdr:rowOff>
    </xdr:from>
    <xdr:to>
      <xdr:col>18</xdr:col>
      <xdr:colOff>472441</xdr:colOff>
      <xdr:row>46</xdr:row>
      <xdr:rowOff>114299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29</xdr:row>
      <xdr:rowOff>17463</xdr:rowOff>
    </xdr:from>
    <xdr:to>
      <xdr:col>9</xdr:col>
      <xdr:colOff>161926</xdr:colOff>
      <xdr:row>46</xdr:row>
      <xdr:rowOff>57151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428625</xdr:colOff>
      <xdr:row>29</xdr:row>
      <xdr:rowOff>17463</xdr:rowOff>
    </xdr:from>
    <xdr:to>
      <xdr:col>19</xdr:col>
      <xdr:colOff>295276</xdr:colOff>
      <xdr:row>46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25</xdr:row>
      <xdr:rowOff>180975</xdr:rowOff>
    </xdr:from>
    <xdr:to>
      <xdr:col>6</xdr:col>
      <xdr:colOff>409575</xdr:colOff>
      <xdr:row>40</xdr:row>
      <xdr:rowOff>123826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485775</xdr:colOff>
      <xdr:row>27</xdr:row>
      <xdr:rowOff>47625</xdr:rowOff>
    </xdr:from>
    <xdr:to>
      <xdr:col>13</xdr:col>
      <xdr:colOff>285751</xdr:colOff>
      <xdr:row>41</xdr:row>
      <xdr:rowOff>114300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152400</xdr:colOff>
      <xdr:row>27</xdr:row>
      <xdr:rowOff>19049</xdr:rowOff>
    </xdr:from>
    <xdr:to>
      <xdr:col>20</xdr:col>
      <xdr:colOff>476250</xdr:colOff>
      <xdr:row>41</xdr:row>
      <xdr:rowOff>120650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42</xdr:row>
      <xdr:rowOff>190499</xdr:rowOff>
    </xdr:from>
    <xdr:to>
      <xdr:col>3</xdr:col>
      <xdr:colOff>495299</xdr:colOff>
      <xdr:row>52</xdr:row>
      <xdr:rowOff>142874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76200</xdr:colOff>
      <xdr:row>43</xdr:row>
      <xdr:rowOff>0</xdr:rowOff>
    </xdr:from>
    <xdr:to>
      <xdr:col>6</xdr:col>
      <xdr:colOff>504825</xdr:colOff>
      <xdr:row>52</xdr:row>
      <xdr:rowOff>142875</xdr:rowOff>
    </xdr:to>
    <xdr:graphicFrame macro="">
      <xdr:nvGraphicFramePr>
        <xdr:cNvPr id="16" name="Graf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76200</xdr:colOff>
      <xdr:row>43</xdr:row>
      <xdr:rowOff>0</xdr:rowOff>
    </xdr:from>
    <xdr:to>
      <xdr:col>9</xdr:col>
      <xdr:colOff>504825</xdr:colOff>
      <xdr:row>52</xdr:row>
      <xdr:rowOff>142875</xdr:rowOff>
    </xdr:to>
    <xdr:graphicFrame macro="">
      <xdr:nvGraphicFramePr>
        <xdr:cNvPr id="17" name="Graf 1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39</xdr:row>
      <xdr:rowOff>47625</xdr:rowOff>
    </xdr:from>
    <xdr:to>
      <xdr:col>6</xdr:col>
      <xdr:colOff>295275</xdr:colOff>
      <xdr:row>53</xdr:row>
      <xdr:rowOff>47624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39</xdr:row>
      <xdr:rowOff>66675</xdr:rowOff>
    </xdr:from>
    <xdr:to>
      <xdr:col>10</xdr:col>
      <xdr:colOff>228600</xdr:colOff>
      <xdr:row>53</xdr:row>
      <xdr:rowOff>66674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495300</xdr:colOff>
      <xdr:row>4</xdr:row>
      <xdr:rowOff>66675</xdr:rowOff>
    </xdr:from>
    <xdr:to>
      <xdr:col>2</xdr:col>
      <xdr:colOff>619125</xdr:colOff>
      <xdr:row>6</xdr:row>
      <xdr:rowOff>113268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95300" y="742950"/>
          <a:ext cx="1009650" cy="67524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38</xdr:row>
      <xdr:rowOff>47625</xdr:rowOff>
    </xdr:from>
    <xdr:to>
      <xdr:col>6</xdr:col>
      <xdr:colOff>295275</xdr:colOff>
      <xdr:row>52</xdr:row>
      <xdr:rowOff>47624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38</xdr:row>
      <xdr:rowOff>66675</xdr:rowOff>
    </xdr:from>
    <xdr:to>
      <xdr:col>10</xdr:col>
      <xdr:colOff>228600</xdr:colOff>
      <xdr:row>52</xdr:row>
      <xdr:rowOff>66674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497682</xdr:colOff>
      <xdr:row>3</xdr:row>
      <xdr:rowOff>66673</xdr:rowOff>
    </xdr:from>
    <xdr:to>
      <xdr:col>2</xdr:col>
      <xdr:colOff>621507</xdr:colOff>
      <xdr:row>5</xdr:row>
      <xdr:rowOff>113266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C30314EF-8D40-4D30-8DD4-78CC1120C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EEECE1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>
                      <a14:foregroundMark x1="34395" y1="40952" x2="34395" y2="40952"/>
                      <a14:backgroundMark x1="22930" y1="47619" x2="22930" y2="47619"/>
                      <a14:backgroundMark x1="39685" y1="48942" x2="67516" y2="59048"/>
                      <a14:backgroundMark x1="38995" y1="48691" x2="39466" y2="48862"/>
                      <a14:backgroundMark x1="38305" y1="48440" x2="38556" y2="48531"/>
                      <a14:backgroundMark x1="34898" y1="47203" x2="37866" y2="48281"/>
                      <a14:backgroundMark x1="33646" y1="46749" x2="34040" y2="46892"/>
                      <a14:backgroundMark x1="25554" y1="43810" x2="31075" y2="45815"/>
                      <a14:backgroundMark x1="22930" y1="42857" x2="25554" y2="43810"/>
                      <a14:backgroundMark x1="38273" y1="28171" x2="37580" y2="27619"/>
                      <a14:backgroundMark x1="39138" y1="28861" x2="39034" y2="28778"/>
                      <a14:backgroundMark x1="39795" y1="29385" x2="39613" y2="29240"/>
                      <a14:backgroundMark x1="41389" y1="30657" x2="40556" y2="29993"/>
                      <a14:backgroundMark x1="43804" y1="32583" x2="43468" y2="32315"/>
                      <a14:backgroundMark x1="75796" y1="58095" x2="46279" y2="34556"/>
                      <a14:backgroundMark x1="33656" y1="28502" x2="17834" y2="43810"/>
                      <a14:backgroundMark x1="34184" y1="27991" x2="33992" y2="28177"/>
                      <a14:backgroundMark x1="34880" y1="27317" x2="34520" y2="27666"/>
                      <a14:backgroundMark x1="39490" y1="22857" x2="35048" y2="27155"/>
                      <a14:backgroundMark x1="68153" y1="49524" x2="59236" y2="70476"/>
                      <a14:backgroundMark x1="38854" y1="72381" x2="61783" y2="66667"/>
                      <a14:backgroundMark x1="40235" y1="56420" x2="57962" y2="70476"/>
                      <a14:backgroundMark x1="39592" y1="55910" x2="40228" y2="56414"/>
                      <a14:backgroundMark x1="33599" y1="51158" x2="39470" y2="55813"/>
                      <a14:backgroundMark x1="32074" y1="49949" x2="32837" y2="50553"/>
                      <a14:backgroundMark x1="24332" y1="43810" x2="29598" y2="47985"/>
                      <a14:backgroundMark x1="15924" y1="37143" x2="24332" y2="43810"/>
                      <a14:backgroundMark x1="57962" y1="70476" x2="75159" y2="46667"/>
                      <a14:backgroundMark x1="78344" y1="46667" x2="54777" y2="75238"/>
                      <a14:backgroundMark x1="82166" y1="60000" x2="68153" y2="77143"/>
                      <a14:backgroundMark x1="15287" y1="46667" x2="31210" y2="66667"/>
                      <a14:backgroundMark x1="37580" y1="35238" x2="37580" y2="35238"/>
                      <a14:backgroundMark x1="36306" y1="32381" x2="41401" y2="36190"/>
                    </a14:backgroundRemoval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97682" y="504823"/>
          <a:ext cx="1009650" cy="67524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295276</xdr:colOff>
      <xdr:row>38</xdr:row>
      <xdr:rowOff>66675</xdr:rowOff>
    </xdr:from>
    <xdr:to>
      <xdr:col>10</xdr:col>
      <xdr:colOff>228600</xdr:colOff>
      <xdr:row>52</xdr:row>
      <xdr:rowOff>66674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495299</xdr:colOff>
      <xdr:row>3</xdr:row>
      <xdr:rowOff>64293</xdr:rowOff>
    </xdr:from>
    <xdr:to>
      <xdr:col>2</xdr:col>
      <xdr:colOff>619124</xdr:colOff>
      <xdr:row>5</xdr:row>
      <xdr:rowOff>110886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2B1CFA90-C505-4BAF-833C-37C56A213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rgbClr val="EEECE1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100000">
                      <a14:foregroundMark x1="26115" y1="60952" x2="26115" y2="60952"/>
                      <a14:foregroundMark x1="37580" y1="38095" x2="37580" y2="38095"/>
                      <a14:foregroundMark x1="36943" y1="39048" x2="36943" y2="39048"/>
                      <a14:foregroundMark x1="35669" y1="43810" x2="35669" y2="43810"/>
                      <a14:foregroundMark x1="29936" y1="58095" x2="29936" y2="58095"/>
                      <a14:foregroundMark x1="25478" y1="66667" x2="25478" y2="66667"/>
                      <a14:foregroundMark x1="24204" y1="65714" x2="24204" y2="65714"/>
                      <a14:backgroundMark x1="31847" y1="71429" x2="31847" y2="71429"/>
                      <a14:backgroundMark x1="34395" y1="69524" x2="34395" y2="69524"/>
                      <a14:backgroundMark x1="40127" y1="66667" x2="40127" y2="66667"/>
                      <a14:backgroundMark x1="31847" y1="66667" x2="31847" y2="66667"/>
                      <a14:backgroundMark x1="26115" y1="74286" x2="26115" y2="74286"/>
                      <a14:backgroundMark x1="31847" y1="76190" x2="31847" y2="76190"/>
                      <a14:backgroundMark x1="33758" y1="78095" x2="33758" y2="78095"/>
                      <a14:backgroundMark x1="32484" y1="81905" x2="32484" y2="81905"/>
                      <a14:backgroundMark x1="43949" y1="69524" x2="43949" y2="69524"/>
                      <a14:backgroundMark x1="35669" y1="65714" x2="35669" y2="65714"/>
                      <a14:backgroundMark x1="43949" y1="64762" x2="43949" y2="64762"/>
                      <a14:backgroundMark x1="27389" y1="61905" x2="27389" y2="61905"/>
                      <a14:backgroundMark x1="26752" y1="61905" x2="26752" y2="61905"/>
                      <a14:backgroundMark x1="34395" y1="42857" x2="34395" y2="42857"/>
                      <a14:backgroundMark x1="34395" y1="41905" x2="34395" y2="41905"/>
                      <a14:backgroundMark x1="36306" y1="40952" x2="36306" y2="40952"/>
                      <a14:backgroundMark x1="26752" y1="66667" x2="26752" y2="66667"/>
                      <a14:backgroundMark x1="26115" y1="67619" x2="26115" y2="67619"/>
                      <a14:backgroundMark x1="25478" y1="67619" x2="25478" y2="67619"/>
                    </a14:backgroundRemoval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95299" y="502443"/>
          <a:ext cx="1009650" cy="675243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</xdr:row>
      <xdr:rowOff>47625</xdr:rowOff>
    </xdr:from>
    <xdr:to>
      <xdr:col>6</xdr:col>
      <xdr:colOff>295275</xdr:colOff>
      <xdr:row>52</xdr:row>
      <xdr:rowOff>47624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5A8DF801-2D4A-4124-AAD4-B6666B905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showGridLines="0" tabSelected="1" showWhiteSpace="0" zoomScaleNormal="100" zoomScaleSheetLayoutView="100" zoomScalePageLayoutView="70" workbookViewId="0"/>
  </sheetViews>
  <sheetFormatPr defaultColWidth="9.140625" defaultRowHeight="12.75"/>
  <cols>
    <col min="1" max="1" width="33.28515625" style="571" customWidth="1"/>
    <col min="2" max="2" width="53.7109375" style="571" customWidth="1"/>
    <col min="3" max="9" width="9.85546875" style="571" customWidth="1"/>
    <col min="10" max="10" width="10.28515625" style="571" customWidth="1"/>
    <col min="11" max="16384" width="9.140625" style="571"/>
  </cols>
  <sheetData>
    <row r="1" spans="1:10" s="557" customFormat="1" ht="360" customHeight="1">
      <c r="B1" s="610" t="s">
        <v>315</v>
      </c>
    </row>
    <row r="2" spans="1:10" s="557" customFormat="1" ht="360" customHeight="1">
      <c r="A2" s="558"/>
      <c r="B2" s="610"/>
      <c r="C2" s="558"/>
      <c r="D2" s="558"/>
      <c r="E2" s="558"/>
      <c r="F2" s="558"/>
      <c r="G2" s="558"/>
      <c r="H2" s="558"/>
      <c r="I2" s="558"/>
      <c r="J2" s="558"/>
    </row>
    <row r="3" spans="1:10" s="557" customFormat="1">
      <c r="B3" s="569"/>
      <c r="D3" s="559"/>
      <c r="E3" s="560"/>
      <c r="F3" s="560"/>
      <c r="G3" s="560"/>
      <c r="J3" s="561"/>
    </row>
    <row r="4" spans="1:10" s="557" customFormat="1"/>
    <row r="5" spans="1:10" s="557" customFormat="1"/>
    <row r="6" spans="1:10" s="557" customFormat="1"/>
    <row r="7" spans="1:10" s="557" customFormat="1"/>
    <row r="8" spans="1:10" s="557" customFormat="1"/>
    <row r="9" spans="1:10" s="557" customFormat="1">
      <c r="B9" s="562"/>
      <c r="I9" s="563"/>
    </row>
    <row r="10" spans="1:10" s="557" customFormat="1">
      <c r="B10" s="564"/>
      <c r="C10" s="565"/>
    </row>
    <row r="11" spans="1:10" s="557" customFormat="1">
      <c r="B11" s="564"/>
      <c r="C11" s="565"/>
    </row>
    <row r="12" spans="1:10" s="557" customFormat="1">
      <c r="B12" s="564"/>
      <c r="C12" s="565"/>
    </row>
    <row r="13" spans="1:10" s="557" customFormat="1">
      <c r="A13" s="566"/>
      <c r="B13" s="567"/>
      <c r="C13" s="568"/>
      <c r="D13" s="566"/>
      <c r="E13" s="566"/>
      <c r="F13" s="566"/>
      <c r="G13" s="566"/>
      <c r="H13" s="566"/>
      <c r="I13" s="566"/>
      <c r="J13" s="566"/>
    </row>
    <row r="14" spans="1:10" s="557" customFormat="1">
      <c r="A14" s="566"/>
      <c r="B14" s="567"/>
      <c r="C14" s="568"/>
      <c r="D14" s="566"/>
      <c r="E14" s="566"/>
      <c r="F14" s="566"/>
      <c r="G14" s="566"/>
      <c r="H14" s="566"/>
      <c r="I14" s="566"/>
      <c r="J14" s="566"/>
    </row>
    <row r="15" spans="1:10" s="557" customFormat="1">
      <c r="A15" s="566"/>
      <c r="B15" s="567"/>
      <c r="C15" s="568"/>
      <c r="D15" s="566"/>
      <c r="E15" s="566"/>
      <c r="F15" s="566"/>
      <c r="G15" s="566"/>
      <c r="H15" s="566"/>
      <c r="I15" s="566"/>
      <c r="J15" s="566"/>
    </row>
    <row r="16" spans="1:10" s="557" customFormat="1">
      <c r="A16" s="566"/>
      <c r="B16" s="567"/>
      <c r="C16" s="568"/>
      <c r="D16" s="566"/>
      <c r="E16" s="566"/>
      <c r="F16" s="566"/>
      <c r="G16" s="566"/>
      <c r="H16" s="566"/>
      <c r="I16" s="566"/>
      <c r="J16" s="566"/>
    </row>
    <row r="17" spans="1:10" s="557" customFormat="1">
      <c r="A17" s="566"/>
      <c r="B17" s="567"/>
      <c r="C17" s="568"/>
      <c r="D17" s="566"/>
      <c r="E17" s="566"/>
      <c r="F17" s="566"/>
      <c r="G17" s="566"/>
      <c r="H17" s="566"/>
      <c r="I17" s="566"/>
      <c r="J17" s="566"/>
    </row>
    <row r="18" spans="1:10" s="557" customFormat="1">
      <c r="A18" s="566"/>
      <c r="B18" s="567"/>
      <c r="C18" s="568"/>
      <c r="D18" s="566"/>
      <c r="E18" s="566"/>
      <c r="F18" s="566"/>
      <c r="G18" s="566"/>
      <c r="H18" s="566"/>
      <c r="I18" s="566"/>
      <c r="J18" s="566"/>
    </row>
    <row r="19" spans="1:10" s="557" customFormat="1">
      <c r="A19" s="566"/>
      <c r="B19" s="567"/>
      <c r="C19" s="568"/>
      <c r="D19" s="566"/>
      <c r="E19" s="566"/>
      <c r="F19" s="566"/>
      <c r="G19" s="566"/>
      <c r="H19" s="566"/>
      <c r="I19" s="566"/>
      <c r="J19" s="566"/>
    </row>
    <row r="20" spans="1:10" s="557" customFormat="1"/>
    <row r="21" spans="1:10" s="557" customFormat="1">
      <c r="A21" s="566"/>
      <c r="B21" s="567"/>
      <c r="C21" s="568"/>
      <c r="D21" s="566"/>
      <c r="E21" s="566"/>
      <c r="F21" s="566"/>
      <c r="G21" s="566"/>
      <c r="H21" s="566"/>
      <c r="I21" s="566"/>
      <c r="J21" s="566"/>
    </row>
    <row r="22" spans="1:10" s="557" customFormat="1">
      <c r="A22" s="566"/>
      <c r="B22" s="567"/>
      <c r="C22" s="568"/>
      <c r="D22" s="566"/>
      <c r="E22" s="566"/>
      <c r="F22" s="566"/>
      <c r="G22" s="566"/>
      <c r="H22" s="566"/>
      <c r="I22" s="566"/>
      <c r="J22" s="566"/>
    </row>
    <row r="23" spans="1:10" s="557" customFormat="1">
      <c r="A23" s="566"/>
      <c r="B23" s="567"/>
      <c r="C23" s="568"/>
      <c r="D23" s="566"/>
      <c r="E23" s="566"/>
      <c r="F23" s="566"/>
      <c r="G23" s="566"/>
      <c r="H23" s="566"/>
      <c r="I23" s="566"/>
      <c r="J23" s="566"/>
    </row>
    <row r="24" spans="1:10" s="557" customFormat="1"/>
    <row r="25" spans="1:10" s="557" customFormat="1">
      <c r="A25" s="566"/>
      <c r="C25" s="568"/>
      <c r="D25" s="566"/>
      <c r="E25" s="566"/>
      <c r="F25" s="566"/>
      <c r="G25" s="566"/>
      <c r="H25" s="566"/>
      <c r="I25" s="566"/>
      <c r="J25" s="566"/>
    </row>
    <row r="26" spans="1:10" s="557" customFormat="1">
      <c r="A26" s="566"/>
      <c r="C26" s="568"/>
      <c r="D26" s="566"/>
      <c r="E26" s="566"/>
      <c r="F26" s="566"/>
      <c r="G26" s="566"/>
      <c r="H26" s="566"/>
      <c r="I26" s="566"/>
      <c r="J26" s="566"/>
    </row>
    <row r="27" spans="1:10" s="557" customFormat="1">
      <c r="A27" s="566"/>
      <c r="C27" s="568"/>
      <c r="D27" s="566"/>
      <c r="E27" s="566"/>
      <c r="F27" s="566"/>
      <c r="G27" s="566"/>
      <c r="H27" s="566"/>
      <c r="I27" s="566"/>
      <c r="J27" s="566"/>
    </row>
    <row r="28" spans="1:10" s="557" customFormat="1">
      <c r="A28" s="611"/>
      <c r="B28" s="611"/>
      <c r="C28" s="611"/>
      <c r="D28" s="611"/>
      <c r="E28" s="611"/>
      <c r="F28" s="611"/>
      <c r="G28" s="611"/>
      <c r="H28" s="611"/>
      <c r="I28" s="611"/>
      <c r="J28" s="611"/>
    </row>
    <row r="29" spans="1:10" s="557" customFormat="1">
      <c r="A29" s="566"/>
      <c r="B29" s="567"/>
      <c r="C29" s="568"/>
      <c r="D29" s="566"/>
      <c r="E29" s="566"/>
      <c r="F29" s="566"/>
      <c r="G29" s="566"/>
      <c r="H29" s="566"/>
      <c r="I29" s="566"/>
      <c r="J29" s="566"/>
    </row>
    <row r="30" spans="1:10" s="557" customFormat="1"/>
    <row r="31" spans="1:10" s="557" customFormat="1">
      <c r="A31" s="566"/>
      <c r="B31" s="567"/>
      <c r="C31" s="568"/>
      <c r="D31" s="566"/>
      <c r="E31" s="566"/>
      <c r="F31" s="566"/>
      <c r="G31" s="566"/>
      <c r="H31" s="566"/>
      <c r="I31" s="566"/>
      <c r="J31" s="566"/>
    </row>
    <row r="32" spans="1:10" s="557" customFormat="1">
      <c r="A32" s="566"/>
      <c r="B32" s="567"/>
      <c r="C32" s="568"/>
      <c r="D32" s="566"/>
      <c r="E32" s="566"/>
      <c r="F32" s="566"/>
      <c r="G32" s="566"/>
      <c r="H32" s="566"/>
      <c r="I32" s="566"/>
      <c r="J32" s="566"/>
    </row>
    <row r="33" spans="1:10" s="557" customFormat="1">
      <c r="A33" s="612"/>
      <c r="B33" s="612"/>
      <c r="C33" s="612"/>
      <c r="D33" s="612"/>
      <c r="E33" s="612"/>
      <c r="F33" s="612"/>
      <c r="G33" s="612"/>
      <c r="H33" s="612"/>
      <c r="I33" s="612"/>
      <c r="J33" s="612"/>
    </row>
    <row r="34" spans="1:10" s="557" customFormat="1">
      <c r="B34" s="561"/>
      <c r="C34" s="561"/>
      <c r="D34" s="561"/>
      <c r="E34" s="561"/>
      <c r="F34" s="561"/>
      <c r="G34" s="561"/>
      <c r="H34" s="561"/>
      <c r="I34" s="561"/>
      <c r="J34" s="561"/>
    </row>
    <row r="35" spans="1:10" s="557" customFormat="1"/>
    <row r="36" spans="1:10" s="557" customFormat="1"/>
    <row r="37" spans="1:10" s="557" customFormat="1">
      <c r="B37" s="564"/>
      <c r="C37" s="565"/>
    </row>
    <row r="38" spans="1:10" s="557" customFormat="1"/>
    <row r="39" spans="1:10" s="557" customFormat="1">
      <c r="B39" s="570"/>
      <c r="C39" s="570"/>
      <c r="D39" s="570"/>
      <c r="E39" s="570"/>
      <c r="F39" s="570"/>
      <c r="G39" s="570"/>
      <c r="H39" s="570"/>
      <c r="I39" s="570"/>
    </row>
    <row r="40" spans="1:10" s="557" customFormat="1"/>
    <row r="41" spans="1:10" s="557" customFormat="1"/>
    <row r="42" spans="1:10" s="557" customFormat="1"/>
    <row r="43" spans="1:10" s="557" customFormat="1"/>
    <row r="44" spans="1:10" s="557" customFormat="1"/>
    <row r="45" spans="1:10" s="557" customFormat="1"/>
    <row r="46" spans="1:10" s="557" customFormat="1"/>
    <row r="47" spans="1:10" s="557" customFormat="1"/>
    <row r="48" spans="1:10" s="557" customFormat="1"/>
    <row r="49" spans="1:10" s="557" customFormat="1"/>
    <row r="50" spans="1:10" s="557" customFormat="1">
      <c r="A50" s="613"/>
      <c r="B50" s="613"/>
      <c r="C50" s="613"/>
      <c r="D50" s="613"/>
      <c r="E50" s="613"/>
      <c r="F50" s="613"/>
      <c r="G50" s="613"/>
      <c r="H50" s="613"/>
      <c r="I50" s="613"/>
      <c r="J50" s="613"/>
    </row>
    <row r="51" spans="1:10" s="557" customFormat="1"/>
    <row r="52" spans="1:10" s="557" customFormat="1"/>
    <row r="53" spans="1:10" s="557" customFormat="1"/>
    <row r="54" spans="1:10" s="557" customFormat="1"/>
  </sheetData>
  <mergeCells count="4">
    <mergeCell ref="B1:B2"/>
    <mergeCell ref="A28:J28"/>
    <mergeCell ref="A33:J33"/>
    <mergeCell ref="A50:J50"/>
  </mergeCells>
  <printOptions verticalCentered="1"/>
  <pageMargins left="0.78740157480314965" right="0.78740157480314965" top="0.98425196850393704" bottom="0.98425196850393704" header="0" footer="0"/>
  <pageSetup paperSize="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2"/>
  <dimension ref="A1:O57"/>
  <sheetViews>
    <sheetView showGridLines="0" zoomScaleNormal="100" zoomScaleSheetLayoutView="100" workbookViewId="0"/>
  </sheetViews>
  <sheetFormatPr defaultColWidth="9.140625" defaultRowHeight="12.75"/>
  <cols>
    <col min="1" max="1" width="18.42578125" style="70" customWidth="1"/>
    <col min="2" max="10" width="9" style="70" customWidth="1"/>
    <col min="11" max="12" width="7.7109375" style="70" customWidth="1"/>
    <col min="13" max="16384" width="9.140625" style="70"/>
  </cols>
  <sheetData>
    <row r="1" spans="1:10" ht="15.75">
      <c r="A1" s="667" t="s">
        <v>133</v>
      </c>
      <c r="B1" s="667"/>
      <c r="C1" s="667"/>
      <c r="D1" s="667"/>
      <c r="E1" s="667"/>
      <c r="F1" s="667"/>
      <c r="G1" s="667"/>
      <c r="H1" s="667"/>
      <c r="I1" s="667"/>
      <c r="J1" s="667"/>
    </row>
    <row r="2" spans="1:10" ht="6" customHeight="1">
      <c r="A2" s="191"/>
      <c r="B2" s="192"/>
      <c r="C2" s="192"/>
      <c r="D2" s="192"/>
      <c r="E2" s="192"/>
      <c r="F2" s="192"/>
      <c r="G2" s="192"/>
      <c r="H2" s="192"/>
      <c r="I2" s="192"/>
      <c r="J2" s="192"/>
    </row>
    <row r="3" spans="1:10" ht="15" customHeight="1">
      <c r="A3" s="353"/>
      <c r="B3" s="669">
        <v>2021</v>
      </c>
      <c r="C3" s="670"/>
      <c r="D3" s="670"/>
      <c r="E3" s="670"/>
      <c r="F3" s="670"/>
      <c r="G3" s="670"/>
      <c r="H3" s="670"/>
      <c r="I3" s="670"/>
      <c r="J3" s="670"/>
    </row>
    <row r="4" spans="1:10" ht="15.75" customHeight="1">
      <c r="A4" s="671"/>
      <c r="B4" s="628" t="str">
        <f>'3.1'!D6</f>
        <v>Říjen</v>
      </c>
      <c r="C4" s="629"/>
      <c r="D4" s="630"/>
      <c r="E4" s="628" t="str">
        <f>'3.1'!E6</f>
        <v>Listopad</v>
      </c>
      <c r="F4" s="629"/>
      <c r="G4" s="630"/>
      <c r="H4" s="628" t="str">
        <f>'3.1'!F6</f>
        <v>Prosinec</v>
      </c>
      <c r="I4" s="629"/>
      <c r="J4" s="629"/>
    </row>
    <row r="5" spans="1:10" ht="28.5" customHeight="1">
      <c r="A5" s="671"/>
      <c r="B5" s="672" t="s">
        <v>65</v>
      </c>
      <c r="C5" s="672"/>
      <c r="D5" s="335" t="s">
        <v>236</v>
      </c>
      <c r="E5" s="672" t="s">
        <v>65</v>
      </c>
      <c r="F5" s="672"/>
      <c r="G5" s="335" t="s">
        <v>236</v>
      </c>
      <c r="H5" s="672" t="s">
        <v>65</v>
      </c>
      <c r="I5" s="672"/>
      <c r="J5" s="354" t="s">
        <v>236</v>
      </c>
    </row>
    <row r="6" spans="1:10" ht="15" customHeight="1">
      <c r="A6" s="338" t="s">
        <v>228</v>
      </c>
      <c r="B6" s="339" t="s">
        <v>278</v>
      </c>
      <c r="C6" s="340" t="s">
        <v>273</v>
      </c>
      <c r="D6" s="338" t="s">
        <v>276</v>
      </c>
      <c r="E6" s="339" t="s">
        <v>278</v>
      </c>
      <c r="F6" s="340" t="s">
        <v>273</v>
      </c>
      <c r="G6" s="338" t="s">
        <v>276</v>
      </c>
      <c r="H6" s="339" t="s">
        <v>278</v>
      </c>
      <c r="I6" s="340" t="s">
        <v>273</v>
      </c>
      <c r="J6" s="340" t="s">
        <v>276</v>
      </c>
    </row>
    <row r="7" spans="1:10" ht="12.6" customHeight="1">
      <c r="A7" s="355">
        <v>1</v>
      </c>
      <c r="B7" s="83">
        <v>17896.184524065749</v>
      </c>
      <c r="C7" s="84">
        <v>191427.40412238709</v>
      </c>
      <c r="D7" s="85">
        <v>9.6999999999999993</v>
      </c>
      <c r="E7" s="83">
        <v>26535.048441839641</v>
      </c>
      <c r="F7" s="84">
        <v>283341.21391610004</v>
      </c>
      <c r="G7" s="85">
        <v>7.7</v>
      </c>
      <c r="H7" s="83">
        <v>37903.311475597751</v>
      </c>
      <c r="I7" s="84">
        <v>404765.13123822579</v>
      </c>
      <c r="J7" s="356">
        <v>4.5999999999999996</v>
      </c>
    </row>
    <row r="8" spans="1:10" ht="12.6" customHeight="1">
      <c r="A8" s="355">
        <v>2</v>
      </c>
      <c r="B8" s="83">
        <v>14908.651576430284</v>
      </c>
      <c r="C8" s="84">
        <v>159475.45212238707</v>
      </c>
      <c r="D8" s="85">
        <v>12.8</v>
      </c>
      <c r="E8" s="83">
        <v>30080.108518596331</v>
      </c>
      <c r="F8" s="84">
        <v>321197.78991610004</v>
      </c>
      <c r="G8" s="85">
        <v>6.2</v>
      </c>
      <c r="H8" s="83">
        <v>37943.593038620078</v>
      </c>
      <c r="I8" s="84">
        <v>405192.18623822584</v>
      </c>
      <c r="J8" s="356">
        <v>2.4</v>
      </c>
    </row>
    <row r="9" spans="1:10" ht="12.6" customHeight="1">
      <c r="A9" s="355">
        <v>3</v>
      </c>
      <c r="B9" s="83">
        <v>15374.378541422877</v>
      </c>
      <c r="C9" s="84">
        <v>164451.68912238709</v>
      </c>
      <c r="D9" s="85">
        <v>13</v>
      </c>
      <c r="E9" s="83">
        <v>30071.753257974295</v>
      </c>
      <c r="F9" s="84">
        <v>321107.9129161</v>
      </c>
      <c r="G9" s="85">
        <v>6.6</v>
      </c>
      <c r="H9" s="83">
        <v>39214.307145973638</v>
      </c>
      <c r="I9" s="84">
        <v>418761.14223822585</v>
      </c>
      <c r="J9" s="356">
        <v>-1.7</v>
      </c>
    </row>
    <row r="10" spans="1:10" ht="12.6" customHeight="1">
      <c r="A10" s="355">
        <v>4</v>
      </c>
      <c r="B10" s="83">
        <v>19313.009189403394</v>
      </c>
      <c r="C10" s="84">
        <v>206781.11412238708</v>
      </c>
      <c r="D10" s="85">
        <v>13.4</v>
      </c>
      <c r="E10" s="83">
        <v>29134.542620065065</v>
      </c>
      <c r="F10" s="84">
        <v>311090.78891610005</v>
      </c>
      <c r="G10" s="85">
        <v>7.1</v>
      </c>
      <c r="H10" s="83">
        <v>36861.141493592782</v>
      </c>
      <c r="I10" s="84">
        <v>393638.53923822584</v>
      </c>
      <c r="J10" s="356">
        <v>-0.5</v>
      </c>
    </row>
    <row r="11" spans="1:10" ht="12.6" customHeight="1">
      <c r="A11" s="355">
        <v>5</v>
      </c>
      <c r="B11" s="83">
        <v>16607.457173133924</v>
      </c>
      <c r="C11" s="84">
        <v>177655.97912238707</v>
      </c>
      <c r="D11" s="85">
        <v>15.8</v>
      </c>
      <c r="E11" s="83">
        <v>30247.356289744483</v>
      </c>
      <c r="F11" s="84">
        <v>322963.53191610001</v>
      </c>
      <c r="G11" s="85">
        <v>5.0999999999999996</v>
      </c>
      <c r="H11" s="83">
        <v>36536.922696446425</v>
      </c>
      <c r="I11" s="84">
        <v>390176.31223822583</v>
      </c>
      <c r="J11" s="356">
        <v>0.4</v>
      </c>
    </row>
    <row r="12" spans="1:10" ht="12.6" customHeight="1">
      <c r="A12" s="355">
        <v>6</v>
      </c>
      <c r="B12" s="83">
        <v>18596.488593737005</v>
      </c>
      <c r="C12" s="84">
        <v>198931.73612238708</v>
      </c>
      <c r="D12" s="85">
        <v>10.7</v>
      </c>
      <c r="E12" s="83">
        <v>25681.952288196011</v>
      </c>
      <c r="F12" s="84">
        <v>274230.17491610005</v>
      </c>
      <c r="G12" s="85">
        <v>3.7</v>
      </c>
      <c r="H12" s="83">
        <v>41784.307198873961</v>
      </c>
      <c r="I12" s="84">
        <v>446204.0052382258</v>
      </c>
      <c r="J12" s="356">
        <v>-0.7</v>
      </c>
    </row>
    <row r="13" spans="1:10" ht="12.6" customHeight="1">
      <c r="A13" s="355">
        <v>7</v>
      </c>
      <c r="B13" s="83">
        <v>19555.652463294697</v>
      </c>
      <c r="C13" s="84">
        <v>209188.27212238708</v>
      </c>
      <c r="D13" s="85">
        <v>10.9</v>
      </c>
      <c r="E13" s="83">
        <v>27169.497908483951</v>
      </c>
      <c r="F13" s="84">
        <v>290111.17091610003</v>
      </c>
      <c r="G13" s="85">
        <v>4.9000000000000004</v>
      </c>
      <c r="H13" s="83">
        <v>42320.664380727794</v>
      </c>
      <c r="I13" s="84">
        <v>451931.84023822582</v>
      </c>
      <c r="J13" s="356">
        <v>-1.1000000000000001</v>
      </c>
    </row>
    <row r="14" spans="1:10" ht="12.6" customHeight="1">
      <c r="A14" s="355">
        <v>8</v>
      </c>
      <c r="B14" s="83">
        <v>19560.830145332187</v>
      </c>
      <c r="C14" s="84">
        <v>209244.1181223871</v>
      </c>
      <c r="D14" s="85">
        <v>8.6999999999999993</v>
      </c>
      <c r="E14" s="83">
        <v>32688.404521756529</v>
      </c>
      <c r="F14" s="84">
        <v>349048.22191610001</v>
      </c>
      <c r="G14" s="85">
        <v>5.5</v>
      </c>
      <c r="H14" s="83">
        <v>42775.7994262586</v>
      </c>
      <c r="I14" s="84">
        <v>456791.0162382258</v>
      </c>
      <c r="J14" s="356">
        <v>-1.5</v>
      </c>
    </row>
    <row r="15" spans="1:10" ht="12.6" customHeight="1">
      <c r="A15" s="355">
        <v>9</v>
      </c>
      <c r="B15" s="83">
        <v>19380.9209025085</v>
      </c>
      <c r="C15" s="84">
        <v>207322.18512238708</v>
      </c>
      <c r="D15" s="85">
        <v>5.5</v>
      </c>
      <c r="E15" s="83">
        <v>31703.901688901056</v>
      </c>
      <c r="F15" s="84">
        <v>338533.87391610001</v>
      </c>
      <c r="G15" s="85">
        <v>4.0999999999999996</v>
      </c>
      <c r="H15" s="83">
        <v>42541.841399193901</v>
      </c>
      <c r="I15" s="84">
        <v>454292.2222382258</v>
      </c>
      <c r="J15" s="356">
        <v>-0.9</v>
      </c>
    </row>
    <row r="16" spans="1:10" ht="12.6" customHeight="1">
      <c r="A16" s="355">
        <v>10</v>
      </c>
      <c r="B16" s="83">
        <v>21341.119679697993</v>
      </c>
      <c r="C16" s="84">
        <v>228286.02112238709</v>
      </c>
      <c r="D16" s="85">
        <v>4.5999999999999996</v>
      </c>
      <c r="E16" s="83">
        <v>33745.37668701959</v>
      </c>
      <c r="F16" s="84">
        <v>360332.76391610003</v>
      </c>
      <c r="G16" s="85">
        <v>4.3</v>
      </c>
      <c r="H16" s="83">
        <v>40916.403320672391</v>
      </c>
      <c r="I16" s="84">
        <v>436937.68223822583</v>
      </c>
      <c r="J16" s="356">
        <v>-1.1000000000000001</v>
      </c>
    </row>
    <row r="17" spans="1:10" ht="12.6" customHeight="1">
      <c r="A17" s="355">
        <v>11</v>
      </c>
      <c r="B17" s="83">
        <v>24885.069077529672</v>
      </c>
      <c r="C17" s="84">
        <v>266190.90212238708</v>
      </c>
      <c r="D17" s="85">
        <v>6.7</v>
      </c>
      <c r="E17" s="83">
        <v>34496.244590087656</v>
      </c>
      <c r="F17" s="84">
        <v>368348.22891610005</v>
      </c>
      <c r="G17" s="85">
        <v>3.7</v>
      </c>
      <c r="H17" s="83">
        <v>37938.682493042055</v>
      </c>
      <c r="I17" s="84">
        <v>405124.60223822581</v>
      </c>
      <c r="J17" s="356">
        <v>-0.9</v>
      </c>
    </row>
    <row r="18" spans="1:10" ht="12.6" customHeight="1">
      <c r="A18" s="355">
        <v>12</v>
      </c>
      <c r="B18" s="83">
        <v>27106.527685640391</v>
      </c>
      <c r="C18" s="84">
        <v>289910.74512238713</v>
      </c>
      <c r="D18" s="85">
        <v>6.9</v>
      </c>
      <c r="E18" s="83">
        <v>33639.777117929465</v>
      </c>
      <c r="F18" s="84">
        <v>359200.65591610002</v>
      </c>
      <c r="G18" s="85">
        <v>3</v>
      </c>
      <c r="H18" s="83">
        <v>36662.160860648146</v>
      </c>
      <c r="I18" s="84">
        <v>391504.59423822584</v>
      </c>
      <c r="J18" s="356">
        <v>-1.1000000000000001</v>
      </c>
    </row>
    <row r="19" spans="1:10" ht="12.6" customHeight="1">
      <c r="A19" s="355">
        <v>13</v>
      </c>
      <c r="B19" s="83">
        <v>29233.129831784441</v>
      </c>
      <c r="C19" s="84">
        <v>312652.46912238712</v>
      </c>
      <c r="D19" s="86">
        <v>4.2</v>
      </c>
      <c r="E19" s="83">
        <v>30437.145601053388</v>
      </c>
      <c r="F19" s="84">
        <v>324989.69391610002</v>
      </c>
      <c r="G19" s="86">
        <v>3.2</v>
      </c>
      <c r="H19" s="83">
        <v>40454.68946140862</v>
      </c>
      <c r="I19" s="84">
        <v>431992.32723822584</v>
      </c>
      <c r="J19" s="357">
        <v>1.9</v>
      </c>
    </row>
    <row r="20" spans="1:10" ht="12.6" customHeight="1">
      <c r="A20" s="355">
        <v>14</v>
      </c>
      <c r="B20" s="83">
        <v>27871.59489979795</v>
      </c>
      <c r="C20" s="84">
        <v>298110.57812238712</v>
      </c>
      <c r="D20" s="86">
        <v>6.6</v>
      </c>
      <c r="E20" s="83">
        <v>28879.676756304867</v>
      </c>
      <c r="F20" s="84">
        <v>308373.16891610005</v>
      </c>
      <c r="G20" s="86">
        <v>4.5999999999999996</v>
      </c>
      <c r="H20" s="83">
        <v>39389.70868817118</v>
      </c>
      <c r="I20" s="84">
        <v>420617.43123822584</v>
      </c>
      <c r="J20" s="357">
        <v>2.7</v>
      </c>
    </row>
    <row r="21" spans="1:10" ht="12.6" customHeight="1">
      <c r="A21" s="355">
        <v>15</v>
      </c>
      <c r="B21" s="83">
        <v>24140.35174167098</v>
      </c>
      <c r="C21" s="84">
        <v>258227.23012238709</v>
      </c>
      <c r="D21" s="86">
        <v>9.6</v>
      </c>
      <c r="E21" s="83">
        <v>35547.626949356149</v>
      </c>
      <c r="F21" s="84">
        <v>379548.1469161</v>
      </c>
      <c r="G21" s="86">
        <v>3.9</v>
      </c>
      <c r="H21" s="83">
        <v>37736.195175306922</v>
      </c>
      <c r="I21" s="84">
        <v>402969.43123822584</v>
      </c>
      <c r="J21" s="357">
        <v>3.6</v>
      </c>
    </row>
    <row r="22" spans="1:10" ht="12.6" customHeight="1">
      <c r="A22" s="355">
        <v>16</v>
      </c>
      <c r="B22" s="83">
        <v>22213.892233109473</v>
      </c>
      <c r="C22" s="84">
        <v>237625.05112238709</v>
      </c>
      <c r="D22" s="86">
        <v>5.4</v>
      </c>
      <c r="E22" s="83">
        <v>33626.148537260575</v>
      </c>
      <c r="F22" s="84">
        <v>359044.7119161</v>
      </c>
      <c r="G22" s="86">
        <v>4.9000000000000004</v>
      </c>
      <c r="H22" s="83">
        <v>36828.621439643604</v>
      </c>
      <c r="I22" s="84">
        <v>393273.29023822583</v>
      </c>
      <c r="J22" s="357">
        <v>4.8</v>
      </c>
    </row>
    <row r="23" spans="1:10" ht="12.6" customHeight="1">
      <c r="A23" s="355">
        <v>17</v>
      </c>
      <c r="B23" s="83">
        <v>23890.767072193386</v>
      </c>
      <c r="C23" s="84">
        <v>255558.25212238709</v>
      </c>
      <c r="D23" s="86">
        <v>5.8</v>
      </c>
      <c r="E23" s="83">
        <v>32531.10665178045</v>
      </c>
      <c r="F23" s="84">
        <v>347355.81791610003</v>
      </c>
      <c r="G23" s="86">
        <v>4</v>
      </c>
      <c r="H23" s="83">
        <v>36698.309470315093</v>
      </c>
      <c r="I23" s="84">
        <v>391889.66523822583</v>
      </c>
      <c r="J23" s="357">
        <v>2.7</v>
      </c>
    </row>
    <row r="24" spans="1:10" ht="12.6" customHeight="1">
      <c r="A24" s="355">
        <v>18</v>
      </c>
      <c r="B24" s="83">
        <v>25592.197543477789</v>
      </c>
      <c r="C24" s="87">
        <v>273752.65212238714</v>
      </c>
      <c r="D24" s="88">
        <v>7.3</v>
      </c>
      <c r="E24" s="83">
        <v>30829.743643038251</v>
      </c>
      <c r="F24" s="87">
        <v>329198.72991610004</v>
      </c>
      <c r="G24" s="88">
        <v>5.5</v>
      </c>
      <c r="H24" s="83">
        <v>31479.107454035548</v>
      </c>
      <c r="I24" s="87">
        <v>336168.18123822584</v>
      </c>
      <c r="J24" s="358">
        <v>2.4</v>
      </c>
    </row>
    <row r="25" spans="1:10" ht="12.6" customHeight="1">
      <c r="A25" s="355">
        <v>19</v>
      </c>
      <c r="B25" s="83">
        <v>24417.173876235087</v>
      </c>
      <c r="C25" s="87">
        <v>261186.46912238709</v>
      </c>
      <c r="D25" s="88">
        <v>10.199999999999999</v>
      </c>
      <c r="E25" s="83">
        <v>28808.987248708254</v>
      </c>
      <c r="F25" s="87">
        <v>307623.6199161</v>
      </c>
      <c r="G25" s="88">
        <v>7.2</v>
      </c>
      <c r="H25" s="83">
        <v>32454.267818770022</v>
      </c>
      <c r="I25" s="87">
        <v>346579.16623822582</v>
      </c>
      <c r="J25" s="358">
        <v>3.6</v>
      </c>
    </row>
    <row r="26" spans="1:10" ht="12.6" customHeight="1">
      <c r="A26" s="355">
        <v>20</v>
      </c>
      <c r="B26" s="83">
        <v>20853.623816672633</v>
      </c>
      <c r="C26" s="84">
        <v>223074.10412238707</v>
      </c>
      <c r="D26" s="86">
        <v>13.8</v>
      </c>
      <c r="E26" s="83">
        <v>25345.902229203912</v>
      </c>
      <c r="F26" s="84">
        <v>270649.0819161</v>
      </c>
      <c r="G26" s="86">
        <v>7.3</v>
      </c>
      <c r="H26" s="83">
        <v>40434.981494739433</v>
      </c>
      <c r="I26" s="84">
        <v>431792.36323822581</v>
      </c>
      <c r="J26" s="357">
        <v>-0.5</v>
      </c>
    </row>
    <row r="27" spans="1:10" ht="12.6" customHeight="1">
      <c r="A27" s="355">
        <v>21</v>
      </c>
      <c r="B27" s="83">
        <v>22302.038757479113</v>
      </c>
      <c r="C27" s="84">
        <v>238567.08812238707</v>
      </c>
      <c r="D27" s="86">
        <v>10.6</v>
      </c>
      <c r="E27" s="83">
        <v>27998.499058158806</v>
      </c>
      <c r="F27" s="84">
        <v>298967.41391610005</v>
      </c>
      <c r="G27" s="86">
        <v>4</v>
      </c>
      <c r="H27" s="83">
        <v>41944.236813028983</v>
      </c>
      <c r="I27" s="84">
        <v>447919.7772382258</v>
      </c>
      <c r="J27" s="357">
        <v>-2.5</v>
      </c>
    </row>
    <row r="28" spans="1:10" ht="12.6" customHeight="1">
      <c r="A28" s="355">
        <v>22</v>
      </c>
      <c r="B28" s="83">
        <v>24113.110550284586</v>
      </c>
      <c r="C28" s="84">
        <v>257934.79012238709</v>
      </c>
      <c r="D28" s="86">
        <v>7.1</v>
      </c>
      <c r="E28" s="83">
        <v>35107.138150116174</v>
      </c>
      <c r="F28" s="84">
        <v>374847.97491610004</v>
      </c>
      <c r="G28" s="86">
        <v>3.3</v>
      </c>
      <c r="H28" s="83">
        <v>42464.641631114318</v>
      </c>
      <c r="I28" s="84">
        <v>453463.13923822582</v>
      </c>
      <c r="J28" s="357">
        <v>-5.2</v>
      </c>
    </row>
    <row r="29" spans="1:10" ht="12.6" customHeight="1">
      <c r="A29" s="355">
        <v>23</v>
      </c>
      <c r="B29" s="89">
        <v>24071.398349361352</v>
      </c>
      <c r="C29" s="90">
        <v>257488.2431223871</v>
      </c>
      <c r="D29" s="85">
        <v>4.0999999999999996</v>
      </c>
      <c r="E29" s="89">
        <v>36701.442290389823</v>
      </c>
      <c r="F29" s="90">
        <v>391900.71691610001</v>
      </c>
      <c r="G29" s="85">
        <v>1.2</v>
      </c>
      <c r="H29" s="89">
        <v>38399.372948958233</v>
      </c>
      <c r="I29" s="90">
        <v>410051.37223822583</v>
      </c>
      <c r="J29" s="356">
        <v>-2.9</v>
      </c>
    </row>
    <row r="30" spans="1:10" ht="12.6" customHeight="1">
      <c r="A30" s="355">
        <v>24</v>
      </c>
      <c r="B30" s="91">
        <v>25364.892290865155</v>
      </c>
      <c r="C30" s="92">
        <v>271322.96912238712</v>
      </c>
      <c r="D30" s="85">
        <v>3.5</v>
      </c>
      <c r="E30" s="91">
        <v>37057.756079722683</v>
      </c>
      <c r="F30" s="92">
        <v>395711.7069161</v>
      </c>
      <c r="G30" s="85">
        <v>1.9</v>
      </c>
      <c r="H30" s="91">
        <v>30912.406359895271</v>
      </c>
      <c r="I30" s="92">
        <v>330115.61323822581</v>
      </c>
      <c r="J30" s="356">
        <v>4.8</v>
      </c>
    </row>
    <row r="31" spans="1:10" ht="12.6" customHeight="1">
      <c r="A31" s="355">
        <v>25</v>
      </c>
      <c r="B31" s="83">
        <v>28902.649489552161</v>
      </c>
      <c r="C31" s="84">
        <v>309156.28012238711</v>
      </c>
      <c r="D31" s="86">
        <v>4.8</v>
      </c>
      <c r="E31" s="83">
        <v>37880.476389399271</v>
      </c>
      <c r="F31" s="84">
        <v>404490.83591610001</v>
      </c>
      <c r="G31" s="86">
        <v>0.9</v>
      </c>
      <c r="H31" s="83">
        <v>34902.021048332819</v>
      </c>
      <c r="I31" s="84">
        <v>372709.81023822579</v>
      </c>
      <c r="J31" s="357">
        <v>-3.7</v>
      </c>
    </row>
    <row r="32" spans="1:10" ht="12.6" customHeight="1">
      <c r="A32" s="355">
        <v>26</v>
      </c>
      <c r="B32" s="83">
        <v>28372.87331256815</v>
      </c>
      <c r="C32" s="84">
        <v>303488.55912238709</v>
      </c>
      <c r="D32" s="86">
        <v>5.9</v>
      </c>
      <c r="E32" s="83">
        <v>37313.92071139461</v>
      </c>
      <c r="F32" s="84">
        <v>398442.34091610002</v>
      </c>
      <c r="G32" s="86">
        <v>0.1</v>
      </c>
      <c r="H32" s="83">
        <v>38826.811025152747</v>
      </c>
      <c r="I32" s="84">
        <v>414612.04423822579</v>
      </c>
      <c r="J32" s="357">
        <v>-6.5</v>
      </c>
    </row>
    <row r="33" spans="1:15" ht="12.6" customHeight="1">
      <c r="A33" s="355">
        <v>27</v>
      </c>
      <c r="B33" s="83">
        <v>27052.183260979516</v>
      </c>
      <c r="C33" s="84">
        <v>289363.52212238713</v>
      </c>
      <c r="D33" s="86">
        <v>6.2</v>
      </c>
      <c r="E33" s="83">
        <v>35017.440972276687</v>
      </c>
      <c r="F33" s="84">
        <v>373923.19391610002</v>
      </c>
      <c r="G33" s="86">
        <v>0.2</v>
      </c>
      <c r="H33" s="83">
        <v>38944.099059386805</v>
      </c>
      <c r="I33" s="84">
        <v>415865.00323822582</v>
      </c>
      <c r="J33" s="357">
        <v>-2.7</v>
      </c>
    </row>
    <row r="34" spans="1:15" ht="12.6" customHeight="1">
      <c r="A34" s="355">
        <v>28</v>
      </c>
      <c r="B34" s="83">
        <v>25773.449993031441</v>
      </c>
      <c r="C34" s="84">
        <v>275685.67812238709</v>
      </c>
      <c r="D34" s="86">
        <v>6.2</v>
      </c>
      <c r="E34" s="83">
        <v>36376.652587645272</v>
      </c>
      <c r="F34" s="84">
        <v>388432.91691610002</v>
      </c>
      <c r="G34" s="86">
        <v>-0.4</v>
      </c>
      <c r="H34" s="83">
        <v>36877.228755714292</v>
      </c>
      <c r="I34" s="84">
        <v>393797.81423822581</v>
      </c>
      <c r="J34" s="357">
        <v>-0.5</v>
      </c>
    </row>
    <row r="35" spans="1:15" ht="12.6" customHeight="1">
      <c r="A35" s="355">
        <v>29</v>
      </c>
      <c r="B35" s="83">
        <v>25454.947959893794</v>
      </c>
      <c r="C35" s="84">
        <v>272280.07212238712</v>
      </c>
      <c r="D35" s="86">
        <v>7</v>
      </c>
      <c r="E35" s="83">
        <v>40785.718955268952</v>
      </c>
      <c r="F35" s="84">
        <v>435511.9129161</v>
      </c>
      <c r="G35" s="86">
        <v>-0.5</v>
      </c>
      <c r="H35" s="83">
        <v>34113.079192124416</v>
      </c>
      <c r="I35" s="84">
        <v>364286.44623822579</v>
      </c>
      <c r="J35" s="357">
        <v>2.2999999999999998</v>
      </c>
    </row>
    <row r="36" spans="1:15" ht="12.6" customHeight="1">
      <c r="A36" s="355">
        <v>30</v>
      </c>
      <c r="B36" s="83">
        <v>23634.738216594451</v>
      </c>
      <c r="C36" s="84">
        <v>252812.5991223871</v>
      </c>
      <c r="D36" s="86">
        <v>8.1</v>
      </c>
      <c r="E36" s="83">
        <v>40802.522563334343</v>
      </c>
      <c r="F36" s="84">
        <v>435688.50591610005</v>
      </c>
      <c r="G36" s="86">
        <v>1.1000000000000001</v>
      </c>
      <c r="H36" s="83">
        <v>30213.561228143684</v>
      </c>
      <c r="I36" s="84">
        <v>322655.03123822581</v>
      </c>
      <c r="J36" s="357">
        <v>6.7</v>
      </c>
    </row>
    <row r="37" spans="1:15" ht="12.6" customHeight="1">
      <c r="A37" s="355">
        <v>31</v>
      </c>
      <c r="B37" s="83">
        <v>22863.94126883526</v>
      </c>
      <c r="C37" s="84">
        <v>244568.38612238708</v>
      </c>
      <c r="D37" s="86">
        <v>8.4</v>
      </c>
      <c r="E37" s="83"/>
      <c r="F37" s="84"/>
      <c r="G37" s="86"/>
      <c r="H37" s="83">
        <v>25417.897426028881</v>
      </c>
      <c r="I37" s="84">
        <v>271451.13623822579</v>
      </c>
      <c r="J37" s="357">
        <v>9.1999999999999993</v>
      </c>
    </row>
    <row r="38" spans="1:15" ht="12.6" customHeight="1">
      <c r="A38" s="359" t="s">
        <v>0</v>
      </c>
      <c r="B38" s="307">
        <f>SUM(B7:B37)</f>
        <v>710645.24401658343</v>
      </c>
      <c r="C38" s="308">
        <f>SUM(C7:C37)</f>
        <v>7601720.6117940014</v>
      </c>
      <c r="D38" s="309">
        <f>AVERAGE(D7:D37)</f>
        <v>8.17741935483871</v>
      </c>
      <c r="E38" s="307">
        <f>SUM(E7:E37)</f>
        <v>976241.86930500669</v>
      </c>
      <c r="F38" s="308">
        <f>SUM(F7:F37)</f>
        <v>10424206.818483001</v>
      </c>
      <c r="G38" s="309">
        <f>AVERAGE(G7:G37)</f>
        <v>3.8100000000000005</v>
      </c>
      <c r="H38" s="307">
        <f>SUM(H7:H37)</f>
        <v>1161890.3714199185</v>
      </c>
      <c r="I38" s="308">
        <f>SUM(I7:I37)</f>
        <v>12407528.317385001</v>
      </c>
      <c r="J38" s="360">
        <f>AVERAGE(J7:J37)</f>
        <v>0.58387096774193536</v>
      </c>
      <c r="M38" s="193"/>
      <c r="N38" s="193"/>
      <c r="O38" s="193"/>
    </row>
    <row r="39" spans="1:15" ht="12.95" customHeight="1">
      <c r="A39" s="361" t="s">
        <v>229</v>
      </c>
      <c r="B39" s="67">
        <f>MAX(B7:B37)</f>
        <v>29233.129831784441</v>
      </c>
      <c r="C39" s="67">
        <f>MAX(C7:C37)</f>
        <v>312652.46912238712</v>
      </c>
      <c r="D39" s="68">
        <f>VLOOKUP(B39,$B$7:$D$37,3,FALSE)</f>
        <v>4.2</v>
      </c>
      <c r="E39" s="67">
        <f>MAX(E7:E37)</f>
        <v>40802.522563334343</v>
      </c>
      <c r="F39" s="67">
        <f>MAX(F7:F37)</f>
        <v>435688.50591610005</v>
      </c>
      <c r="G39" s="68">
        <f>VLOOKUP(E39,$E$7:$G$37,3,FALSE)</f>
        <v>1.1000000000000001</v>
      </c>
      <c r="H39" s="67">
        <f>MAX(H7:H37)</f>
        <v>42775.7994262586</v>
      </c>
      <c r="I39" s="67">
        <f>MAX(I7:I37)</f>
        <v>456791.0162382258</v>
      </c>
      <c r="J39" s="362">
        <f>VLOOKUP(H39,$H$7:$J$37,3,FALSE)</f>
        <v>-1.5</v>
      </c>
    </row>
    <row r="40" spans="1:15" ht="12.95" customHeight="1">
      <c r="A40" s="363" t="s">
        <v>230</v>
      </c>
      <c r="B40" s="67">
        <f>MIN(B7:B37)</f>
        <v>14908.651576430284</v>
      </c>
      <c r="C40" s="67">
        <f>MIN(C7:C37)</f>
        <v>159475.45212238707</v>
      </c>
      <c r="D40" s="69">
        <f>VLOOKUP(B40,$B$7:$D$37,3,FALSE)</f>
        <v>12.8</v>
      </c>
      <c r="E40" s="67">
        <f>MIN(E7:E37)</f>
        <v>25345.902229203912</v>
      </c>
      <c r="F40" s="67">
        <f>MIN(F7:F37)</f>
        <v>270649.0819161</v>
      </c>
      <c r="G40" s="69">
        <f>VLOOKUP(E40,$E$7:$G$37,3,FALSE)</f>
        <v>7.3</v>
      </c>
      <c r="H40" s="67">
        <f>MIN(H7:H37)</f>
        <v>25417.897426028881</v>
      </c>
      <c r="I40" s="67">
        <f>MIN(I7:I37)</f>
        <v>271451.13623822579</v>
      </c>
      <c r="J40" s="364">
        <f>VLOOKUP(H40,$H$7:$J$37,3,FALSE)</f>
        <v>9.1999999999999993</v>
      </c>
    </row>
    <row r="41" spans="1:15" ht="12.95" customHeight="1">
      <c r="A41" s="363" t="s">
        <v>231</v>
      </c>
      <c r="B41" s="67">
        <f t="shared" ref="B41:J41" si="0">AVERAGE(B7:B37)</f>
        <v>22924.040129567209</v>
      </c>
      <c r="C41" s="67">
        <f t="shared" si="0"/>
        <v>245216.79392883874</v>
      </c>
      <c r="D41" s="69">
        <f t="shared" si="0"/>
        <v>8.17741935483871</v>
      </c>
      <c r="E41" s="67">
        <f t="shared" si="0"/>
        <v>32541.395643500222</v>
      </c>
      <c r="F41" s="67">
        <f>AVERAGE(F7:F37)</f>
        <v>347473.56061610003</v>
      </c>
      <c r="G41" s="69">
        <f>AVERAGE(G7:G37)</f>
        <v>3.8100000000000005</v>
      </c>
      <c r="H41" s="67">
        <f>AVERAGE(H7:H37)</f>
        <v>37480.334561932854</v>
      </c>
      <c r="I41" s="67">
        <f t="shared" si="0"/>
        <v>400242.84894790326</v>
      </c>
      <c r="J41" s="364">
        <f t="shared" si="0"/>
        <v>0.58387096774193536</v>
      </c>
    </row>
    <row r="42" spans="1:15" ht="7.5" customHeight="1">
      <c r="A42" s="453"/>
      <c r="B42" s="240"/>
      <c r="C42" s="240"/>
      <c r="D42" s="240"/>
      <c r="E42" s="453"/>
      <c r="F42" s="453"/>
      <c r="G42" s="453"/>
      <c r="H42" s="453"/>
      <c r="I42" s="453"/>
      <c r="J42" s="453"/>
    </row>
    <row r="43" spans="1:15" ht="15" customHeight="1">
      <c r="A43" s="28"/>
      <c r="B43" s="668" t="str">
        <f>B4</f>
        <v>Říjen</v>
      </c>
      <c r="C43" s="668"/>
      <c r="D43" s="668"/>
      <c r="E43" s="668" t="str">
        <f>E4</f>
        <v>Listopad</v>
      </c>
      <c r="F43" s="668"/>
      <c r="G43" s="668"/>
      <c r="H43" s="668" t="str">
        <f>H4</f>
        <v>Prosinec</v>
      </c>
      <c r="I43" s="668"/>
      <c r="J43" s="668"/>
    </row>
    <row r="44" spans="1:15" ht="15" customHeight="1">
      <c r="A44" s="28"/>
      <c r="B44" s="71"/>
      <c r="C44" s="71"/>
      <c r="D44" s="71"/>
      <c r="E44" s="71"/>
      <c r="F44" s="71"/>
      <c r="G44" s="71"/>
      <c r="H44" s="71"/>
      <c r="I44" s="71"/>
      <c r="J44" s="71"/>
    </row>
    <row r="45" spans="1:15" ht="15" customHeight="1">
      <c r="A45" s="28"/>
      <c r="B45" s="71"/>
      <c r="C45" s="71"/>
      <c r="D45" s="71"/>
      <c r="E45" s="71"/>
      <c r="F45" s="71"/>
      <c r="G45" s="71"/>
      <c r="H45" s="71"/>
      <c r="I45" s="71"/>
      <c r="J45" s="71"/>
    </row>
    <row r="46" spans="1:15" ht="15" customHeight="1">
      <c r="B46" s="71"/>
      <c r="C46" s="71"/>
      <c r="D46" s="71"/>
      <c r="E46" s="71"/>
      <c r="F46" s="71"/>
      <c r="G46" s="71"/>
      <c r="H46" s="71"/>
      <c r="I46" s="71"/>
      <c r="J46" s="71"/>
    </row>
    <row r="47" spans="1:15" ht="15" customHeight="1">
      <c r="B47" s="72" t="s">
        <v>70</v>
      </c>
      <c r="C47" s="73">
        <f>B39</f>
        <v>29233.129831784441</v>
      </c>
      <c r="D47" s="71"/>
      <c r="E47" s="72" t="s">
        <v>70</v>
      </c>
      <c r="F47" s="73">
        <f>E39</f>
        <v>40802.522563334343</v>
      </c>
      <c r="G47" s="71"/>
      <c r="H47" s="72" t="s">
        <v>70</v>
      </c>
      <c r="I47" s="73">
        <f>H39</f>
        <v>42775.7994262586</v>
      </c>
      <c r="J47" s="71"/>
    </row>
    <row r="48" spans="1:15" ht="15" customHeight="1">
      <c r="B48" s="74" t="s">
        <v>71</v>
      </c>
      <c r="C48" s="73">
        <f t="shared" ref="C48:C49" si="1">B40</f>
        <v>14908.651576430284</v>
      </c>
      <c r="D48" s="71"/>
      <c r="E48" s="74" t="s">
        <v>71</v>
      </c>
      <c r="F48" s="73">
        <f t="shared" ref="F48:F49" si="2">E40</f>
        <v>25345.902229203912</v>
      </c>
      <c r="G48" s="71"/>
      <c r="H48" s="74" t="s">
        <v>71</v>
      </c>
      <c r="I48" s="73">
        <f t="shared" ref="I48:I49" si="3">H40</f>
        <v>25417.897426028881</v>
      </c>
      <c r="J48" s="71"/>
    </row>
    <row r="49" spans="1:10" ht="15" customHeight="1">
      <c r="B49" s="74" t="s">
        <v>72</v>
      </c>
      <c r="C49" s="73">
        <f t="shared" si="1"/>
        <v>22924.040129567209</v>
      </c>
      <c r="D49" s="71"/>
      <c r="E49" s="74" t="s">
        <v>72</v>
      </c>
      <c r="F49" s="73">
        <f t="shared" si="2"/>
        <v>32541.395643500222</v>
      </c>
      <c r="G49" s="71"/>
      <c r="H49" s="74" t="s">
        <v>72</v>
      </c>
      <c r="I49" s="73">
        <f t="shared" si="3"/>
        <v>37480.334561932854</v>
      </c>
      <c r="J49" s="71"/>
    </row>
    <row r="50" spans="1:10" ht="15" customHeight="1">
      <c r="B50" s="71"/>
      <c r="C50" s="71"/>
      <c r="D50" s="71"/>
      <c r="E50" s="71"/>
      <c r="F50" s="71"/>
      <c r="G50" s="71"/>
      <c r="H50" s="71"/>
      <c r="I50" s="71"/>
      <c r="J50" s="71"/>
    </row>
    <row r="51" spans="1:10" ht="15" customHeight="1">
      <c r="B51" s="71"/>
      <c r="C51" s="71"/>
      <c r="D51" s="71"/>
      <c r="E51" s="71"/>
      <c r="F51" s="71"/>
      <c r="G51" s="71"/>
      <c r="H51" s="71"/>
      <c r="I51" s="71"/>
      <c r="J51" s="71"/>
    </row>
    <row r="52" spans="1:10" ht="15" customHeight="1">
      <c r="B52" s="71"/>
      <c r="C52" s="71"/>
      <c r="D52" s="71"/>
      <c r="E52" s="71"/>
      <c r="F52" s="71"/>
      <c r="G52" s="71"/>
      <c r="H52" s="71"/>
      <c r="I52" s="71"/>
      <c r="J52" s="71"/>
    </row>
    <row r="53" spans="1:10" ht="15" customHeight="1">
      <c r="A53" s="75"/>
      <c r="B53" s="75"/>
      <c r="C53" s="75"/>
      <c r="D53" s="75"/>
      <c r="E53" s="75"/>
      <c r="F53" s="75"/>
      <c r="G53" s="75"/>
      <c r="H53" s="75"/>
      <c r="I53" s="75"/>
      <c r="J53" s="75"/>
    </row>
    <row r="54" spans="1:10" ht="12.75" customHeight="1">
      <c r="A54" s="361" t="s">
        <v>232</v>
      </c>
      <c r="B54" s="23">
        <v>1090.1877400314579</v>
      </c>
      <c r="C54" s="23">
        <v>11661.659152578333</v>
      </c>
      <c r="D54" s="76" t="s">
        <v>309</v>
      </c>
      <c r="E54" s="23">
        <v>1313.7399158575895</v>
      </c>
      <c r="F54" s="23">
        <v>14027.975053298336</v>
      </c>
      <c r="G54" s="76" t="s">
        <v>309</v>
      </c>
      <c r="H54" s="23">
        <v>1041.3702463275708</v>
      </c>
      <c r="I54" s="23">
        <v>11120.524911830787</v>
      </c>
      <c r="J54" s="365" t="s">
        <v>309</v>
      </c>
    </row>
    <row r="55" spans="1:10" ht="12.95" customHeight="1">
      <c r="A55" s="366" t="s">
        <v>233</v>
      </c>
      <c r="B55" s="32">
        <v>1100.195731705491</v>
      </c>
      <c r="C55" s="24">
        <v>11768.713913349213</v>
      </c>
      <c r="D55" s="77" t="s">
        <v>309</v>
      </c>
      <c r="E55" s="32">
        <v>1512.2630492900767</v>
      </c>
      <c r="F55" s="24">
        <v>16147.783951298987</v>
      </c>
      <c r="G55" s="77" t="s">
        <v>309</v>
      </c>
      <c r="H55" s="32">
        <v>968.70601663386981</v>
      </c>
      <c r="I55" s="24">
        <v>10344.562299726722</v>
      </c>
      <c r="J55" s="367" t="s">
        <v>309</v>
      </c>
    </row>
    <row r="56" spans="1:10" ht="12.95" customHeight="1">
      <c r="A56" s="368" t="s">
        <v>234</v>
      </c>
      <c r="B56" s="78">
        <v>33278.578112293508</v>
      </c>
      <c r="C56" s="78">
        <v>355978.5354188832</v>
      </c>
      <c r="D56" s="79">
        <v>0</v>
      </c>
      <c r="E56" s="78">
        <v>39619.970273005783</v>
      </c>
      <c r="F56" s="78">
        <v>423057.82742342638</v>
      </c>
      <c r="G56" s="79">
        <v>0</v>
      </c>
      <c r="H56" s="78">
        <v>39286.522186183014</v>
      </c>
      <c r="I56" s="78">
        <v>419530.66184801975</v>
      </c>
      <c r="J56" s="369">
        <v>0</v>
      </c>
    </row>
    <row r="57" spans="1:10" ht="12.95" customHeight="1">
      <c r="A57" s="366" t="s">
        <v>235</v>
      </c>
      <c r="B57" s="80">
        <v>46480.926892759402</v>
      </c>
      <c r="C57" s="81">
        <v>497203.1023790738</v>
      </c>
      <c r="D57" s="82">
        <v>-12</v>
      </c>
      <c r="E57" s="80">
        <v>57767.126864486701</v>
      </c>
      <c r="F57" s="81">
        <v>616831.23483901424</v>
      </c>
      <c r="G57" s="82">
        <v>-12</v>
      </c>
      <c r="H57" s="80">
        <v>50910.994385789454</v>
      </c>
      <c r="I57" s="81">
        <v>543665.40944474039</v>
      </c>
      <c r="J57" s="370">
        <v>-12</v>
      </c>
    </row>
  </sheetData>
  <mergeCells count="12">
    <mergeCell ref="A1:J1"/>
    <mergeCell ref="B43:D43"/>
    <mergeCell ref="E43:G43"/>
    <mergeCell ref="H43:J43"/>
    <mergeCell ref="E4:G4"/>
    <mergeCell ref="H4:J4"/>
    <mergeCell ref="B3:J3"/>
    <mergeCell ref="B4:D4"/>
    <mergeCell ref="A4:A5"/>
    <mergeCell ref="B5:C5"/>
    <mergeCell ref="E5:F5"/>
    <mergeCell ref="H5:I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D38:D40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3"/>
  <dimension ref="A1:U94"/>
  <sheetViews>
    <sheetView showGridLines="0" topLeftCell="A16" zoomScaleNormal="100" zoomScaleSheetLayoutView="100" workbookViewId="0"/>
  </sheetViews>
  <sheetFormatPr defaultColWidth="9.140625" defaultRowHeight="12.75"/>
  <cols>
    <col min="1" max="1" width="9.42578125" style="204" customWidth="1"/>
    <col min="2" max="2" width="3.85546875" style="204" customWidth="1"/>
    <col min="3" max="11" width="9.5703125" style="204" customWidth="1"/>
    <col min="12" max="12" width="9.140625" style="574"/>
    <col min="13" max="13" width="9.140625" style="204"/>
    <col min="14" max="14" width="11.140625" style="204" customWidth="1"/>
    <col min="15" max="16384" width="9.140625" style="204"/>
  </cols>
  <sheetData>
    <row r="1" spans="1:21" ht="18.75">
      <c r="A1" s="19" t="s">
        <v>137</v>
      </c>
    </row>
    <row r="2" spans="1:21" s="205" customFormat="1" ht="15.75">
      <c r="A2" s="667" t="s">
        <v>134</v>
      </c>
      <c r="B2" s="667"/>
      <c r="C2" s="667"/>
      <c r="D2" s="667"/>
      <c r="E2" s="667"/>
      <c r="F2" s="667"/>
      <c r="G2" s="667"/>
      <c r="H2" s="667"/>
      <c r="I2" s="667"/>
      <c r="J2" s="667"/>
      <c r="K2" s="667"/>
      <c r="L2" s="574"/>
      <c r="M2" s="204"/>
      <c r="N2" s="204"/>
      <c r="O2" s="204"/>
      <c r="P2" s="204"/>
      <c r="Q2" s="204"/>
      <c r="R2" s="204"/>
      <c r="S2" s="204"/>
      <c r="T2" s="204"/>
      <c r="U2" s="204"/>
    </row>
    <row r="3" spans="1:21" ht="6" customHeight="1">
      <c r="A3" s="686"/>
      <c r="B3" s="686"/>
      <c r="C3" s="686"/>
      <c r="D3" s="206"/>
      <c r="E3" s="206"/>
      <c r="F3" s="207"/>
      <c r="G3" s="208"/>
      <c r="H3" s="208"/>
      <c r="I3" s="208"/>
      <c r="J3" s="75"/>
      <c r="K3" s="75"/>
    </row>
    <row r="4" spans="1:21" ht="12.95" customHeight="1">
      <c r="A4" s="692" t="s">
        <v>2</v>
      </c>
      <c r="B4" s="692"/>
      <c r="C4" s="692"/>
      <c r="D4" s="694"/>
      <c r="E4" s="371"/>
      <c r="F4" s="372"/>
      <c r="G4" s="261"/>
      <c r="H4" s="262"/>
      <c r="I4" s="373"/>
      <c r="J4" s="374"/>
      <c r="K4" s="374"/>
    </row>
    <row r="5" spans="1:21" ht="24.95" customHeight="1">
      <c r="A5" s="253"/>
      <c r="B5" s="253"/>
      <c r="C5" s="253"/>
      <c r="D5" s="263"/>
      <c r="E5" s="695">
        <f>'3.1'!D4</f>
        <v>2021</v>
      </c>
      <c r="F5" s="696"/>
      <c r="G5" s="697"/>
      <c r="H5" s="264"/>
      <c r="I5" s="698">
        <f>E5-1</f>
        <v>2020</v>
      </c>
      <c r="J5" s="699"/>
      <c r="K5" s="699"/>
    </row>
    <row r="6" spans="1:21" ht="24.95" customHeight="1">
      <c r="A6" s="375"/>
      <c r="B6" s="265"/>
      <c r="C6" s="266"/>
      <c r="D6" s="267"/>
      <c r="E6" s="691" t="s">
        <v>65</v>
      </c>
      <c r="F6" s="692"/>
      <c r="G6" s="694" t="s">
        <v>35</v>
      </c>
      <c r="H6" s="702" t="s">
        <v>270</v>
      </c>
      <c r="I6" s="687" t="s">
        <v>65</v>
      </c>
      <c r="J6" s="688"/>
      <c r="K6" s="688" t="s">
        <v>35</v>
      </c>
    </row>
    <row r="7" spans="1:21" ht="18" customHeight="1">
      <c r="A7" s="376"/>
      <c r="B7" s="268"/>
      <c r="C7" s="268"/>
      <c r="D7" s="269"/>
      <c r="E7" s="693"/>
      <c r="F7" s="672"/>
      <c r="G7" s="700"/>
      <c r="H7" s="702"/>
      <c r="I7" s="689"/>
      <c r="J7" s="690"/>
      <c r="K7" s="690"/>
    </row>
    <row r="8" spans="1:21" ht="22.5" customHeight="1">
      <c r="A8" s="705" t="s">
        <v>210</v>
      </c>
      <c r="B8" s="706"/>
      <c r="C8" s="270" t="s">
        <v>237</v>
      </c>
      <c r="D8" s="271" t="s">
        <v>211</v>
      </c>
      <c r="E8" s="339" t="s">
        <v>278</v>
      </c>
      <c r="F8" s="340" t="s">
        <v>273</v>
      </c>
      <c r="G8" s="701"/>
      <c r="H8" s="703"/>
      <c r="I8" s="289" t="s">
        <v>279</v>
      </c>
      <c r="J8" s="329" t="s">
        <v>273</v>
      </c>
      <c r="K8" s="704"/>
    </row>
    <row r="9" spans="1:21" ht="12.95" customHeight="1">
      <c r="A9" s="676" t="str">
        <f>'3.1'!D6</f>
        <v>Říjen</v>
      </c>
      <c r="B9" s="677"/>
      <c r="C9" s="337" t="s">
        <v>4</v>
      </c>
      <c r="D9" s="99">
        <v>1601</v>
      </c>
      <c r="E9" s="95">
        <v>348703.64272060583</v>
      </c>
      <c r="F9" s="95">
        <v>3729970.2374090003</v>
      </c>
      <c r="G9" s="100">
        <f t="shared" ref="G9:G14" si="0">E9/$E$15</f>
        <v>0.49068591635831493</v>
      </c>
      <c r="H9" s="101">
        <f>(E9-I9)/I9</f>
        <v>-5.8326025374907747E-2</v>
      </c>
      <c r="I9" s="98">
        <v>370301.87954321969</v>
      </c>
      <c r="J9" s="98">
        <v>3959798.9840529999</v>
      </c>
      <c r="K9" s="377">
        <f>I9/$I$15</f>
        <v>0.50631113667909522</v>
      </c>
      <c r="M9" s="609"/>
      <c r="N9" s="609"/>
      <c r="O9" s="609"/>
      <c r="P9" s="609"/>
      <c r="Q9" s="609"/>
      <c r="R9" s="609"/>
      <c r="S9" s="609"/>
      <c r="T9" s="209"/>
      <c r="U9" s="209"/>
    </row>
    <row r="10" spans="1:21" ht="12.95" customHeight="1">
      <c r="A10" s="678"/>
      <c r="B10" s="679"/>
      <c r="C10" s="337" t="s">
        <v>5</v>
      </c>
      <c r="D10" s="94">
        <v>6430</v>
      </c>
      <c r="E10" s="95">
        <v>70922.201945921362</v>
      </c>
      <c r="F10" s="95">
        <v>758654.75233000028</v>
      </c>
      <c r="G10" s="96">
        <f t="shared" si="0"/>
        <v>9.9799719270117729E-2</v>
      </c>
      <c r="H10" s="97">
        <f t="shared" ref="H10:H13" si="1">(E10-I10)/I10</f>
        <v>6.2993274490499062E-3</v>
      </c>
      <c r="I10" s="98">
        <v>70478.236456450613</v>
      </c>
      <c r="J10" s="98">
        <v>753628.04647999979</v>
      </c>
      <c r="K10" s="378">
        <f t="shared" ref="K10:K14" si="2">I10/$I$15</f>
        <v>9.6364393438728727E-2</v>
      </c>
      <c r="L10" s="575"/>
      <c r="M10" s="609"/>
      <c r="N10" s="609"/>
      <c r="O10" s="609"/>
      <c r="P10" s="609"/>
      <c r="Q10" s="609"/>
      <c r="R10" s="609"/>
      <c r="S10" s="609"/>
    </row>
    <row r="11" spans="1:21" ht="12.95" customHeight="1">
      <c r="A11" s="678"/>
      <c r="B11" s="679"/>
      <c r="C11" s="337" t="s">
        <v>6</v>
      </c>
      <c r="D11" s="94">
        <v>205412</v>
      </c>
      <c r="E11" s="95">
        <v>90016.653823107161</v>
      </c>
      <c r="F11" s="95">
        <v>962912.8559395629</v>
      </c>
      <c r="G11" s="96">
        <f t="shared" si="0"/>
        <v>0.12666889259912636</v>
      </c>
      <c r="H11" s="97">
        <f t="shared" si="1"/>
        <v>-9.3812224603063883E-3</v>
      </c>
      <c r="I11" s="98">
        <v>90869.11722658138</v>
      </c>
      <c r="J11" s="98">
        <v>971665.74310518103</v>
      </c>
      <c r="K11" s="378">
        <f t="shared" si="2"/>
        <v>0.12424470026662814</v>
      </c>
      <c r="L11" s="575"/>
      <c r="M11" s="609"/>
      <c r="N11" s="609"/>
      <c r="O11" s="609"/>
      <c r="P11" s="609"/>
      <c r="Q11" s="609"/>
      <c r="R11" s="609"/>
      <c r="S11" s="609"/>
    </row>
    <row r="12" spans="1:21" ht="12.95" customHeight="1">
      <c r="A12" s="678"/>
      <c r="B12" s="679"/>
      <c r="C12" s="337" t="s">
        <v>7</v>
      </c>
      <c r="D12" s="94">
        <v>2606866</v>
      </c>
      <c r="E12" s="95">
        <v>186718.79457586858</v>
      </c>
      <c r="F12" s="95">
        <v>1997353.7952474223</v>
      </c>
      <c r="G12" s="96">
        <f t="shared" si="0"/>
        <v>0.26274541356365921</v>
      </c>
      <c r="H12" s="97">
        <f t="shared" si="1"/>
        <v>3.7032013114094951E-2</v>
      </c>
      <c r="I12" s="98">
        <v>180051.13845538118</v>
      </c>
      <c r="J12" s="98">
        <v>1925411.0711127464</v>
      </c>
      <c r="K12" s="378">
        <f t="shared" si="2"/>
        <v>0.24618264612688592</v>
      </c>
      <c r="L12" s="575"/>
      <c r="M12" s="609"/>
      <c r="N12" s="609"/>
      <c r="O12" s="609"/>
      <c r="P12" s="609"/>
      <c r="Q12" s="609"/>
      <c r="R12" s="609"/>
      <c r="S12" s="609"/>
    </row>
    <row r="13" spans="1:21" ht="12.95" customHeight="1">
      <c r="A13" s="678"/>
      <c r="B13" s="679"/>
      <c r="C13" s="337" t="s">
        <v>107</v>
      </c>
      <c r="D13" s="94">
        <v>266</v>
      </c>
      <c r="E13" s="95">
        <v>8676.7522554538791</v>
      </c>
      <c r="F13" s="95">
        <v>92804.370624000003</v>
      </c>
      <c r="G13" s="96">
        <f t="shared" si="0"/>
        <v>1.2209680685477601E-2</v>
      </c>
      <c r="H13" s="97">
        <f t="shared" si="1"/>
        <v>0.14941141655519133</v>
      </c>
      <c r="I13" s="98">
        <v>7548.8655589121227</v>
      </c>
      <c r="J13" s="98">
        <v>80714.341710000008</v>
      </c>
      <c r="K13" s="378">
        <f t="shared" si="2"/>
        <v>1.0321510402499529E-2</v>
      </c>
      <c r="L13" s="575"/>
      <c r="M13" s="609"/>
      <c r="N13" s="609"/>
      <c r="O13" s="609"/>
      <c r="P13" s="609"/>
      <c r="Q13" s="609"/>
      <c r="R13" s="609"/>
      <c r="S13" s="609"/>
    </row>
    <row r="14" spans="1:21" ht="12.95" customHeight="1">
      <c r="A14" s="678"/>
      <c r="B14" s="679"/>
      <c r="C14" s="337" t="s">
        <v>109</v>
      </c>
      <c r="D14" s="102"/>
      <c r="E14" s="95">
        <v>5607.2597421111486</v>
      </c>
      <c r="F14" s="95">
        <v>60024.643928978272</v>
      </c>
      <c r="G14" s="96">
        <f t="shared" si="0"/>
        <v>7.8903775233040031E-3</v>
      </c>
      <c r="H14" s="97">
        <f>(E14-I14)/I14</f>
        <v>-0.53746709194527131</v>
      </c>
      <c r="I14" s="98">
        <v>12122.942269542638</v>
      </c>
      <c r="J14" s="98">
        <v>129737.70349100001</v>
      </c>
      <c r="K14" s="378">
        <f t="shared" si="2"/>
        <v>1.6575613086162556E-2</v>
      </c>
      <c r="L14" s="575"/>
      <c r="M14" s="609"/>
      <c r="N14" s="609"/>
      <c r="O14" s="609"/>
      <c r="P14" s="609"/>
      <c r="Q14" s="609"/>
      <c r="R14" s="609"/>
      <c r="S14" s="609"/>
    </row>
    <row r="15" spans="1:21" ht="12.95" customHeight="1">
      <c r="A15" s="680"/>
      <c r="B15" s="681"/>
      <c r="C15" s="310" t="s">
        <v>0</v>
      </c>
      <c r="D15" s="311">
        <v>2820575</v>
      </c>
      <c r="E15" s="312">
        <v>710645.30506306805</v>
      </c>
      <c r="F15" s="313">
        <v>7601720.6554789655</v>
      </c>
      <c r="G15" s="314">
        <f>SUM(G9:G14)</f>
        <v>0.99999999999999989</v>
      </c>
      <c r="H15" s="315">
        <f>(E15-I15)/I15</f>
        <v>-2.8339708602128554E-2</v>
      </c>
      <c r="I15" s="316">
        <v>731372.17951008759</v>
      </c>
      <c r="J15" s="317">
        <v>7820955.8899519285</v>
      </c>
      <c r="K15" s="379">
        <f>SUM(K9:K14)</f>
        <v>1</v>
      </c>
      <c r="L15" s="575"/>
      <c r="M15" s="609"/>
      <c r="N15" s="609"/>
      <c r="O15" s="609"/>
      <c r="P15" s="609"/>
      <c r="Q15" s="609"/>
      <c r="R15" s="609"/>
      <c r="S15" s="609"/>
    </row>
    <row r="16" spans="1:21" ht="12.95" customHeight="1">
      <c r="A16" s="682" t="str">
        <f>'3.1'!E6</f>
        <v>Listopad</v>
      </c>
      <c r="B16" s="683"/>
      <c r="C16" s="337" t="s">
        <v>4</v>
      </c>
      <c r="D16" s="99">
        <v>1603</v>
      </c>
      <c r="E16" s="95">
        <v>432026.42617312691</v>
      </c>
      <c r="F16" s="95">
        <v>4613127.0931949997</v>
      </c>
      <c r="G16" s="100">
        <f>E16/$E$22</f>
        <v>0.44254033172941437</v>
      </c>
      <c r="H16" s="101">
        <f>(E16-I16)/I16</f>
        <v>-5.6645910825864405E-2</v>
      </c>
      <c r="I16" s="98">
        <v>457968.46712282422</v>
      </c>
      <c r="J16" s="98">
        <v>4893018.8056199998</v>
      </c>
      <c r="K16" s="377">
        <f>I16/$I$22</f>
        <v>0.45541490730511502</v>
      </c>
      <c r="L16" s="575"/>
      <c r="M16" s="609"/>
      <c r="N16" s="609"/>
      <c r="O16" s="609"/>
      <c r="P16" s="609"/>
      <c r="Q16" s="609"/>
      <c r="R16" s="609"/>
      <c r="S16" s="609"/>
    </row>
    <row r="17" spans="1:20" ht="12.95" customHeight="1">
      <c r="A17" s="682"/>
      <c r="B17" s="683"/>
      <c r="C17" s="337" t="s">
        <v>5</v>
      </c>
      <c r="D17" s="94">
        <v>6443</v>
      </c>
      <c r="E17" s="95">
        <v>100403.88405589569</v>
      </c>
      <c r="F17" s="95">
        <v>1072069.5192099998</v>
      </c>
      <c r="G17" s="96">
        <f t="shared" ref="G17:G21" si="3">E17/$E$22</f>
        <v>0.10284733864685421</v>
      </c>
      <c r="H17" s="97">
        <f t="shared" ref="H17:H19" si="4">(E17-I17)/I17</f>
        <v>1.2574709781934095E-2</v>
      </c>
      <c r="I17" s="98">
        <v>99157.013389677144</v>
      </c>
      <c r="J17" s="98">
        <v>1059462.30755</v>
      </c>
      <c r="K17" s="378">
        <f t="shared" ref="K17:K21" si="5">I17/$I$22</f>
        <v>9.8604129548947511E-2</v>
      </c>
      <c r="L17" s="576"/>
      <c r="M17" s="609"/>
      <c r="N17" s="609"/>
      <c r="O17" s="609"/>
      <c r="P17" s="609"/>
      <c r="Q17" s="609"/>
      <c r="R17" s="609"/>
      <c r="S17" s="609"/>
    </row>
    <row r="18" spans="1:20" ht="12.95" customHeight="1">
      <c r="A18" s="682"/>
      <c r="B18" s="683"/>
      <c r="C18" s="337" t="s">
        <v>6</v>
      </c>
      <c r="D18" s="94">
        <v>206179</v>
      </c>
      <c r="E18" s="95">
        <v>141662.49576107677</v>
      </c>
      <c r="F18" s="95">
        <v>1512624.0714138371</v>
      </c>
      <c r="G18" s="96">
        <f t="shared" si="3"/>
        <v>0.14511003047438867</v>
      </c>
      <c r="H18" s="97">
        <f t="shared" si="4"/>
        <v>-1.7825987494756886E-2</v>
      </c>
      <c r="I18" s="98">
        <v>144233.60214931419</v>
      </c>
      <c r="J18" s="98">
        <v>1541121.1384517339</v>
      </c>
      <c r="K18" s="378">
        <f>I18/$I$22</f>
        <v>0.14342937837136319</v>
      </c>
      <c r="L18" s="575"/>
      <c r="M18" s="609"/>
      <c r="N18" s="609"/>
      <c r="O18" s="609"/>
      <c r="P18" s="609"/>
      <c r="Q18" s="609"/>
      <c r="R18" s="609"/>
      <c r="S18" s="609"/>
    </row>
    <row r="19" spans="1:20" ht="12.95" customHeight="1">
      <c r="A19" s="682"/>
      <c r="B19" s="683"/>
      <c r="C19" s="337" t="s">
        <v>7</v>
      </c>
      <c r="D19" s="94">
        <v>2605663</v>
      </c>
      <c r="E19" s="95">
        <v>282292.32034861651</v>
      </c>
      <c r="F19" s="95">
        <v>3014285.7689871928</v>
      </c>
      <c r="G19" s="96">
        <f t="shared" si="3"/>
        <v>0.28916225842555543</v>
      </c>
      <c r="H19" s="97">
        <f t="shared" si="4"/>
        <v>-7.1008830708330388E-3</v>
      </c>
      <c r="I19" s="98">
        <v>284311.18079920212</v>
      </c>
      <c r="J19" s="98">
        <v>3038062.5453812117</v>
      </c>
      <c r="K19" s="378">
        <f>I19/$I$22</f>
        <v>0.28272590657371799</v>
      </c>
      <c r="L19" s="575"/>
      <c r="M19" s="609"/>
      <c r="N19" s="609"/>
      <c r="O19" s="609"/>
      <c r="P19" s="609"/>
      <c r="Q19" s="609"/>
      <c r="R19" s="609"/>
      <c r="S19" s="609"/>
    </row>
    <row r="20" spans="1:20" ht="12.95" customHeight="1">
      <c r="A20" s="682"/>
      <c r="B20" s="683"/>
      <c r="C20" s="337" t="s">
        <v>107</v>
      </c>
      <c r="D20" s="94">
        <v>266</v>
      </c>
      <c r="E20" s="95">
        <v>8669.9785383504804</v>
      </c>
      <c r="F20" s="95">
        <v>92568.720147000015</v>
      </c>
      <c r="G20" s="96">
        <f t="shared" si="3"/>
        <v>8.8809733525675328E-3</v>
      </c>
      <c r="H20" s="97">
        <f>(E20-I20)/I20</f>
        <v>0.19822773421683626</v>
      </c>
      <c r="I20" s="98">
        <v>7235.6683882110219</v>
      </c>
      <c r="J20" s="98">
        <v>77307.32987999999</v>
      </c>
      <c r="K20" s="378">
        <f>I20/$I$22</f>
        <v>7.1953234444499725E-3</v>
      </c>
      <c r="L20" s="575"/>
      <c r="M20" s="609"/>
      <c r="N20" s="609"/>
      <c r="O20" s="609"/>
      <c r="P20" s="609"/>
      <c r="Q20" s="609"/>
      <c r="R20" s="609"/>
      <c r="S20" s="609"/>
    </row>
    <row r="21" spans="1:20" ht="12.95" customHeight="1">
      <c r="A21" s="682"/>
      <c r="B21" s="683"/>
      <c r="C21" s="337" t="s">
        <v>109</v>
      </c>
      <c r="D21" s="102"/>
      <c r="E21" s="95">
        <v>11186.822010817647</v>
      </c>
      <c r="F21" s="95">
        <v>119531.65902059684</v>
      </c>
      <c r="G21" s="96">
        <f t="shared" si="3"/>
        <v>1.1459067371219748E-2</v>
      </c>
      <c r="H21" s="97">
        <f t="shared" ref="H21" si="6">(E21-I21)/I21</f>
        <v>-0.11922932702569798</v>
      </c>
      <c r="I21" s="98">
        <v>12701.174498738153</v>
      </c>
      <c r="J21" s="98">
        <v>135839.91086399998</v>
      </c>
      <c r="K21" s="378">
        <f t="shared" si="5"/>
        <v>1.2630354756406436E-2</v>
      </c>
      <c r="L21" s="575"/>
      <c r="M21" s="609"/>
      <c r="N21" s="609"/>
      <c r="O21" s="609"/>
      <c r="P21" s="609"/>
      <c r="Q21" s="609"/>
      <c r="R21" s="609"/>
      <c r="S21" s="609"/>
    </row>
    <row r="22" spans="1:20" ht="12.95" customHeight="1">
      <c r="A22" s="682"/>
      <c r="B22" s="683"/>
      <c r="C22" s="310" t="s">
        <v>0</v>
      </c>
      <c r="D22" s="311">
        <v>2820154</v>
      </c>
      <c r="E22" s="312">
        <v>976241.92688788404</v>
      </c>
      <c r="F22" s="313">
        <v>10424206.831973627</v>
      </c>
      <c r="G22" s="314">
        <f>SUM(G16:G21)</f>
        <v>0.99999999999999989</v>
      </c>
      <c r="H22" s="315">
        <f>(E22-I22)/I22</f>
        <v>-2.9201443858851907E-2</v>
      </c>
      <c r="I22" s="316">
        <v>1005607.1063479667</v>
      </c>
      <c r="J22" s="317">
        <v>10744812.037746944</v>
      </c>
      <c r="K22" s="379">
        <f>SUM(K16:K21)</f>
        <v>1</v>
      </c>
      <c r="L22" s="575"/>
      <c r="M22" s="609"/>
      <c r="N22" s="609"/>
      <c r="O22" s="609"/>
      <c r="P22" s="609"/>
      <c r="Q22" s="609"/>
      <c r="R22" s="609"/>
      <c r="S22" s="609"/>
    </row>
    <row r="23" spans="1:20" ht="12.95" customHeight="1">
      <c r="A23" s="682" t="str">
        <f>'3.1'!F6</f>
        <v>Prosinec</v>
      </c>
      <c r="B23" s="683"/>
      <c r="C23" s="336" t="s">
        <v>4</v>
      </c>
      <c r="D23" s="99">
        <v>1603</v>
      </c>
      <c r="E23" s="242">
        <v>451447.0752179253</v>
      </c>
      <c r="F23" s="242">
        <v>4820917.0588379996</v>
      </c>
      <c r="G23" s="100">
        <f>E23/$E$29</f>
        <v>0.38854531973477863</v>
      </c>
      <c r="H23" s="101">
        <f>(E23-I23)/I23</f>
        <v>-4.1348856063978069E-2</v>
      </c>
      <c r="I23" s="454">
        <v>470919.03876980487</v>
      </c>
      <c r="J23" s="454">
        <v>5032454.011758999</v>
      </c>
      <c r="K23" s="377">
        <f>I23/$I$29</f>
        <v>0.4118036293631494</v>
      </c>
      <c r="L23" s="577"/>
      <c r="M23" s="609"/>
      <c r="N23" s="609"/>
      <c r="O23" s="609"/>
      <c r="P23" s="609"/>
      <c r="Q23" s="609"/>
      <c r="R23" s="609"/>
      <c r="S23" s="609"/>
      <c r="T23" s="95"/>
    </row>
    <row r="24" spans="1:20" ht="12.95" customHeight="1">
      <c r="A24" s="682"/>
      <c r="B24" s="683"/>
      <c r="C24" s="337" t="s">
        <v>5</v>
      </c>
      <c r="D24" s="94">
        <v>6438</v>
      </c>
      <c r="E24" s="95">
        <v>111690.75347425071</v>
      </c>
      <c r="F24" s="95">
        <v>1192589.0395899999</v>
      </c>
      <c r="G24" s="96">
        <f t="shared" ref="G24:G28" si="7">E24/$E$29</f>
        <v>9.6128476409161029E-2</v>
      </c>
      <c r="H24" s="97">
        <f t="shared" ref="H24:H27" si="8">(E24-I24)/I24</f>
        <v>4.2216163985014363E-2</v>
      </c>
      <c r="I24" s="98">
        <v>107166.59109103653</v>
      </c>
      <c r="J24" s="98">
        <v>1145508.9748400005</v>
      </c>
      <c r="K24" s="378">
        <f t="shared" ref="K24:K28" si="9">I24/$I$29</f>
        <v>9.3713754434417429E-2</v>
      </c>
      <c r="L24" s="577"/>
      <c r="M24" s="609"/>
      <c r="N24" s="609"/>
      <c r="O24" s="609"/>
      <c r="P24" s="609"/>
      <c r="Q24" s="609"/>
      <c r="R24" s="609"/>
      <c r="S24" s="609"/>
      <c r="T24" s="95"/>
    </row>
    <row r="25" spans="1:20" ht="12.95" customHeight="1">
      <c r="A25" s="682"/>
      <c r="B25" s="683"/>
      <c r="C25" s="337" t="s">
        <v>6</v>
      </c>
      <c r="D25" s="94">
        <v>206981</v>
      </c>
      <c r="E25" s="95">
        <v>192949.65377639217</v>
      </c>
      <c r="F25" s="95">
        <v>2060352.3235698072</v>
      </c>
      <c r="G25" s="96">
        <f t="shared" si="7"/>
        <v>0.16606527992915515</v>
      </c>
      <c r="H25" s="97">
        <f t="shared" si="8"/>
        <v>5.3672550931305844E-2</v>
      </c>
      <c r="I25" s="98">
        <v>183121.07837093264</v>
      </c>
      <c r="J25" s="98">
        <v>1957772.3564655697</v>
      </c>
      <c r="K25" s="378">
        <f t="shared" si="9"/>
        <v>0.16013352291518995</v>
      </c>
      <c r="L25" s="577"/>
      <c r="M25" s="609"/>
      <c r="N25" s="609"/>
      <c r="O25" s="609"/>
      <c r="P25" s="609"/>
      <c r="Q25" s="609"/>
      <c r="R25" s="609"/>
      <c r="S25" s="609"/>
      <c r="T25" s="95"/>
    </row>
    <row r="26" spans="1:20" ht="12.95" customHeight="1">
      <c r="A26" s="682"/>
      <c r="B26" s="683"/>
      <c r="C26" s="337" t="s">
        <v>7</v>
      </c>
      <c r="D26" s="94">
        <v>2604728</v>
      </c>
      <c r="E26" s="95">
        <v>380501.48522259301</v>
      </c>
      <c r="F26" s="95">
        <v>4063266.1673221816</v>
      </c>
      <c r="G26" s="96">
        <f t="shared" si="7"/>
        <v>0.32748483565654579</v>
      </c>
      <c r="H26" s="97">
        <f t="shared" si="8"/>
        <v>5.9537049038051626E-2</v>
      </c>
      <c r="I26" s="98">
        <v>359120.50981893309</v>
      </c>
      <c r="J26" s="98">
        <v>3839315.9375585238</v>
      </c>
      <c r="K26" s="378">
        <f t="shared" si="9"/>
        <v>0.31403939349853194</v>
      </c>
      <c r="L26" s="577"/>
      <c r="M26" s="609"/>
      <c r="N26" s="609"/>
      <c r="O26" s="609"/>
      <c r="P26" s="609"/>
      <c r="Q26" s="609"/>
      <c r="R26" s="609"/>
      <c r="S26" s="609"/>
      <c r="T26" s="95"/>
    </row>
    <row r="27" spans="1:20" ht="12.95" customHeight="1">
      <c r="A27" s="682"/>
      <c r="B27" s="683"/>
      <c r="C27" s="337" t="s">
        <v>107</v>
      </c>
      <c r="D27" s="94">
        <v>270</v>
      </c>
      <c r="E27" s="95">
        <v>8530.5953319285691</v>
      </c>
      <c r="F27" s="95">
        <v>91083.935104999982</v>
      </c>
      <c r="G27" s="96">
        <f t="shared" si="7"/>
        <v>7.3419965987645153E-3</v>
      </c>
      <c r="H27" s="97">
        <f t="shared" si="8"/>
        <v>0.10351353682130401</v>
      </c>
      <c r="I27" s="98">
        <v>7730.3948227958708</v>
      </c>
      <c r="J27" s="98">
        <v>82359.901039999997</v>
      </c>
      <c r="K27" s="378">
        <f t="shared" si="9"/>
        <v>6.759982889529244E-3</v>
      </c>
      <c r="L27" s="577"/>
      <c r="M27" s="609"/>
      <c r="N27" s="609"/>
      <c r="O27" s="609"/>
      <c r="P27" s="609"/>
      <c r="Q27" s="609"/>
      <c r="R27" s="609"/>
      <c r="S27" s="609"/>
      <c r="T27" s="95"/>
    </row>
    <row r="28" spans="1:20" ht="12.95" customHeight="1">
      <c r="A28" s="682"/>
      <c r="B28" s="683"/>
      <c r="C28" s="337" t="s">
        <v>109</v>
      </c>
      <c r="D28" s="102"/>
      <c r="E28" s="95">
        <v>16770.832481052428</v>
      </c>
      <c r="F28" s="95">
        <v>179319.80959364306</v>
      </c>
      <c r="G28" s="96">
        <f t="shared" si="7"/>
        <v>1.4434091671594887E-2</v>
      </c>
      <c r="H28" s="97">
        <f t="shared" ref="H28" si="10">(E28-I28)/I28</f>
        <v>8.2351492998786691E-2</v>
      </c>
      <c r="I28" s="98">
        <v>15494.811611140105</v>
      </c>
      <c r="J28" s="98">
        <v>165623.01205535786</v>
      </c>
      <c r="K28" s="378">
        <f t="shared" si="9"/>
        <v>1.3549716899181989E-2</v>
      </c>
      <c r="L28" s="577"/>
      <c r="M28" s="609"/>
      <c r="N28" s="609"/>
      <c r="O28" s="609"/>
      <c r="P28" s="609"/>
      <c r="Q28" s="609"/>
      <c r="R28" s="609"/>
      <c r="S28" s="609"/>
      <c r="T28" s="95"/>
    </row>
    <row r="29" spans="1:20" ht="12.95" customHeight="1">
      <c r="A29" s="682"/>
      <c r="B29" s="683"/>
      <c r="C29" s="310" t="s">
        <v>0</v>
      </c>
      <c r="D29" s="311">
        <v>2820020</v>
      </c>
      <c r="E29" s="312">
        <v>1161890.3955041422</v>
      </c>
      <c r="F29" s="313">
        <v>12407528.334018633</v>
      </c>
      <c r="G29" s="314">
        <f>SUM(G23:G28)</f>
        <v>1.0000000000000002</v>
      </c>
      <c r="H29" s="315">
        <f>(E29-I29)/I29</f>
        <v>1.603596881687628E-2</v>
      </c>
      <c r="I29" s="316">
        <v>1143552.4244846432</v>
      </c>
      <c r="J29" s="317">
        <v>12223034.193718452</v>
      </c>
      <c r="K29" s="379">
        <f>SUM(K23:K28)</f>
        <v>0.99999999999999989</v>
      </c>
      <c r="M29" s="609"/>
      <c r="N29" s="609"/>
      <c r="O29" s="609"/>
      <c r="P29" s="609"/>
      <c r="Q29" s="609"/>
      <c r="R29" s="609"/>
      <c r="S29" s="609"/>
    </row>
    <row r="30" spans="1:20" ht="12.95" customHeight="1">
      <c r="A30" s="684" t="str">
        <f>'3.1'!G6</f>
        <v>IV. čtvrtletí</v>
      </c>
      <c r="B30" s="685"/>
      <c r="C30" s="337" t="s">
        <v>4</v>
      </c>
      <c r="D30" s="94">
        <f>D23</f>
        <v>1603</v>
      </c>
      <c r="E30" s="95">
        <f>E9+E16+E23</f>
        <v>1232177.144111658</v>
      </c>
      <c r="F30" s="95">
        <f>F9+F16+F23</f>
        <v>13164014.389442001</v>
      </c>
      <c r="G30" s="96">
        <f>E30/$E$36</f>
        <v>0.43252837014604123</v>
      </c>
      <c r="H30" s="97">
        <f>(E30-I30)/I30</f>
        <v>-5.1580040658744802E-2</v>
      </c>
      <c r="I30" s="98">
        <f>I9+I16+I23</f>
        <v>1299189.3854358487</v>
      </c>
      <c r="J30" s="98">
        <f>J9+J16+J23</f>
        <v>13885271.801431999</v>
      </c>
      <c r="K30" s="378">
        <f>I30/$I$36</f>
        <v>0.45102415667601997</v>
      </c>
      <c r="M30" s="609"/>
      <c r="N30" s="609"/>
      <c r="O30" s="609"/>
      <c r="P30" s="609"/>
      <c r="Q30" s="609"/>
      <c r="R30" s="609"/>
      <c r="S30" s="609"/>
    </row>
    <row r="31" spans="1:20" ht="12.95" customHeight="1">
      <c r="A31" s="682"/>
      <c r="B31" s="683"/>
      <c r="C31" s="337" t="s">
        <v>5</v>
      </c>
      <c r="D31" s="94">
        <f t="shared" ref="D31:D34" si="11">D24</f>
        <v>6438</v>
      </c>
      <c r="E31" s="95">
        <f>E10+E17+E24</f>
        <v>283016.83947606775</v>
      </c>
      <c r="F31" s="95">
        <f t="shared" ref="F31" si="12">F10+F17+F24</f>
        <v>3023313.3111300003</v>
      </c>
      <c r="G31" s="96">
        <f t="shared" ref="G31:G35" si="13">E31/$E$36</f>
        <v>9.9346764292338227E-2</v>
      </c>
      <c r="H31" s="97">
        <f t="shared" ref="H31:H33" si="14">(E31-I31)/I31</f>
        <v>2.2452880074285083E-2</v>
      </c>
      <c r="I31" s="98">
        <f>I10+I17+I24</f>
        <v>276801.84093716426</v>
      </c>
      <c r="J31" s="98">
        <f t="shared" ref="J31" si="15">J10+J17+J24</f>
        <v>2958599.3288700003</v>
      </c>
      <c r="K31" s="378">
        <f t="shared" ref="K31:K35" si="16">I31/$I$36</f>
        <v>9.6094009291164184E-2</v>
      </c>
      <c r="M31" s="609"/>
      <c r="N31" s="609"/>
      <c r="O31" s="609"/>
      <c r="P31" s="609"/>
      <c r="Q31" s="609"/>
      <c r="R31" s="609"/>
      <c r="S31" s="609"/>
    </row>
    <row r="32" spans="1:20" ht="12.95" customHeight="1">
      <c r="A32" s="682"/>
      <c r="B32" s="683"/>
      <c r="C32" s="337" t="s">
        <v>6</v>
      </c>
      <c r="D32" s="94">
        <f t="shared" si="11"/>
        <v>206981</v>
      </c>
      <c r="E32" s="95">
        <f t="shared" ref="E32:F32" si="17">E11+E18+E25</f>
        <v>424628.8033605761</v>
      </c>
      <c r="F32" s="95">
        <f t="shared" si="17"/>
        <v>4535889.250923207</v>
      </c>
      <c r="G32" s="96">
        <f t="shared" si="13"/>
        <v>0.1490564933072403</v>
      </c>
      <c r="H32" s="97">
        <f t="shared" si="14"/>
        <v>1.5314780383743723E-2</v>
      </c>
      <c r="I32" s="98">
        <f t="shared" ref="I32:J32" si="18">I11+I18+I25</f>
        <v>418223.79774682818</v>
      </c>
      <c r="J32" s="98">
        <f t="shared" si="18"/>
        <v>4470559.2380224848</v>
      </c>
      <c r="K32" s="378">
        <f t="shared" si="16"/>
        <v>0.14518979126151399</v>
      </c>
      <c r="M32" s="609"/>
      <c r="N32" s="609"/>
      <c r="O32" s="609"/>
      <c r="P32" s="609"/>
      <c r="Q32" s="609"/>
      <c r="R32" s="609"/>
      <c r="S32" s="609"/>
    </row>
    <row r="33" spans="1:20" ht="12.95" customHeight="1">
      <c r="A33" s="682"/>
      <c r="B33" s="683"/>
      <c r="C33" s="337" t="s">
        <v>7</v>
      </c>
      <c r="D33" s="94">
        <f t="shared" si="11"/>
        <v>2604728</v>
      </c>
      <c r="E33" s="95">
        <f>E12+E19+E26</f>
        <v>849512.60014707805</v>
      </c>
      <c r="F33" s="95">
        <f t="shared" ref="E33:F35" si="19">F12+F19+F26</f>
        <v>9074905.7315567974</v>
      </c>
      <c r="G33" s="96">
        <f t="shared" si="13"/>
        <v>0.29820249638297514</v>
      </c>
      <c r="H33" s="97">
        <f t="shared" si="14"/>
        <v>3.1609367135010197E-2</v>
      </c>
      <c r="I33" s="98">
        <f>I12+I19+I26</f>
        <v>823482.82907351642</v>
      </c>
      <c r="J33" s="98">
        <f t="shared" ref="J33" si="20">J12+J19+J26</f>
        <v>8802789.5540524814</v>
      </c>
      <c r="K33" s="378">
        <f t="shared" si="16"/>
        <v>0.28587875846558425</v>
      </c>
      <c r="M33" s="609"/>
      <c r="N33" s="609"/>
      <c r="O33" s="609"/>
      <c r="P33" s="609"/>
      <c r="Q33" s="609"/>
      <c r="R33" s="609"/>
      <c r="S33" s="609"/>
    </row>
    <row r="34" spans="1:20" ht="12.95" customHeight="1">
      <c r="A34" s="682"/>
      <c r="B34" s="683"/>
      <c r="C34" s="337" t="s">
        <v>107</v>
      </c>
      <c r="D34" s="94">
        <f t="shared" si="11"/>
        <v>270</v>
      </c>
      <c r="E34" s="95">
        <f>E13+E20+E27</f>
        <v>25877.326125732929</v>
      </c>
      <c r="F34" s="95">
        <f t="shared" si="19"/>
        <v>276457.025876</v>
      </c>
      <c r="G34" s="96">
        <f t="shared" si="13"/>
        <v>9.0836595585208901E-3</v>
      </c>
      <c r="H34" s="97">
        <f>(E34-I34)/I34</f>
        <v>0.14934079473110434</v>
      </c>
      <c r="I34" s="98">
        <f>I13+I20+I27</f>
        <v>22514.928769919017</v>
      </c>
      <c r="J34" s="98">
        <f t="shared" ref="J34" si="21">J13+J20+J27</f>
        <v>240381.57262999998</v>
      </c>
      <c r="K34" s="378">
        <f t="shared" si="16"/>
        <v>7.8162405534637942E-3</v>
      </c>
      <c r="M34" s="609"/>
      <c r="N34" s="609"/>
      <c r="O34" s="609"/>
      <c r="P34" s="609"/>
      <c r="Q34" s="609"/>
      <c r="R34" s="609"/>
      <c r="S34" s="609"/>
    </row>
    <row r="35" spans="1:20" ht="12.95" customHeight="1">
      <c r="A35" s="682"/>
      <c r="B35" s="683"/>
      <c r="C35" s="337" t="s">
        <v>109</v>
      </c>
      <c r="D35" s="94"/>
      <c r="E35" s="95">
        <f t="shared" si="19"/>
        <v>33564.914233981224</v>
      </c>
      <c r="F35" s="95">
        <f t="shared" si="19"/>
        <v>358876.11254321819</v>
      </c>
      <c r="G35" s="96">
        <f t="shared" si="13"/>
        <v>1.1782216312884295E-2</v>
      </c>
      <c r="H35" s="97">
        <f t="shared" ref="H35" si="22">(E35-I35)/I35</f>
        <v>-0.1675147236524018</v>
      </c>
      <c r="I35" s="98">
        <f t="shared" ref="I35:J35" si="23">I14+I21+I28</f>
        <v>40318.928379420897</v>
      </c>
      <c r="J35" s="98">
        <f t="shared" si="23"/>
        <v>431200.62641035783</v>
      </c>
      <c r="K35" s="378">
        <f t="shared" si="16"/>
        <v>1.3997043752253691E-2</v>
      </c>
      <c r="M35" s="609"/>
      <c r="N35" s="609"/>
      <c r="O35" s="609"/>
      <c r="P35" s="609"/>
      <c r="Q35" s="609"/>
      <c r="R35" s="609"/>
      <c r="S35" s="609"/>
    </row>
    <row r="36" spans="1:20" ht="12.95" customHeight="1">
      <c r="A36" s="682"/>
      <c r="B36" s="683"/>
      <c r="C36" s="310" t="s">
        <v>0</v>
      </c>
      <c r="D36" s="311">
        <f>SUM(D30:D35)</f>
        <v>2820020</v>
      </c>
      <c r="E36" s="312">
        <f>SUM(E30:E35)</f>
        <v>2848777.6274550939</v>
      </c>
      <c r="F36" s="313">
        <f>SUM(F30:F35)</f>
        <v>30433455.821471222</v>
      </c>
      <c r="G36" s="314">
        <f>SUM(G30:G35)</f>
        <v>1</v>
      </c>
      <c r="H36" s="315">
        <f>(E36-I36)/I36</f>
        <v>-1.1023688013427946E-2</v>
      </c>
      <c r="I36" s="316">
        <f>SUM(I30:I35)</f>
        <v>2880531.7103426978</v>
      </c>
      <c r="J36" s="317">
        <f>SUM(J30:J35)</f>
        <v>30788802.121417318</v>
      </c>
      <c r="K36" s="379">
        <f>SUM(K30:K35)</f>
        <v>1</v>
      </c>
      <c r="M36" s="609"/>
      <c r="N36" s="609"/>
      <c r="O36" s="609"/>
      <c r="P36" s="609"/>
      <c r="Q36" s="609"/>
      <c r="R36" s="609"/>
      <c r="S36" s="609"/>
    </row>
    <row r="37" spans="1:20" ht="20.100000000000001" customHeight="1">
      <c r="A37" s="240"/>
      <c r="B37" s="241"/>
      <c r="C37" s="182"/>
      <c r="D37" s="242"/>
      <c r="E37" s="242"/>
      <c r="F37" s="242"/>
      <c r="G37" s="243"/>
      <c r="H37" s="244"/>
      <c r="I37" s="245"/>
      <c r="J37" s="245"/>
      <c r="K37" s="246"/>
    </row>
    <row r="38" spans="1:20" ht="15" customHeight="1">
      <c r="A38" s="673" t="s">
        <v>65</v>
      </c>
      <c r="B38" s="673"/>
      <c r="C38" s="673"/>
      <c r="D38" s="673"/>
      <c r="E38" s="673"/>
      <c r="F38" s="341"/>
      <c r="G38" s="673" t="s">
        <v>66</v>
      </c>
      <c r="H38" s="673"/>
      <c r="I38" s="673"/>
      <c r="J38" s="673"/>
      <c r="K38" s="673"/>
      <c r="M38" s="210"/>
      <c r="N38" s="210"/>
      <c r="O38" s="210"/>
      <c r="P38" s="210"/>
      <c r="Q38" s="210"/>
      <c r="R38" s="210"/>
      <c r="S38" s="210"/>
    </row>
    <row r="39" spans="1:20" ht="15" customHeight="1">
      <c r="A39" s="674" t="str">
        <f>A30</f>
        <v>IV. čtvrtletí</v>
      </c>
      <c r="B39" s="668"/>
      <c r="C39" s="668"/>
      <c r="D39" s="668"/>
      <c r="E39" s="668"/>
      <c r="F39" s="341"/>
      <c r="G39" s="675" t="str">
        <f>A30</f>
        <v>IV. čtvrtletí</v>
      </c>
      <c r="H39" s="675"/>
      <c r="I39" s="675"/>
      <c r="J39" s="675"/>
      <c r="K39" s="675"/>
      <c r="M39" s="210"/>
      <c r="N39" s="210"/>
      <c r="O39" s="210"/>
      <c r="P39" s="210"/>
      <c r="Q39" s="210"/>
      <c r="R39" s="210"/>
      <c r="S39" s="210"/>
    </row>
    <row r="40" spans="1:20" ht="15" customHeight="1">
      <c r="A40" s="93"/>
      <c r="B40" s="93"/>
      <c r="C40" s="93"/>
      <c r="D40" s="70"/>
      <c r="E40" s="70"/>
      <c r="F40" s="70"/>
      <c r="G40" s="93"/>
      <c r="H40" s="93"/>
      <c r="I40" s="93"/>
      <c r="J40" s="93"/>
      <c r="K40" s="93"/>
      <c r="M40" s="210"/>
      <c r="N40" s="210"/>
      <c r="O40" s="210"/>
      <c r="P40" s="210"/>
      <c r="Q40" s="210"/>
      <c r="R40" s="210"/>
      <c r="S40" s="210"/>
      <c r="T40" s="210"/>
    </row>
    <row r="41" spans="1:20" ht="15" customHeight="1">
      <c r="A41" s="93"/>
      <c r="B41" s="93"/>
      <c r="C41" s="93"/>
      <c r="D41" s="70"/>
      <c r="E41" s="70"/>
      <c r="F41" s="70"/>
      <c r="G41" s="93"/>
      <c r="H41" s="93"/>
      <c r="I41" s="93"/>
      <c r="J41" s="93"/>
      <c r="K41" s="93"/>
    </row>
    <row r="42" spans="1:20" ht="15" customHeight="1">
      <c r="A42" s="93"/>
      <c r="B42" s="93"/>
      <c r="C42" s="93"/>
      <c r="D42" s="70"/>
      <c r="E42" s="70"/>
      <c r="F42" s="70"/>
      <c r="G42" s="93"/>
      <c r="H42" s="93"/>
      <c r="I42" s="93"/>
      <c r="J42" s="93"/>
      <c r="K42" s="93"/>
    </row>
    <row r="43" spans="1:20" ht="15" customHeight="1">
      <c r="A43" s="93"/>
      <c r="B43" s="93"/>
      <c r="C43" s="93">
        <f>E5</f>
        <v>2021</v>
      </c>
      <c r="D43" s="93">
        <f>I5</f>
        <v>2020</v>
      </c>
      <c r="E43" s="70"/>
      <c r="F43" s="70"/>
      <c r="G43" s="70"/>
      <c r="H43" s="93"/>
      <c r="I43" s="93">
        <f>E5</f>
        <v>2021</v>
      </c>
      <c r="J43" s="93">
        <f>I5</f>
        <v>2020</v>
      </c>
      <c r="K43" s="93"/>
    </row>
    <row r="44" spans="1:20" ht="15" customHeight="1">
      <c r="A44" s="93"/>
      <c r="B44" s="93" t="str">
        <f>A9</f>
        <v>Říjen</v>
      </c>
      <c r="C44" s="67">
        <f>E15</f>
        <v>710645.30506306805</v>
      </c>
      <c r="D44" s="67">
        <f>I15</f>
        <v>731372.17951008759</v>
      </c>
      <c r="E44" s="70"/>
      <c r="F44" s="70"/>
      <c r="G44" s="70"/>
      <c r="H44" s="93" t="str">
        <f>A9</f>
        <v>Říjen</v>
      </c>
      <c r="I44" s="213">
        <f>E15/E36</f>
        <v>0.24945622228082109</v>
      </c>
      <c r="J44" s="213">
        <f>I15/I36</f>
        <v>0.25390179767299836</v>
      </c>
      <c r="K44" s="93"/>
    </row>
    <row r="45" spans="1:20" ht="15" customHeight="1">
      <c r="A45" s="93"/>
      <c r="B45" s="93" t="str">
        <f>A16</f>
        <v>Listopad</v>
      </c>
      <c r="C45" s="67">
        <f>E22</f>
        <v>976241.92688788404</v>
      </c>
      <c r="D45" s="67">
        <f>I22</f>
        <v>1005607.1063479667</v>
      </c>
      <c r="E45" s="70"/>
      <c r="F45" s="70"/>
      <c r="G45" s="70"/>
      <c r="H45" s="93" t="str">
        <f>A16</f>
        <v>Listopad</v>
      </c>
      <c r="I45" s="213">
        <f>E22/E36</f>
        <v>0.34268800677151934</v>
      </c>
      <c r="J45" s="213">
        <f>I22/I36</f>
        <v>0.34910468186733806</v>
      </c>
      <c r="K45" s="93"/>
    </row>
    <row r="46" spans="1:20" ht="15" customHeight="1">
      <c r="A46" s="93"/>
      <c r="B46" s="93" t="str">
        <f>A23</f>
        <v>Prosinec</v>
      </c>
      <c r="C46" s="67">
        <f>E29</f>
        <v>1161890.3955041422</v>
      </c>
      <c r="D46" s="67">
        <f>I29</f>
        <v>1143552.4244846432</v>
      </c>
      <c r="E46" s="70"/>
      <c r="F46" s="70"/>
      <c r="G46" s="70"/>
      <c r="H46" s="93" t="str">
        <f>A23</f>
        <v>Prosinec</v>
      </c>
      <c r="I46" s="213">
        <f>E29/E36</f>
        <v>0.40785577094765968</v>
      </c>
      <c r="J46" s="213">
        <f>I29/I36</f>
        <v>0.39699352045966346</v>
      </c>
      <c r="K46" s="93"/>
    </row>
    <row r="47" spans="1:20" ht="15" customHeight="1">
      <c r="A47" s="93"/>
      <c r="B47" s="93"/>
      <c r="C47" s="67">
        <f>SUM(C44:C46)</f>
        <v>2848777.6274550944</v>
      </c>
      <c r="D47" s="67">
        <f>SUM(D44:D46)</f>
        <v>2880531.7103426973</v>
      </c>
      <c r="E47" s="93"/>
      <c r="F47" s="93"/>
      <c r="G47" s="93"/>
      <c r="H47" s="93"/>
      <c r="I47" s="127">
        <f>SUM(I44:I46)</f>
        <v>1</v>
      </c>
      <c r="J47" s="127">
        <f>SUM(J44:J46)</f>
        <v>1</v>
      </c>
      <c r="K47" s="93"/>
    </row>
    <row r="48" spans="1:20" ht="15" customHeight="1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93"/>
    </row>
    <row r="49" spans="1:11" ht="15" customHeight="1">
      <c r="A49" s="93"/>
      <c r="B49" s="93"/>
      <c r="C49" s="93"/>
      <c r="D49" s="93"/>
      <c r="E49" s="93"/>
      <c r="F49" s="93"/>
      <c r="G49" s="93"/>
      <c r="H49" s="93"/>
      <c r="I49" s="93"/>
      <c r="J49" s="93"/>
      <c r="K49" s="93"/>
    </row>
    <row r="50" spans="1:11" ht="15" customHeight="1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</row>
    <row r="51" spans="1:11" ht="15" customHeight="1">
      <c r="A51" s="93"/>
      <c r="B51" s="93"/>
      <c r="C51" s="93"/>
      <c r="D51" s="93"/>
      <c r="E51" s="93"/>
      <c r="F51" s="93"/>
      <c r="G51" s="93"/>
      <c r="H51" s="93"/>
      <c r="I51" s="93"/>
      <c r="J51" s="93"/>
      <c r="K51" s="93"/>
    </row>
    <row r="52" spans="1:11" ht="15" customHeight="1">
      <c r="A52" s="93"/>
      <c r="B52" s="93"/>
      <c r="C52" s="93"/>
      <c r="D52" s="93"/>
      <c r="E52" s="93"/>
      <c r="F52" s="93"/>
      <c r="G52" s="93"/>
      <c r="H52" s="93"/>
      <c r="I52" s="93"/>
      <c r="J52" s="93"/>
      <c r="K52" s="93"/>
    </row>
    <row r="53" spans="1:11" ht="15" customHeight="1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</row>
    <row r="54" spans="1:11" ht="15" customHeight="1">
      <c r="A54" s="93"/>
      <c r="B54" s="93"/>
      <c r="C54" s="93"/>
      <c r="D54" s="93"/>
      <c r="E54" s="93"/>
      <c r="F54" s="93"/>
      <c r="G54" s="93"/>
      <c r="H54" s="93"/>
      <c r="I54" s="93"/>
      <c r="J54" s="93"/>
      <c r="K54" s="93"/>
    </row>
    <row r="55" spans="1:11" ht="15" customHeight="1">
      <c r="A55" s="93"/>
      <c r="B55" s="93"/>
      <c r="C55" s="93"/>
      <c r="D55" s="93"/>
      <c r="E55" s="93"/>
      <c r="F55" s="93"/>
      <c r="G55" s="93"/>
      <c r="H55" s="93"/>
      <c r="I55" s="93"/>
      <c r="J55" s="93"/>
      <c r="K55" s="93"/>
    </row>
    <row r="56" spans="1:11" ht="15" customHeight="1">
      <c r="A56" s="93"/>
      <c r="B56" s="93"/>
      <c r="C56" s="93"/>
      <c r="D56" s="93"/>
      <c r="E56" s="93"/>
      <c r="F56" s="93"/>
      <c r="G56" s="93"/>
      <c r="H56" s="93"/>
      <c r="I56" s="93"/>
      <c r="J56" s="93"/>
      <c r="K56" s="93"/>
    </row>
    <row r="57" spans="1:11" ht="15" customHeight="1">
      <c r="A57" s="93"/>
      <c r="B57" s="93"/>
      <c r="C57" s="93"/>
      <c r="D57" s="93"/>
      <c r="E57" s="93"/>
      <c r="F57" s="93"/>
      <c r="G57" s="93"/>
      <c r="H57" s="93"/>
      <c r="I57" s="93"/>
      <c r="J57" s="93"/>
      <c r="K57" s="93"/>
    </row>
    <row r="58" spans="1:11" ht="15" customHeight="1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</row>
    <row r="59" spans="1:11" ht="15" customHeight="1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</row>
    <row r="60" spans="1:11" ht="15" customHeight="1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</row>
    <row r="61" spans="1:11" ht="15" customHeight="1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</row>
    <row r="62" spans="1:11" ht="15" customHeight="1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</row>
    <row r="63" spans="1:11" ht="15" customHeight="1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</row>
    <row r="64" spans="1:11" ht="15" customHeight="1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</row>
    <row r="65" spans="1:11" ht="15" customHeight="1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</row>
    <row r="66" spans="1:11" ht="15" customHeight="1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</row>
    <row r="67" spans="1:11" ht="15" customHeight="1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</row>
    <row r="68" spans="1:11" ht="15" customHeight="1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</row>
    <row r="69" spans="1:11" ht="15" customHeight="1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</row>
    <row r="70" spans="1:11" ht="15" customHeight="1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</row>
    <row r="71" spans="1:11" ht="15" customHeight="1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</row>
    <row r="72" spans="1:11" ht="15" customHeight="1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</row>
    <row r="73" spans="1:11" ht="15" customHeight="1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</row>
    <row r="74" spans="1:11" ht="15" customHeight="1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</row>
    <row r="75" spans="1:11" ht="15" customHeight="1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</row>
    <row r="76" spans="1:11" ht="15" customHeight="1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</row>
    <row r="77" spans="1:11" ht="15" customHeight="1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</row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</sheetData>
  <mergeCells count="19">
    <mergeCell ref="A2:K2"/>
    <mergeCell ref="A3:C3"/>
    <mergeCell ref="I6:J7"/>
    <mergeCell ref="E6:F7"/>
    <mergeCell ref="A4:D4"/>
    <mergeCell ref="E5:G5"/>
    <mergeCell ref="I5:K5"/>
    <mergeCell ref="G6:G8"/>
    <mergeCell ref="H6:H8"/>
    <mergeCell ref="K6:K8"/>
    <mergeCell ref="A8:B8"/>
    <mergeCell ref="A38:E38"/>
    <mergeCell ref="A39:E39"/>
    <mergeCell ref="G38:K38"/>
    <mergeCell ref="G39:K39"/>
    <mergeCell ref="A9:B15"/>
    <mergeCell ref="A16:B22"/>
    <mergeCell ref="A23:B29"/>
    <mergeCell ref="A30:B3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6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4"/>
  <dimension ref="A1:U93"/>
  <sheetViews>
    <sheetView showGridLines="0" zoomScaleNormal="100" zoomScaleSheetLayoutView="100" workbookViewId="0"/>
  </sheetViews>
  <sheetFormatPr defaultColWidth="9.140625" defaultRowHeight="12.75"/>
  <cols>
    <col min="1" max="1" width="9.42578125" style="204" customWidth="1"/>
    <col min="2" max="2" width="3.85546875" style="204" customWidth="1"/>
    <col min="3" max="11" width="9.5703125" style="204" customWidth="1"/>
    <col min="12" max="13" width="9.140625" style="204"/>
    <col min="14" max="14" width="11.140625" style="204" customWidth="1"/>
    <col min="15" max="16384" width="9.140625" style="204"/>
  </cols>
  <sheetData>
    <row r="1" spans="1:21" s="205" customFormat="1" ht="15.75" customHeight="1">
      <c r="A1" s="667" t="s">
        <v>266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</row>
    <row r="2" spans="1:21" ht="6" customHeight="1">
      <c r="A2" s="686"/>
      <c r="B2" s="686"/>
      <c r="C2" s="686"/>
      <c r="D2" s="206"/>
      <c r="E2" s="206"/>
      <c r="F2" s="207"/>
      <c r="G2" s="208"/>
      <c r="H2" s="208"/>
      <c r="I2" s="208"/>
      <c r="J2" s="75"/>
      <c r="K2" s="75"/>
    </row>
    <row r="3" spans="1:21" ht="12.95" customHeight="1">
      <c r="A3" s="692" t="s">
        <v>8</v>
      </c>
      <c r="B3" s="692"/>
      <c r="C3" s="692"/>
      <c r="D3" s="694"/>
      <c r="E3" s="371"/>
      <c r="F3" s="372"/>
      <c r="G3" s="261"/>
      <c r="H3" s="262"/>
      <c r="I3" s="373"/>
      <c r="J3" s="374"/>
      <c r="K3" s="374"/>
    </row>
    <row r="4" spans="1:21" ht="24.95" customHeight="1">
      <c r="A4" s="253"/>
      <c r="B4" s="253"/>
      <c r="C4" s="253"/>
      <c r="D4" s="263"/>
      <c r="E4" s="695">
        <f>'3.1'!D4</f>
        <v>2021</v>
      </c>
      <c r="F4" s="696"/>
      <c r="G4" s="697"/>
      <c r="H4" s="264"/>
      <c r="I4" s="698">
        <f>E4-1</f>
        <v>2020</v>
      </c>
      <c r="J4" s="699"/>
      <c r="K4" s="699"/>
    </row>
    <row r="5" spans="1:21" ht="24.95" customHeight="1">
      <c r="A5" s="375"/>
      <c r="B5" s="265"/>
      <c r="C5" s="266"/>
      <c r="D5" s="267"/>
      <c r="E5" s="691" t="s">
        <v>65</v>
      </c>
      <c r="F5" s="692"/>
      <c r="G5" s="694" t="s">
        <v>35</v>
      </c>
      <c r="H5" s="702" t="s">
        <v>270</v>
      </c>
      <c r="I5" s="687" t="s">
        <v>65</v>
      </c>
      <c r="J5" s="688"/>
      <c r="K5" s="688" t="s">
        <v>35</v>
      </c>
    </row>
    <row r="6" spans="1:21" ht="18" customHeight="1">
      <c r="A6" s="376"/>
      <c r="B6" s="268"/>
      <c r="C6" s="268"/>
      <c r="D6" s="269"/>
      <c r="E6" s="693"/>
      <c r="F6" s="672"/>
      <c r="G6" s="700"/>
      <c r="H6" s="702"/>
      <c r="I6" s="689"/>
      <c r="J6" s="690"/>
      <c r="K6" s="690"/>
    </row>
    <row r="7" spans="1:21" ht="22.5" customHeight="1">
      <c r="A7" s="705" t="s">
        <v>210</v>
      </c>
      <c r="B7" s="706"/>
      <c r="C7" s="270" t="s">
        <v>237</v>
      </c>
      <c r="D7" s="271" t="s">
        <v>211</v>
      </c>
      <c r="E7" s="339" t="s">
        <v>278</v>
      </c>
      <c r="F7" s="539" t="s">
        <v>273</v>
      </c>
      <c r="G7" s="701"/>
      <c r="H7" s="703"/>
      <c r="I7" s="289" t="s">
        <v>279</v>
      </c>
      <c r="J7" s="329" t="s">
        <v>273</v>
      </c>
      <c r="K7" s="704"/>
    </row>
    <row r="8" spans="1:21" ht="12.95" customHeight="1">
      <c r="A8" s="676" t="str">
        <f>'3.1'!D6</f>
        <v>Říjen</v>
      </c>
      <c r="B8" s="677"/>
      <c r="C8" s="337" t="s">
        <v>4</v>
      </c>
      <c r="D8" s="99">
        <v>148</v>
      </c>
      <c r="E8" s="95">
        <v>15101.178640605847</v>
      </c>
      <c r="F8" s="95">
        <v>161607.51273000002</v>
      </c>
      <c r="G8" s="100">
        <f t="shared" ref="G8:G13" si="0">E8/$E$14</f>
        <v>0.2189955918126493</v>
      </c>
      <c r="H8" s="101">
        <f>(E8-I8)/I8</f>
        <v>-2.2208295633305519E-2</v>
      </c>
      <c r="I8" s="98">
        <v>15444.167273219733</v>
      </c>
      <c r="J8" s="98">
        <v>165060.47138999999</v>
      </c>
      <c r="K8" s="377">
        <f>I8/$I$14</f>
        <v>0.22597684386510297</v>
      </c>
      <c r="M8" s="209"/>
      <c r="N8" s="209"/>
      <c r="O8" s="209"/>
      <c r="P8" s="209"/>
      <c r="Q8" s="209"/>
      <c r="R8" s="209"/>
      <c r="S8" s="209"/>
      <c r="T8" s="209"/>
      <c r="U8" s="209"/>
    </row>
    <row r="9" spans="1:21" ht="12.95" customHeight="1">
      <c r="A9" s="678"/>
      <c r="B9" s="679"/>
      <c r="C9" s="337" t="s">
        <v>5</v>
      </c>
      <c r="D9" s="94">
        <v>1552</v>
      </c>
      <c r="E9" s="95">
        <v>13141.258485921357</v>
      </c>
      <c r="F9" s="95">
        <v>140633.04525999998</v>
      </c>
      <c r="G9" s="96">
        <f t="shared" si="0"/>
        <v>0.19057305047362111</v>
      </c>
      <c r="H9" s="97">
        <f t="shared" ref="H9:H12" si="1">(E9-I9)/I9</f>
        <v>3.274557813537711E-2</v>
      </c>
      <c r="I9" s="98">
        <v>12724.584606450611</v>
      </c>
      <c r="J9" s="98">
        <v>135994.76337999999</v>
      </c>
      <c r="K9" s="378">
        <f t="shared" ref="K9:K13" si="2">I9/$I$14</f>
        <v>0.18618429974183506</v>
      </c>
      <c r="L9" s="210"/>
      <c r="M9" s="209"/>
      <c r="N9" s="209"/>
      <c r="O9" s="209"/>
      <c r="P9" s="209"/>
      <c r="Q9" s="209"/>
      <c r="R9" s="209"/>
      <c r="S9" s="209"/>
    </row>
    <row r="10" spans="1:21" ht="12.95" customHeight="1">
      <c r="A10" s="678"/>
      <c r="B10" s="679"/>
      <c r="C10" s="337" t="s">
        <v>6</v>
      </c>
      <c r="D10" s="94">
        <v>38296</v>
      </c>
      <c r="E10" s="95">
        <v>15341.999103107173</v>
      </c>
      <c r="F10" s="95">
        <v>164184.58373356299</v>
      </c>
      <c r="G10" s="96">
        <f t="shared" si="0"/>
        <v>0.22248794303643152</v>
      </c>
      <c r="H10" s="97">
        <f t="shared" si="1"/>
        <v>-2.391921561242466E-2</v>
      </c>
      <c r="I10" s="98">
        <v>15717.960386581362</v>
      </c>
      <c r="J10" s="98">
        <v>167986.647085181</v>
      </c>
      <c r="K10" s="378">
        <f t="shared" si="2"/>
        <v>0.22998294549136195</v>
      </c>
      <c r="L10" s="210"/>
      <c r="M10" s="209"/>
      <c r="N10" s="209"/>
      <c r="O10" s="209"/>
      <c r="P10" s="209"/>
      <c r="Q10" s="209"/>
      <c r="R10" s="209"/>
      <c r="S10" s="209"/>
    </row>
    <row r="11" spans="1:21" ht="12.95" customHeight="1">
      <c r="A11" s="678"/>
      <c r="B11" s="679"/>
      <c r="C11" s="337" t="s">
        <v>7</v>
      </c>
      <c r="D11" s="94">
        <v>374785</v>
      </c>
      <c r="E11" s="95">
        <v>22496.265825868588</v>
      </c>
      <c r="F11" s="95">
        <v>240746.98579742259</v>
      </c>
      <c r="G11" s="96">
        <f t="shared" si="0"/>
        <v>0.32623831327069969</v>
      </c>
      <c r="H11" s="97">
        <f t="shared" si="1"/>
        <v>3.3559618756798894E-2</v>
      </c>
      <c r="I11" s="98">
        <v>21765.81342538118</v>
      </c>
      <c r="J11" s="98">
        <v>232623.44022274623</v>
      </c>
      <c r="K11" s="378">
        <f t="shared" si="2"/>
        <v>0.31847426507437215</v>
      </c>
      <c r="L11" s="210"/>
      <c r="M11" s="209"/>
      <c r="N11" s="209"/>
      <c r="O11" s="209"/>
      <c r="P11" s="209"/>
      <c r="Q11" s="209"/>
      <c r="R11" s="209"/>
      <c r="S11" s="209"/>
    </row>
    <row r="12" spans="1:21" ht="12.95" customHeight="1">
      <c r="A12" s="678"/>
      <c r="B12" s="679"/>
      <c r="C12" s="337" t="s">
        <v>107</v>
      </c>
      <c r="D12" s="94">
        <v>35</v>
      </c>
      <c r="E12" s="95">
        <v>1229.1382554538802</v>
      </c>
      <c r="F12" s="95">
        <v>13153.797719999999</v>
      </c>
      <c r="G12" s="96">
        <f t="shared" si="0"/>
        <v>1.7824824543754336E-2</v>
      </c>
      <c r="H12" s="97">
        <f t="shared" si="1"/>
        <v>0.11959224598413069</v>
      </c>
      <c r="I12" s="98">
        <v>1097.8445589121222</v>
      </c>
      <c r="J12" s="98">
        <v>11733.279760000001</v>
      </c>
      <c r="K12" s="378">
        <f t="shared" si="2"/>
        <v>1.6063504369550726E-2</v>
      </c>
      <c r="L12" s="210"/>
      <c r="M12" s="209"/>
      <c r="N12" s="209"/>
      <c r="O12" s="209"/>
      <c r="P12" s="209"/>
      <c r="Q12" s="209"/>
      <c r="R12" s="209"/>
      <c r="S12" s="209"/>
    </row>
    <row r="13" spans="1:21" ht="12.95" customHeight="1">
      <c r="A13" s="678"/>
      <c r="B13" s="679"/>
      <c r="C13" s="337" t="s">
        <v>109</v>
      </c>
      <c r="D13" s="102"/>
      <c r="E13" s="95">
        <v>1646.7013053004468</v>
      </c>
      <c r="F13" s="95">
        <v>17622.408040000002</v>
      </c>
      <c r="G13" s="96">
        <f t="shared" si="0"/>
        <v>2.3880276862843976E-2</v>
      </c>
      <c r="H13" s="97">
        <f>(E13-I13)/I13</f>
        <v>3.3285509803252102E-2</v>
      </c>
      <c r="I13" s="98">
        <v>1593.6556640710032</v>
      </c>
      <c r="J13" s="98">
        <v>17032.29077</v>
      </c>
      <c r="K13" s="378">
        <f t="shared" si="2"/>
        <v>2.3318141457777147E-2</v>
      </c>
      <c r="L13" s="210"/>
      <c r="M13" s="209"/>
      <c r="N13" s="209"/>
      <c r="O13" s="209"/>
      <c r="P13" s="209"/>
      <c r="Q13" s="209"/>
      <c r="R13" s="209"/>
      <c r="S13" s="209"/>
    </row>
    <row r="14" spans="1:21" ht="12.95" customHeight="1">
      <c r="A14" s="680"/>
      <c r="B14" s="681"/>
      <c r="C14" s="310" t="s">
        <v>0</v>
      </c>
      <c r="D14" s="311">
        <v>414816</v>
      </c>
      <c r="E14" s="312">
        <v>68956.541616257295</v>
      </c>
      <c r="F14" s="313">
        <v>737948.33328098559</v>
      </c>
      <c r="G14" s="314">
        <f>SUM(G8:G13)</f>
        <v>1</v>
      </c>
      <c r="H14" s="315">
        <f>(E14-I14)/I14</f>
        <v>8.9622420313154646E-3</v>
      </c>
      <c r="I14" s="316">
        <v>68344.02591461601</v>
      </c>
      <c r="J14" s="317">
        <v>730430.89260792709</v>
      </c>
      <c r="K14" s="379">
        <f>SUM(K8:K13)</f>
        <v>0.99999999999999989</v>
      </c>
      <c r="L14" s="210"/>
      <c r="M14" s="209"/>
      <c r="N14" s="209"/>
      <c r="O14" s="209"/>
      <c r="P14" s="209"/>
      <c r="Q14" s="209"/>
      <c r="R14" s="209"/>
      <c r="S14" s="209"/>
    </row>
    <row r="15" spans="1:21" ht="12.95" customHeight="1">
      <c r="A15" s="682" t="str">
        <f>'3.1'!E6</f>
        <v>Listopad</v>
      </c>
      <c r="B15" s="683"/>
      <c r="C15" s="337" t="s">
        <v>4</v>
      </c>
      <c r="D15" s="99">
        <v>148</v>
      </c>
      <c r="E15" s="95">
        <v>20851.254383126881</v>
      </c>
      <c r="F15" s="95">
        <v>222599.11205</v>
      </c>
      <c r="G15" s="100">
        <f>E15/$E$21</f>
        <v>0.20092377116596793</v>
      </c>
      <c r="H15" s="101">
        <f>(E15-I15)/I15</f>
        <v>4.4379290414650593E-2</v>
      </c>
      <c r="I15" s="98">
        <v>19965.212422824177</v>
      </c>
      <c r="J15" s="98">
        <v>213152.80445000003</v>
      </c>
      <c r="K15" s="377">
        <f>I15/$I$21</f>
        <v>0.19997397909807113</v>
      </c>
      <c r="L15" s="210"/>
      <c r="M15" s="209"/>
      <c r="N15" s="209"/>
      <c r="O15" s="209"/>
      <c r="P15" s="209"/>
      <c r="Q15" s="209"/>
      <c r="R15" s="209"/>
      <c r="S15" s="209"/>
    </row>
    <row r="16" spans="1:21" ht="12.95" customHeight="1">
      <c r="A16" s="682"/>
      <c r="B16" s="683"/>
      <c r="C16" s="337" t="s">
        <v>5</v>
      </c>
      <c r="D16" s="94">
        <v>1557</v>
      </c>
      <c r="E16" s="95">
        <v>20171.117245895693</v>
      </c>
      <c r="F16" s="95">
        <v>215338.28631999998</v>
      </c>
      <c r="G16" s="96">
        <f t="shared" ref="G16:G20" si="3">E16/$E$21</f>
        <v>0.19436993435540659</v>
      </c>
      <c r="H16" s="97">
        <f t="shared" ref="H16:H18" si="4">(E16-I16)/I16</f>
        <v>8.2788517852706925E-2</v>
      </c>
      <c r="I16" s="98">
        <v>18628.861419677149</v>
      </c>
      <c r="J16" s="98">
        <v>198885.64569999999</v>
      </c>
      <c r="K16" s="378">
        <f t="shared" ref="K16:K20" si="5">I16/$I$21</f>
        <v>0.18658892604120972</v>
      </c>
      <c r="L16" s="211"/>
      <c r="M16" s="209"/>
      <c r="N16" s="209"/>
      <c r="O16" s="209"/>
      <c r="P16" s="209"/>
      <c r="Q16" s="209"/>
      <c r="R16" s="209"/>
      <c r="S16" s="209"/>
    </row>
    <row r="17" spans="1:20" ht="12.95" customHeight="1">
      <c r="A17" s="682"/>
      <c r="B17" s="683"/>
      <c r="C17" s="337" t="s">
        <v>6</v>
      </c>
      <c r="D17" s="94">
        <v>38209</v>
      </c>
      <c r="E17" s="95">
        <v>24333.115931076765</v>
      </c>
      <c r="F17" s="95">
        <v>259770.017770837</v>
      </c>
      <c r="G17" s="96">
        <f t="shared" si="3"/>
        <v>0.2344751700428615</v>
      </c>
      <c r="H17" s="97">
        <f t="shared" si="4"/>
        <v>-1.8716978834851752E-2</v>
      </c>
      <c r="I17" s="98">
        <v>24797.245449314203</v>
      </c>
      <c r="J17" s="98">
        <v>264740.61198173399</v>
      </c>
      <c r="K17" s="378">
        <f>I17/$I$21</f>
        <v>0.24837220552194109</v>
      </c>
      <c r="L17" s="210"/>
      <c r="M17" s="209"/>
      <c r="N17" s="209"/>
      <c r="O17" s="209"/>
      <c r="P17" s="209"/>
      <c r="Q17" s="209"/>
      <c r="R17" s="209"/>
      <c r="S17" s="209"/>
    </row>
    <row r="18" spans="1:20" ht="12.95" customHeight="1">
      <c r="A18" s="682"/>
      <c r="B18" s="683"/>
      <c r="C18" s="337" t="s">
        <v>7</v>
      </c>
      <c r="D18" s="94">
        <v>374530</v>
      </c>
      <c r="E18" s="95">
        <v>35116.677778616511</v>
      </c>
      <c r="F18" s="95">
        <v>374890.74709719262</v>
      </c>
      <c r="G18" s="96">
        <f t="shared" si="3"/>
        <v>0.33838613257768341</v>
      </c>
      <c r="H18" s="97">
        <f t="shared" si="4"/>
        <v>3.2228615001477889E-2</v>
      </c>
      <c r="I18" s="98">
        <v>34020.252169202104</v>
      </c>
      <c r="J18" s="98">
        <v>363207.37307121203</v>
      </c>
      <c r="K18" s="378">
        <f>I18/$I$21</f>
        <v>0.34075095481667755</v>
      </c>
      <c r="L18" s="210"/>
      <c r="M18" s="209"/>
      <c r="N18" s="209"/>
      <c r="O18" s="209"/>
      <c r="P18" s="209"/>
      <c r="Q18" s="209"/>
      <c r="R18" s="209"/>
      <c r="S18" s="209"/>
    </row>
    <row r="19" spans="1:20" ht="12.95" customHeight="1">
      <c r="A19" s="682"/>
      <c r="B19" s="683"/>
      <c r="C19" s="337" t="s">
        <v>107</v>
      </c>
      <c r="D19" s="94">
        <v>35</v>
      </c>
      <c r="E19" s="95">
        <v>1166.622538350482</v>
      </c>
      <c r="F19" s="95">
        <v>12454.36706</v>
      </c>
      <c r="G19" s="96">
        <f t="shared" si="3"/>
        <v>1.1241635425170121E-2</v>
      </c>
      <c r="H19" s="97">
        <f>(E19-I19)/I19</f>
        <v>4.6015499202219784E-2</v>
      </c>
      <c r="I19" s="98">
        <v>1115.3013882110231</v>
      </c>
      <c r="J19" s="98">
        <v>11907.192379999999</v>
      </c>
      <c r="K19" s="378">
        <f>I19/$I$21</f>
        <v>1.1170993414484893E-2</v>
      </c>
      <c r="L19" s="210"/>
      <c r="M19" s="209"/>
      <c r="N19" s="209"/>
      <c r="O19" s="209"/>
      <c r="P19" s="209"/>
      <c r="Q19" s="209"/>
      <c r="R19" s="209"/>
      <c r="S19" s="209"/>
    </row>
    <row r="20" spans="1:20" ht="12.95" customHeight="1">
      <c r="A20" s="682"/>
      <c r="B20" s="683"/>
      <c r="C20" s="337" t="s">
        <v>109</v>
      </c>
      <c r="D20" s="102"/>
      <c r="E20" s="95">
        <v>2138.1533087689472</v>
      </c>
      <c r="F20" s="95">
        <v>22826.017210000002</v>
      </c>
      <c r="G20" s="96">
        <f t="shared" si="3"/>
        <v>2.0603356432910436E-2</v>
      </c>
      <c r="H20" s="97">
        <f t="shared" ref="H20" si="6">(E20-I20)/I20</f>
        <v>0.62946798735659704</v>
      </c>
      <c r="I20" s="98">
        <v>1312.1787757472698</v>
      </c>
      <c r="J20" s="98">
        <v>14009.096810000003</v>
      </c>
      <c r="K20" s="378">
        <f t="shared" si="5"/>
        <v>1.3142941107615779E-2</v>
      </c>
      <c r="L20" s="210"/>
      <c r="M20" s="209"/>
      <c r="N20" s="209"/>
      <c r="O20" s="209"/>
      <c r="P20" s="209"/>
      <c r="Q20" s="209"/>
      <c r="R20" s="209"/>
      <c r="S20" s="209"/>
    </row>
    <row r="21" spans="1:20" ht="12.95" customHeight="1">
      <c r="A21" s="682"/>
      <c r="B21" s="683"/>
      <c r="C21" s="310" t="s">
        <v>0</v>
      </c>
      <c r="D21" s="311">
        <v>414479</v>
      </c>
      <c r="E21" s="312">
        <v>103776.94118583528</v>
      </c>
      <c r="F21" s="313">
        <v>1107878.5475080295</v>
      </c>
      <c r="G21" s="314">
        <f>SUM(G15:G20)</f>
        <v>1</v>
      </c>
      <c r="H21" s="315">
        <f>(E21-I21)/I21</f>
        <v>3.9442377474209346E-2</v>
      </c>
      <c r="I21" s="316">
        <v>99839.051624975909</v>
      </c>
      <c r="J21" s="317">
        <v>1065902.7243929461</v>
      </c>
      <c r="K21" s="379">
        <f>SUM(K15:K20)</f>
        <v>1</v>
      </c>
      <c r="L21" s="210"/>
      <c r="M21" s="209"/>
      <c r="N21" s="209"/>
      <c r="O21" s="209"/>
      <c r="P21" s="209"/>
      <c r="Q21" s="209"/>
      <c r="R21" s="209"/>
      <c r="S21" s="209"/>
    </row>
    <row r="22" spans="1:20" ht="12.95" customHeight="1">
      <c r="A22" s="682" t="str">
        <f>'3.1'!F6</f>
        <v>Prosinec</v>
      </c>
      <c r="B22" s="683"/>
      <c r="C22" s="336" t="s">
        <v>4</v>
      </c>
      <c r="D22" s="99">
        <v>148</v>
      </c>
      <c r="E22" s="242">
        <v>24613.712877925293</v>
      </c>
      <c r="F22" s="242">
        <v>262664.94304000004</v>
      </c>
      <c r="G22" s="100">
        <f>E22/$E$28</f>
        <v>0.19065584592358484</v>
      </c>
      <c r="H22" s="101">
        <f>(E22-I22)/I22</f>
        <v>6.5997602987742612E-2</v>
      </c>
      <c r="I22" s="454">
        <v>23089.838859804935</v>
      </c>
      <c r="J22" s="454">
        <v>245925.47051999983</v>
      </c>
      <c r="K22" s="377">
        <f>I22/$I$28</f>
        <v>0.18949078797023591</v>
      </c>
      <c r="L22" s="95"/>
      <c r="M22" s="209"/>
      <c r="N22" s="209"/>
      <c r="O22" s="209"/>
      <c r="P22" s="209"/>
      <c r="Q22" s="209"/>
      <c r="R22" s="209"/>
      <c r="S22" s="209"/>
      <c r="T22" s="95"/>
    </row>
    <row r="23" spans="1:20" ht="12.95" customHeight="1">
      <c r="A23" s="682"/>
      <c r="B23" s="683"/>
      <c r="C23" s="337" t="s">
        <v>5</v>
      </c>
      <c r="D23" s="94">
        <v>1554</v>
      </c>
      <c r="E23" s="95">
        <v>24586.02631425071</v>
      </c>
      <c r="F23" s="95">
        <v>262369.48918999999</v>
      </c>
      <c r="G23" s="96">
        <f t="shared" ref="G23:G27" si="7">E23/$E$28</f>
        <v>0.19044138802183411</v>
      </c>
      <c r="H23" s="97">
        <f t="shared" ref="H23:H27" si="8">(E23-I23)/I23</f>
        <v>5.861218717960695E-2</v>
      </c>
      <c r="I23" s="98">
        <v>23224.771651036528</v>
      </c>
      <c r="J23" s="98">
        <v>248076.1219600006</v>
      </c>
      <c r="K23" s="378">
        <f t="shared" ref="K23:K27" si="9">I23/$I$28</f>
        <v>0.19059813744498724</v>
      </c>
      <c r="L23" s="95"/>
      <c r="M23" s="209"/>
      <c r="N23" s="209"/>
      <c r="O23" s="209"/>
      <c r="P23" s="209"/>
      <c r="Q23" s="209"/>
      <c r="R23" s="209"/>
      <c r="S23" s="209"/>
      <c r="T23" s="95"/>
    </row>
    <row r="24" spans="1:20" ht="12.95" customHeight="1">
      <c r="A24" s="682"/>
      <c r="B24" s="683"/>
      <c r="C24" s="337" t="s">
        <v>6</v>
      </c>
      <c r="D24" s="94">
        <v>38270</v>
      </c>
      <c r="E24" s="95">
        <v>31719.841116392126</v>
      </c>
      <c r="F24" s="95">
        <v>338497.90952480701</v>
      </c>
      <c r="G24" s="96">
        <f t="shared" si="7"/>
        <v>0.24569934534465093</v>
      </c>
      <c r="H24" s="97">
        <f t="shared" si="8"/>
        <v>3.2225668031583297E-2</v>
      </c>
      <c r="I24" s="98">
        <v>30729.560500932617</v>
      </c>
      <c r="J24" s="98">
        <v>328426.51824556972</v>
      </c>
      <c r="K24" s="378">
        <f t="shared" si="9"/>
        <v>0.25218749548908515</v>
      </c>
      <c r="L24" s="95"/>
      <c r="M24" s="209"/>
      <c r="N24" s="209"/>
      <c r="O24" s="209"/>
      <c r="P24" s="209"/>
      <c r="Q24" s="209"/>
      <c r="R24" s="209"/>
      <c r="S24" s="209"/>
      <c r="T24" s="95"/>
    </row>
    <row r="25" spans="1:20" ht="12.95" customHeight="1">
      <c r="A25" s="682"/>
      <c r="B25" s="683"/>
      <c r="C25" s="337" t="s">
        <v>7</v>
      </c>
      <c r="D25" s="94">
        <v>374294</v>
      </c>
      <c r="E25" s="95">
        <v>44694.910392592916</v>
      </c>
      <c r="F25" s="95">
        <v>476961.20793218177</v>
      </c>
      <c r="G25" s="96">
        <f t="shared" si="7"/>
        <v>0.34620319135277472</v>
      </c>
      <c r="H25" s="97">
        <f t="shared" si="8"/>
        <v>7.3735013811714378E-2</v>
      </c>
      <c r="I25" s="98">
        <v>41625.643028933046</v>
      </c>
      <c r="J25" s="98">
        <v>444837.18333852442</v>
      </c>
      <c r="K25" s="378">
        <f t="shared" si="9"/>
        <v>0.34160809632375738</v>
      </c>
      <c r="L25" s="95"/>
      <c r="M25" s="209"/>
      <c r="N25" s="209"/>
      <c r="O25" s="209"/>
      <c r="P25" s="209"/>
      <c r="Q25" s="209"/>
      <c r="R25" s="209"/>
      <c r="S25" s="209"/>
      <c r="T25" s="95"/>
    </row>
    <row r="26" spans="1:20" ht="12.95" customHeight="1">
      <c r="A26" s="682"/>
      <c r="B26" s="683"/>
      <c r="C26" s="337" t="s">
        <v>107</v>
      </c>
      <c r="D26" s="94">
        <v>38</v>
      </c>
      <c r="E26" s="95">
        <v>1070.2193319285684</v>
      </c>
      <c r="F26" s="95">
        <v>11420.83295</v>
      </c>
      <c r="G26" s="96">
        <f t="shared" si="7"/>
        <v>8.2898331131346977E-3</v>
      </c>
      <c r="H26" s="97">
        <f t="shared" si="8"/>
        <v>-0.11435657226299864</v>
      </c>
      <c r="I26" s="98">
        <v>1208.4088227958694</v>
      </c>
      <c r="J26" s="98">
        <v>12641.180679999999</v>
      </c>
      <c r="K26" s="378">
        <f t="shared" si="9"/>
        <v>9.9170176722363206E-3</v>
      </c>
      <c r="L26" s="95"/>
      <c r="M26" s="209"/>
      <c r="N26" s="209"/>
      <c r="O26" s="209"/>
      <c r="P26" s="209"/>
      <c r="Q26" s="209"/>
      <c r="R26" s="209"/>
      <c r="S26" s="209"/>
      <c r="T26" s="95"/>
    </row>
    <row r="27" spans="1:20" ht="12.95" customHeight="1">
      <c r="A27" s="682"/>
      <c r="B27" s="683"/>
      <c r="C27" s="337" t="s">
        <v>109</v>
      </c>
      <c r="D27" s="102"/>
      <c r="E27" s="95">
        <v>2415.5163915987246</v>
      </c>
      <c r="F27" s="95">
        <v>25777.154620000001</v>
      </c>
      <c r="G27" s="96">
        <f t="shared" si="7"/>
        <v>1.8710396244020811E-2</v>
      </c>
      <c r="H27" s="97">
        <f t="shared" si="8"/>
        <v>0.22377992326534155</v>
      </c>
      <c r="I27" s="98">
        <v>1973.8159988386974</v>
      </c>
      <c r="J27" s="98">
        <v>20960.137040000012</v>
      </c>
      <c r="K27" s="378">
        <f t="shared" si="9"/>
        <v>1.6198465099698092E-2</v>
      </c>
      <c r="L27" s="95"/>
      <c r="M27" s="209"/>
      <c r="N27" s="209"/>
      <c r="O27" s="209"/>
      <c r="P27" s="209"/>
      <c r="Q27" s="209"/>
      <c r="R27" s="209"/>
      <c r="S27" s="209"/>
      <c r="T27" s="95"/>
    </row>
    <row r="28" spans="1:20" ht="12.95" customHeight="1">
      <c r="A28" s="682"/>
      <c r="B28" s="683"/>
      <c r="C28" s="310" t="s">
        <v>0</v>
      </c>
      <c r="D28" s="311">
        <v>414304</v>
      </c>
      <c r="E28" s="312">
        <v>129100.22642468833</v>
      </c>
      <c r="F28" s="313">
        <v>1377691.5372569887</v>
      </c>
      <c r="G28" s="314">
        <f>SUM(G22:G27)</f>
        <v>1</v>
      </c>
      <c r="H28" s="315">
        <f>(E28-I28)/I28</f>
        <v>5.9483514843235809E-2</v>
      </c>
      <c r="I28" s="316">
        <v>121852.03886234168</v>
      </c>
      <c r="J28" s="317">
        <v>1300866.6117840947</v>
      </c>
      <c r="K28" s="379">
        <f>SUM(K22:K27)</f>
        <v>1</v>
      </c>
      <c r="M28" s="209"/>
      <c r="N28" s="209"/>
      <c r="O28" s="209"/>
      <c r="P28" s="209"/>
      <c r="Q28" s="209"/>
      <c r="R28" s="209"/>
      <c r="S28" s="209"/>
    </row>
    <row r="29" spans="1:20" ht="12.95" customHeight="1">
      <c r="A29" s="684" t="str">
        <f>'3.1'!G6</f>
        <v>IV. čtvrtletí</v>
      </c>
      <c r="B29" s="685"/>
      <c r="C29" s="337" t="s">
        <v>4</v>
      </c>
      <c r="D29" s="94">
        <f>D22</f>
        <v>148</v>
      </c>
      <c r="E29" s="95">
        <f>E8+E15+E22</f>
        <v>60566.145901658019</v>
      </c>
      <c r="F29" s="95">
        <f>F8+F15+F22</f>
        <v>646871.56782</v>
      </c>
      <c r="G29" s="96">
        <f>E29/$E$35</f>
        <v>0.20066064210260889</v>
      </c>
      <c r="H29" s="97">
        <f>(E29-I29)/I29</f>
        <v>3.5332563354430024E-2</v>
      </c>
      <c r="I29" s="98">
        <f>I8+I15+I22</f>
        <v>58499.218555848842</v>
      </c>
      <c r="J29" s="98">
        <f>J8+J15+J22</f>
        <v>624138.74635999987</v>
      </c>
      <c r="K29" s="378">
        <f>I29/$I$35</f>
        <v>0.20169701959393094</v>
      </c>
      <c r="M29" s="209"/>
      <c r="N29" s="209"/>
      <c r="O29" s="209"/>
      <c r="P29" s="209"/>
      <c r="Q29" s="209"/>
      <c r="R29" s="209"/>
      <c r="S29" s="209"/>
    </row>
    <row r="30" spans="1:20" ht="12.95" customHeight="1">
      <c r="A30" s="682"/>
      <c r="B30" s="683"/>
      <c r="C30" s="337" t="s">
        <v>5</v>
      </c>
      <c r="D30" s="94">
        <f t="shared" ref="D30:D33" si="10">D23</f>
        <v>1554</v>
      </c>
      <c r="E30" s="95">
        <f>E9+E16+E23</f>
        <v>57898.402046067764</v>
      </c>
      <c r="F30" s="95">
        <f t="shared" ref="F30" si="11">F9+F16+F23</f>
        <v>618340.82076999999</v>
      </c>
      <c r="G30" s="96">
        <f t="shared" ref="G30:G34" si="12">E30/$E$35</f>
        <v>0.1918221864429534</v>
      </c>
      <c r="H30" s="97">
        <f t="shared" ref="H30:H32" si="13">(E30-I30)/I30</f>
        <v>6.083350666639039E-2</v>
      </c>
      <c r="I30" s="98">
        <f>I9+I16+I23</f>
        <v>54578.217677164284</v>
      </c>
      <c r="J30" s="98">
        <f t="shared" ref="J30" si="14">J9+J16+J23</f>
        <v>582956.53104000061</v>
      </c>
      <c r="K30" s="378">
        <f t="shared" ref="K30:K34" si="15">I30/$I$35</f>
        <v>0.18817796394533565</v>
      </c>
      <c r="M30" s="209"/>
      <c r="N30" s="209"/>
      <c r="O30" s="209"/>
      <c r="P30" s="209"/>
      <c r="Q30" s="209"/>
      <c r="R30" s="209"/>
      <c r="S30" s="209"/>
    </row>
    <row r="31" spans="1:20" ht="12.95" customHeight="1">
      <c r="A31" s="682"/>
      <c r="B31" s="683"/>
      <c r="C31" s="337" t="s">
        <v>6</v>
      </c>
      <c r="D31" s="94">
        <f t="shared" si="10"/>
        <v>38270</v>
      </c>
      <c r="E31" s="95">
        <f t="shared" ref="E31:F34" si="16">E10+E17+E24</f>
        <v>71394.956150576065</v>
      </c>
      <c r="F31" s="95">
        <f t="shared" si="16"/>
        <v>762452.51102920703</v>
      </c>
      <c r="G31" s="96">
        <f t="shared" si="12"/>
        <v>0.2365373845534724</v>
      </c>
      <c r="H31" s="97">
        <f t="shared" si="13"/>
        <v>2.1080820594992786E-3</v>
      </c>
      <c r="I31" s="98">
        <f t="shared" ref="I31:J33" si="17">I10+I17+I24</f>
        <v>71244.766336828179</v>
      </c>
      <c r="J31" s="98">
        <f t="shared" si="17"/>
        <v>761153.7773124848</v>
      </c>
      <c r="K31" s="378">
        <f t="shared" si="15"/>
        <v>0.24564186302908389</v>
      </c>
      <c r="M31" s="209"/>
      <c r="N31" s="209"/>
      <c r="O31" s="209"/>
      <c r="P31" s="209"/>
      <c r="Q31" s="209"/>
      <c r="R31" s="209"/>
      <c r="S31" s="209"/>
    </row>
    <row r="32" spans="1:20" ht="12.95" customHeight="1">
      <c r="A32" s="682"/>
      <c r="B32" s="683"/>
      <c r="C32" s="337" t="s">
        <v>7</v>
      </c>
      <c r="D32" s="94">
        <f t="shared" si="10"/>
        <v>374294</v>
      </c>
      <c r="E32" s="95">
        <f>E11+E18+E25</f>
        <v>102307.85399707803</v>
      </c>
      <c r="F32" s="95">
        <f t="shared" si="16"/>
        <v>1092598.9408267969</v>
      </c>
      <c r="G32" s="96">
        <f t="shared" si="12"/>
        <v>0.33895436748653418</v>
      </c>
      <c r="H32" s="97">
        <f t="shared" si="13"/>
        <v>5.026239086396344E-2</v>
      </c>
      <c r="I32" s="98">
        <f>I11+I18+I25</f>
        <v>97411.70862351633</v>
      </c>
      <c r="J32" s="98">
        <f t="shared" si="17"/>
        <v>1040667.9966324827</v>
      </c>
      <c r="K32" s="378">
        <f t="shared" si="15"/>
        <v>0.33586177367750947</v>
      </c>
      <c r="M32" s="209"/>
      <c r="N32" s="209"/>
      <c r="O32" s="209"/>
      <c r="P32" s="209"/>
      <c r="Q32" s="209"/>
      <c r="R32" s="209"/>
      <c r="S32" s="209"/>
    </row>
    <row r="33" spans="1:20" ht="12.95" customHeight="1">
      <c r="A33" s="682"/>
      <c r="B33" s="683"/>
      <c r="C33" s="337" t="s">
        <v>107</v>
      </c>
      <c r="D33" s="94">
        <f t="shared" si="10"/>
        <v>38</v>
      </c>
      <c r="E33" s="95">
        <f>E12+E19+E26</f>
        <v>3465.9801257329304</v>
      </c>
      <c r="F33" s="95">
        <f t="shared" si="16"/>
        <v>37028.997730000003</v>
      </c>
      <c r="G33" s="96">
        <f t="shared" si="12"/>
        <v>1.1483078330156909E-2</v>
      </c>
      <c r="H33" s="97">
        <f>(E33-I33)/I33</f>
        <v>1.2983967465459356E-2</v>
      </c>
      <c r="I33" s="98">
        <f>I12+I19+I26</f>
        <v>3421.5547699190147</v>
      </c>
      <c r="J33" s="98">
        <f t="shared" si="17"/>
        <v>36281.652819999996</v>
      </c>
      <c r="K33" s="378">
        <f t="shared" si="15"/>
        <v>1.17970362084617E-2</v>
      </c>
      <c r="M33" s="209"/>
      <c r="N33" s="209"/>
      <c r="O33" s="209"/>
      <c r="P33" s="209"/>
      <c r="Q33" s="209"/>
      <c r="R33" s="209"/>
      <c r="S33" s="209"/>
    </row>
    <row r="34" spans="1:20" ht="12.95" customHeight="1">
      <c r="A34" s="682"/>
      <c r="B34" s="683"/>
      <c r="C34" s="337" t="s">
        <v>109</v>
      </c>
      <c r="D34" s="94"/>
      <c r="E34" s="95">
        <f t="shared" si="16"/>
        <v>6200.3710056681193</v>
      </c>
      <c r="F34" s="95">
        <f t="shared" si="16"/>
        <v>66225.579870000001</v>
      </c>
      <c r="G34" s="96">
        <f t="shared" si="12"/>
        <v>2.0542341084274014E-2</v>
      </c>
      <c r="H34" s="97">
        <f t="shared" ref="H34" si="18">(E34-I34)/I34</f>
        <v>0.27065884813147634</v>
      </c>
      <c r="I34" s="98">
        <f t="shared" ref="I34:J34" si="19">I13+I20+I27</f>
        <v>4879.6504386569704</v>
      </c>
      <c r="J34" s="98">
        <f t="shared" si="19"/>
        <v>52001.524620000011</v>
      </c>
      <c r="K34" s="378">
        <f t="shared" si="15"/>
        <v>1.6824343545678452E-2</v>
      </c>
      <c r="M34" s="209"/>
      <c r="N34" s="209"/>
      <c r="O34" s="209"/>
      <c r="P34" s="209"/>
      <c r="Q34" s="209"/>
      <c r="R34" s="209"/>
      <c r="S34" s="209"/>
    </row>
    <row r="35" spans="1:20" ht="12.95" customHeight="1">
      <c r="A35" s="682"/>
      <c r="B35" s="683"/>
      <c r="C35" s="310" t="s">
        <v>0</v>
      </c>
      <c r="D35" s="311">
        <f>SUM(D29:D34)</f>
        <v>414304</v>
      </c>
      <c r="E35" s="312">
        <f>SUM(E29:E34)</f>
        <v>301833.70922678098</v>
      </c>
      <c r="F35" s="313">
        <f>SUM(F29:F34)</f>
        <v>3223518.4180460041</v>
      </c>
      <c r="G35" s="314">
        <f>SUM(G29:G34)</f>
        <v>0.99999999999999978</v>
      </c>
      <c r="H35" s="315">
        <f>(E35-I35)/I35</f>
        <v>4.0679876875656565E-2</v>
      </c>
      <c r="I35" s="316">
        <f>SUM(I29:I34)</f>
        <v>290035.1164019336</v>
      </c>
      <c r="J35" s="317">
        <f>SUM(J29:J34)</f>
        <v>3097200.2287849677</v>
      </c>
      <c r="K35" s="379">
        <f>SUM(K29:K34)</f>
        <v>1.0000000000000002</v>
      </c>
      <c r="M35" s="209"/>
      <c r="N35" s="209"/>
      <c r="O35" s="209"/>
      <c r="P35" s="209"/>
      <c r="Q35" s="209"/>
      <c r="R35" s="209"/>
      <c r="S35" s="209"/>
    </row>
    <row r="36" spans="1:20" ht="20.100000000000001" customHeight="1">
      <c r="A36" s="240"/>
      <c r="B36" s="241"/>
      <c r="C36" s="182"/>
      <c r="D36" s="242"/>
      <c r="E36" s="242"/>
      <c r="F36" s="242"/>
      <c r="G36" s="243"/>
      <c r="H36" s="244"/>
      <c r="I36" s="245"/>
      <c r="J36" s="245"/>
      <c r="K36" s="246"/>
    </row>
    <row r="37" spans="1:20" ht="15" customHeight="1">
      <c r="A37" s="673" t="s">
        <v>65</v>
      </c>
      <c r="B37" s="673"/>
      <c r="C37" s="673"/>
      <c r="D37" s="673"/>
      <c r="E37" s="673"/>
      <c r="F37" s="341"/>
      <c r="G37" s="673" t="s">
        <v>66</v>
      </c>
      <c r="H37" s="673"/>
      <c r="I37" s="673"/>
      <c r="J37" s="673"/>
      <c r="K37" s="673"/>
      <c r="M37" s="210"/>
      <c r="N37" s="210"/>
      <c r="O37" s="210"/>
      <c r="P37" s="210"/>
      <c r="Q37" s="210"/>
      <c r="R37" s="210"/>
      <c r="S37" s="210"/>
    </row>
    <row r="38" spans="1:20" ht="15" customHeight="1">
      <c r="A38" s="674" t="str">
        <f>A29</f>
        <v>IV. čtvrtletí</v>
      </c>
      <c r="B38" s="668"/>
      <c r="C38" s="668"/>
      <c r="D38" s="668"/>
      <c r="E38" s="668"/>
      <c r="F38" s="341"/>
      <c r="G38" s="675" t="str">
        <f>A29</f>
        <v>IV. čtvrtletí</v>
      </c>
      <c r="H38" s="675"/>
      <c r="I38" s="675"/>
      <c r="J38" s="675"/>
      <c r="K38" s="675"/>
      <c r="M38" s="210"/>
      <c r="N38" s="210"/>
      <c r="O38" s="210"/>
      <c r="P38" s="210"/>
      <c r="Q38" s="210"/>
      <c r="R38" s="210"/>
      <c r="S38" s="210"/>
    </row>
    <row r="39" spans="1:20" ht="15" customHeight="1">
      <c r="A39" s="93"/>
      <c r="B39" s="93"/>
      <c r="C39" s="93"/>
      <c r="D39" s="70"/>
      <c r="E39" s="70"/>
      <c r="F39" s="70"/>
      <c r="G39" s="93"/>
      <c r="H39" s="93"/>
      <c r="I39" s="93"/>
      <c r="J39" s="93"/>
      <c r="K39" s="93"/>
      <c r="M39" s="210"/>
      <c r="N39" s="210"/>
      <c r="O39" s="210"/>
      <c r="P39" s="210"/>
      <c r="Q39" s="210"/>
      <c r="R39" s="210"/>
      <c r="S39" s="210"/>
      <c r="T39" s="210"/>
    </row>
    <row r="40" spans="1:20" ht="15" customHeight="1">
      <c r="A40" s="93"/>
      <c r="B40" s="93"/>
      <c r="C40" s="93"/>
      <c r="D40" s="70"/>
      <c r="E40" s="70"/>
      <c r="F40" s="70"/>
      <c r="G40" s="93"/>
      <c r="H40" s="93"/>
      <c r="I40" s="93"/>
      <c r="J40" s="93"/>
      <c r="K40" s="93"/>
    </row>
    <row r="41" spans="1:20" ht="15" customHeight="1">
      <c r="A41" s="93"/>
      <c r="B41" s="93"/>
      <c r="C41" s="93"/>
      <c r="D41" s="70"/>
      <c r="E41" s="70"/>
      <c r="F41" s="70"/>
      <c r="G41" s="93"/>
      <c r="H41" s="93"/>
      <c r="I41" s="93"/>
      <c r="J41" s="93"/>
      <c r="K41" s="93"/>
    </row>
    <row r="42" spans="1:20" ht="15" customHeight="1">
      <c r="A42" s="93"/>
      <c r="B42" s="93"/>
      <c r="C42" s="93">
        <f>E4</f>
        <v>2021</v>
      </c>
      <c r="D42" s="93">
        <f>I4</f>
        <v>2020</v>
      </c>
      <c r="E42" s="70"/>
      <c r="F42" s="70"/>
      <c r="G42" s="70"/>
      <c r="H42" s="93"/>
      <c r="I42" s="93">
        <f>E4</f>
        <v>2021</v>
      </c>
      <c r="J42" s="93">
        <f>I4</f>
        <v>2020</v>
      </c>
      <c r="K42" s="93"/>
    </row>
    <row r="43" spans="1:20" ht="15" customHeight="1">
      <c r="A43" s="93"/>
      <c r="B43" s="93" t="str">
        <f>A8</f>
        <v>Říjen</v>
      </c>
      <c r="C43" s="67">
        <f>E14</f>
        <v>68956.541616257295</v>
      </c>
      <c r="D43" s="67">
        <f>I14</f>
        <v>68344.02591461601</v>
      </c>
      <c r="E43" s="70"/>
      <c r="F43" s="70"/>
      <c r="G43" s="70"/>
      <c r="H43" s="93" t="str">
        <f>A8</f>
        <v>Říjen</v>
      </c>
      <c r="I43" s="213">
        <f>E14/E35</f>
        <v>0.22845871587009256</v>
      </c>
      <c r="J43" s="213">
        <f>I14/I35</f>
        <v>0.2356405209219706</v>
      </c>
      <c r="K43" s="93"/>
    </row>
    <row r="44" spans="1:20" ht="15" customHeight="1">
      <c r="A44" s="93"/>
      <c r="B44" s="93" t="str">
        <f>A15</f>
        <v>Listopad</v>
      </c>
      <c r="C44" s="67">
        <f>E21</f>
        <v>103776.94118583528</v>
      </c>
      <c r="D44" s="67">
        <f>I21</f>
        <v>99839.051624975909</v>
      </c>
      <c r="E44" s="70"/>
      <c r="F44" s="70"/>
      <c r="G44" s="70"/>
      <c r="H44" s="93" t="str">
        <f>A15</f>
        <v>Listopad</v>
      </c>
      <c r="I44" s="213">
        <f>E21/E35</f>
        <v>0.34382157464017077</v>
      </c>
      <c r="J44" s="213">
        <f>I21/I35</f>
        <v>0.34423090853115157</v>
      </c>
      <c r="K44" s="93"/>
    </row>
    <row r="45" spans="1:20" ht="15" customHeight="1">
      <c r="A45" s="93"/>
      <c r="B45" s="93" t="str">
        <f>A22</f>
        <v>Prosinec</v>
      </c>
      <c r="C45" s="67">
        <f>E28</f>
        <v>129100.22642468833</v>
      </c>
      <c r="D45" s="67">
        <f>I28</f>
        <v>121852.03886234168</v>
      </c>
      <c r="E45" s="70"/>
      <c r="F45" s="70"/>
      <c r="G45" s="70"/>
      <c r="H45" s="93" t="str">
        <f>A22</f>
        <v>Prosinec</v>
      </c>
      <c r="I45" s="213">
        <f>E28/E35</f>
        <v>0.42771970948973642</v>
      </c>
      <c r="J45" s="213">
        <f>I28/I35</f>
        <v>0.4201285705468778</v>
      </c>
      <c r="K45" s="93"/>
    </row>
    <row r="46" spans="1:20" ht="15" customHeight="1">
      <c r="A46" s="93"/>
      <c r="B46" s="93"/>
      <c r="C46" s="67">
        <f>SUM(C43:C45)</f>
        <v>301833.70922678092</v>
      </c>
      <c r="D46" s="67">
        <f>SUM(D43:D45)</f>
        <v>290035.1164019336</v>
      </c>
      <c r="E46" s="93"/>
      <c r="F46" s="93"/>
      <c r="G46" s="93"/>
      <c r="H46" s="93"/>
      <c r="I46" s="127">
        <f>SUM(I43:I45)</f>
        <v>0.99999999999999978</v>
      </c>
      <c r="J46" s="127">
        <f>SUM(J43:J45)</f>
        <v>1</v>
      </c>
      <c r="K46" s="93"/>
    </row>
    <row r="47" spans="1:20" ht="15" customHeight="1">
      <c r="A47" s="93"/>
      <c r="B47" s="93"/>
      <c r="C47" s="93"/>
      <c r="D47" s="93"/>
      <c r="E47" s="93"/>
      <c r="F47" s="93"/>
      <c r="G47" s="93"/>
      <c r="H47" s="93"/>
      <c r="I47" s="93"/>
      <c r="J47" s="93"/>
      <c r="K47" s="93"/>
    </row>
    <row r="48" spans="1:20" ht="15" customHeight="1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93"/>
    </row>
    <row r="49" spans="1:11" ht="15" customHeight="1">
      <c r="A49" s="93"/>
      <c r="B49" s="93"/>
      <c r="C49" s="93"/>
      <c r="D49" s="93"/>
      <c r="E49" s="93"/>
      <c r="F49" s="93"/>
      <c r="G49" s="93"/>
      <c r="H49" s="93"/>
      <c r="I49" s="93"/>
      <c r="J49" s="93"/>
      <c r="K49" s="93"/>
    </row>
    <row r="50" spans="1:11" ht="15" customHeight="1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</row>
    <row r="51" spans="1:11" ht="15" customHeight="1">
      <c r="A51" s="93"/>
      <c r="B51" s="93"/>
      <c r="C51" s="93"/>
      <c r="D51" s="93"/>
      <c r="E51" s="93"/>
      <c r="F51" s="93"/>
      <c r="G51" s="93"/>
      <c r="H51" s="93"/>
      <c r="I51" s="93"/>
      <c r="J51" s="93"/>
      <c r="K51" s="93"/>
    </row>
    <row r="52" spans="1:11" ht="15" customHeight="1">
      <c r="A52" s="93"/>
      <c r="B52" s="93"/>
      <c r="C52" s="93"/>
      <c r="D52" s="93"/>
      <c r="E52" s="93"/>
      <c r="F52" s="93"/>
      <c r="G52" s="93"/>
      <c r="H52" s="93"/>
      <c r="I52" s="93"/>
      <c r="J52" s="93"/>
      <c r="K52" s="93"/>
    </row>
    <row r="53" spans="1:11" ht="15" customHeight="1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</row>
    <row r="54" spans="1:11" ht="15" customHeight="1">
      <c r="A54" s="93"/>
      <c r="B54" s="93"/>
      <c r="C54" s="93"/>
      <c r="D54" s="93"/>
      <c r="E54" s="93"/>
      <c r="F54" s="93"/>
      <c r="G54" s="93"/>
      <c r="H54" s="93"/>
      <c r="I54" s="93"/>
      <c r="J54" s="93"/>
      <c r="K54" s="93"/>
    </row>
    <row r="55" spans="1:11" ht="15" customHeight="1">
      <c r="A55" s="93"/>
      <c r="B55" s="93"/>
      <c r="C55" s="93"/>
      <c r="D55" s="93"/>
      <c r="E55" s="93"/>
      <c r="F55" s="93"/>
      <c r="G55" s="93"/>
      <c r="H55" s="93"/>
      <c r="I55" s="93"/>
      <c r="J55" s="93"/>
      <c r="K55" s="93"/>
    </row>
    <row r="56" spans="1:11" ht="15" customHeight="1">
      <c r="A56" s="93"/>
      <c r="B56" s="93"/>
      <c r="C56" s="93"/>
      <c r="D56" s="93"/>
      <c r="E56" s="93"/>
      <c r="F56" s="93"/>
      <c r="G56" s="93"/>
      <c r="H56" s="93"/>
      <c r="I56" s="93"/>
      <c r="J56" s="93"/>
      <c r="K56" s="93"/>
    </row>
    <row r="57" spans="1:11" ht="15" customHeight="1">
      <c r="A57" s="93"/>
      <c r="B57" s="93"/>
      <c r="C57" s="93"/>
      <c r="D57" s="93"/>
      <c r="E57" s="93"/>
      <c r="F57" s="93"/>
      <c r="G57" s="93"/>
      <c r="H57" s="93"/>
      <c r="I57" s="93"/>
      <c r="J57" s="93"/>
      <c r="K57" s="93"/>
    </row>
    <row r="58" spans="1:11" ht="15" customHeight="1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</row>
    <row r="59" spans="1:11" ht="15" customHeight="1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</row>
    <row r="60" spans="1:11" ht="15" customHeight="1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</row>
    <row r="61" spans="1:11" ht="15" customHeight="1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</row>
    <row r="62" spans="1:11" ht="15" customHeight="1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</row>
    <row r="63" spans="1:11" ht="15" customHeight="1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</row>
    <row r="64" spans="1:11" ht="15" customHeight="1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</row>
    <row r="65" spans="1:11" ht="15" customHeight="1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</row>
    <row r="66" spans="1:11" ht="15" customHeight="1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</row>
    <row r="67" spans="1:11" ht="15" customHeight="1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</row>
    <row r="68" spans="1:11" ht="15" customHeight="1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</row>
    <row r="69" spans="1:11" ht="15" customHeight="1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</row>
    <row r="70" spans="1:11" ht="15" customHeight="1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</row>
    <row r="71" spans="1:11" ht="15" customHeight="1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</row>
    <row r="72" spans="1:11" ht="15" customHeight="1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</row>
    <row r="73" spans="1:11" ht="15" customHeight="1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</row>
    <row r="74" spans="1:11" ht="15" customHeight="1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</row>
    <row r="75" spans="1:11" ht="15" customHeight="1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</row>
    <row r="76" spans="1:11" ht="15" customHeight="1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</row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</sheetData>
  <mergeCells count="19">
    <mergeCell ref="G37:K37"/>
    <mergeCell ref="A38:E38"/>
    <mergeCell ref="G38:K38"/>
    <mergeCell ref="A7:B7"/>
    <mergeCell ref="A8:B14"/>
    <mergeCell ref="A15:B21"/>
    <mergeCell ref="A22:B28"/>
    <mergeCell ref="A29:B35"/>
    <mergeCell ref="A37:E37"/>
    <mergeCell ref="G5:G7"/>
    <mergeCell ref="H5:H7"/>
    <mergeCell ref="K5:K7"/>
    <mergeCell ref="E5:F6"/>
    <mergeCell ref="I5:J6"/>
    <mergeCell ref="A1:K1"/>
    <mergeCell ref="A2:C2"/>
    <mergeCell ref="A3:D3"/>
    <mergeCell ref="E4:G4"/>
    <mergeCell ref="I4:K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5" 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5"/>
  <dimension ref="A1:U93"/>
  <sheetViews>
    <sheetView showGridLines="0" zoomScaleNormal="100" zoomScaleSheetLayoutView="100" workbookViewId="0"/>
  </sheetViews>
  <sheetFormatPr defaultColWidth="9.140625" defaultRowHeight="12.75"/>
  <cols>
    <col min="1" max="1" width="9.42578125" style="204" customWidth="1"/>
    <col min="2" max="2" width="3.85546875" style="204" customWidth="1"/>
    <col min="3" max="11" width="9.5703125" style="204" customWidth="1"/>
    <col min="12" max="13" width="9.140625" style="204"/>
    <col min="14" max="14" width="11.140625" style="204" customWidth="1"/>
    <col min="15" max="16384" width="9.140625" style="204"/>
  </cols>
  <sheetData>
    <row r="1" spans="1:21" s="205" customFormat="1" ht="15.75">
      <c r="A1" s="667" t="s">
        <v>267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</row>
    <row r="2" spans="1:21" ht="6" customHeight="1">
      <c r="A2" s="686"/>
      <c r="B2" s="686"/>
      <c r="C2" s="686"/>
      <c r="D2" s="206"/>
      <c r="E2" s="206"/>
      <c r="F2" s="207"/>
      <c r="G2" s="208"/>
      <c r="H2" s="208"/>
      <c r="I2" s="208"/>
      <c r="J2" s="75"/>
      <c r="K2" s="75"/>
    </row>
    <row r="3" spans="1:21" ht="12.95" customHeight="1">
      <c r="A3" s="692" t="s">
        <v>102</v>
      </c>
      <c r="B3" s="692"/>
      <c r="C3" s="692"/>
      <c r="D3" s="694"/>
      <c r="E3" s="371"/>
      <c r="F3" s="372"/>
      <c r="G3" s="261"/>
      <c r="H3" s="262"/>
      <c r="I3" s="373"/>
      <c r="J3" s="374"/>
      <c r="K3" s="374"/>
    </row>
    <row r="4" spans="1:21" ht="24.95" customHeight="1">
      <c r="A4" s="253"/>
      <c r="B4" s="253"/>
      <c r="C4" s="253"/>
      <c r="D4" s="263"/>
      <c r="E4" s="695">
        <f>'3.1'!D4</f>
        <v>2021</v>
      </c>
      <c r="F4" s="707"/>
      <c r="G4" s="708"/>
      <c r="H4" s="264"/>
      <c r="I4" s="698">
        <f>E4-1</f>
        <v>2020</v>
      </c>
      <c r="J4" s="709"/>
      <c r="K4" s="709"/>
    </row>
    <row r="5" spans="1:21" ht="24.95" customHeight="1">
      <c r="A5" s="375"/>
      <c r="B5" s="265"/>
      <c r="C5" s="266"/>
      <c r="D5" s="267"/>
      <c r="E5" s="691" t="s">
        <v>65</v>
      </c>
      <c r="F5" s="692"/>
      <c r="G5" s="694" t="s">
        <v>35</v>
      </c>
      <c r="H5" s="702" t="s">
        <v>270</v>
      </c>
      <c r="I5" s="687" t="s">
        <v>65</v>
      </c>
      <c r="J5" s="688"/>
      <c r="K5" s="688" t="s">
        <v>35</v>
      </c>
    </row>
    <row r="6" spans="1:21" ht="18" customHeight="1">
      <c r="A6" s="376"/>
      <c r="B6" s="268"/>
      <c r="C6" s="268"/>
      <c r="D6" s="269"/>
      <c r="E6" s="693"/>
      <c r="F6" s="672"/>
      <c r="G6" s="700"/>
      <c r="H6" s="702"/>
      <c r="I6" s="689"/>
      <c r="J6" s="690"/>
      <c r="K6" s="690"/>
    </row>
    <row r="7" spans="1:21" ht="22.5" customHeight="1">
      <c r="A7" s="705" t="s">
        <v>210</v>
      </c>
      <c r="B7" s="706"/>
      <c r="C7" s="270" t="s">
        <v>237</v>
      </c>
      <c r="D7" s="271" t="s">
        <v>211</v>
      </c>
      <c r="E7" s="339" t="s">
        <v>278</v>
      </c>
      <c r="F7" s="539" t="s">
        <v>273</v>
      </c>
      <c r="G7" s="701"/>
      <c r="H7" s="703"/>
      <c r="I7" s="289" t="s">
        <v>279</v>
      </c>
      <c r="J7" s="329" t="s">
        <v>273</v>
      </c>
      <c r="K7" s="704"/>
    </row>
    <row r="8" spans="1:21" ht="12.95" customHeight="1">
      <c r="A8" s="676" t="str">
        <f>'3.1'!D6</f>
        <v>Říjen</v>
      </c>
      <c r="B8" s="677"/>
      <c r="C8" s="337" t="s">
        <v>4</v>
      </c>
      <c r="D8" s="99">
        <v>1262</v>
      </c>
      <c r="E8" s="95">
        <v>314776.53900000005</v>
      </c>
      <c r="F8" s="95">
        <v>3367200.2276400006</v>
      </c>
      <c r="G8" s="100">
        <f t="shared" ref="G8:G13" si="0">E8/$E$14</f>
        <v>0.52232699884931433</v>
      </c>
      <c r="H8" s="101">
        <f>(E8-I8)/I8</f>
        <v>-3.9367962599819346E-2</v>
      </c>
      <c r="I8" s="98">
        <v>327676.49499999994</v>
      </c>
      <c r="J8" s="98">
        <v>3504475.5293600005</v>
      </c>
      <c r="K8" s="377">
        <f>I8/$I$14</f>
        <v>0.5309067864348529</v>
      </c>
      <c r="M8" s="209"/>
      <c r="N8" s="209"/>
      <c r="O8" s="209"/>
      <c r="P8" s="209"/>
      <c r="Q8" s="209"/>
      <c r="R8" s="209"/>
      <c r="S8" s="209"/>
      <c r="T8" s="209"/>
      <c r="U8" s="209"/>
    </row>
    <row r="9" spans="1:21" ht="12.95" customHeight="1">
      <c r="A9" s="678"/>
      <c r="B9" s="679"/>
      <c r="C9" s="337" t="s">
        <v>5</v>
      </c>
      <c r="D9" s="94">
        <v>4391</v>
      </c>
      <c r="E9" s="95">
        <v>53119.364999999998</v>
      </c>
      <c r="F9" s="95">
        <v>568222.33088000026</v>
      </c>
      <c r="G9" s="96">
        <f t="shared" si="0"/>
        <v>8.8144048439490919E-2</v>
      </c>
      <c r="H9" s="97">
        <f t="shared" ref="H9:H12" si="1">(E9-I9)/I9</f>
        <v>-1.0362404514992433E-2</v>
      </c>
      <c r="I9" s="98">
        <v>53675.573000000004</v>
      </c>
      <c r="J9" s="98">
        <v>574056.6122399997</v>
      </c>
      <c r="K9" s="378">
        <f t="shared" ref="K9:K13" si="2">I9/$I$14</f>
        <v>8.6966036338613079E-2</v>
      </c>
      <c r="L9" s="210"/>
      <c r="M9" s="209"/>
      <c r="N9" s="209"/>
      <c r="O9" s="209"/>
      <c r="P9" s="209"/>
      <c r="Q9" s="209"/>
      <c r="R9" s="209"/>
      <c r="S9" s="209"/>
    </row>
    <row r="10" spans="1:21" ht="12.95" customHeight="1">
      <c r="A10" s="678"/>
      <c r="B10" s="679"/>
      <c r="C10" s="337" t="s">
        <v>6</v>
      </c>
      <c r="D10" s="94">
        <v>155382</v>
      </c>
      <c r="E10" s="95">
        <v>69639.260999999999</v>
      </c>
      <c r="F10" s="95">
        <v>744937.71065600007</v>
      </c>
      <c r="G10" s="96">
        <f t="shared" si="0"/>
        <v>0.11555647163467317</v>
      </c>
      <c r="H10" s="97">
        <f t="shared" si="1"/>
        <v>-7.8646791703923524E-3</v>
      </c>
      <c r="I10" s="98">
        <v>70191.293000000005</v>
      </c>
      <c r="J10" s="98">
        <v>750688.73899999994</v>
      </c>
      <c r="K10" s="378">
        <f t="shared" si="2"/>
        <v>0.11372507448951198</v>
      </c>
      <c r="L10" s="210"/>
      <c r="M10" s="209"/>
      <c r="N10" s="209"/>
      <c r="O10" s="209"/>
      <c r="P10" s="209"/>
      <c r="Q10" s="209"/>
      <c r="R10" s="209"/>
      <c r="S10" s="209"/>
    </row>
    <row r="11" spans="1:21" ht="12.95" customHeight="1">
      <c r="A11" s="678"/>
      <c r="B11" s="679"/>
      <c r="C11" s="337" t="s">
        <v>7</v>
      </c>
      <c r="D11" s="94">
        <v>2121080</v>
      </c>
      <c r="E11" s="95">
        <v>156606.954</v>
      </c>
      <c r="F11" s="95">
        <v>1675243.2999999996</v>
      </c>
      <c r="G11" s="96">
        <f t="shared" si="0"/>
        <v>0.25986701722313749</v>
      </c>
      <c r="H11" s="97">
        <f t="shared" si="1"/>
        <v>3.8202663275974033E-2</v>
      </c>
      <c r="I11" s="98">
        <v>150844.29999999999</v>
      </c>
      <c r="J11" s="98">
        <v>1613269.2</v>
      </c>
      <c r="K11" s="378">
        <f t="shared" si="2"/>
        <v>0.24440038814811815</v>
      </c>
      <c r="L11" s="210"/>
      <c r="M11" s="209"/>
      <c r="N11" s="209"/>
      <c r="O11" s="209"/>
      <c r="P11" s="209"/>
      <c r="Q11" s="209"/>
      <c r="R11" s="209"/>
      <c r="S11" s="209"/>
    </row>
    <row r="12" spans="1:21" ht="12.95" customHeight="1">
      <c r="A12" s="678"/>
      <c r="B12" s="679"/>
      <c r="C12" s="337" t="s">
        <v>107</v>
      </c>
      <c r="D12" s="94">
        <v>209</v>
      </c>
      <c r="E12" s="95">
        <v>6963.2550000000001</v>
      </c>
      <c r="F12" s="95">
        <v>74486.668903999991</v>
      </c>
      <c r="G12" s="96">
        <f t="shared" si="0"/>
        <v>1.1554533568248178E-2</v>
      </c>
      <c r="H12" s="97">
        <f t="shared" si="1"/>
        <v>0.1539677686381839</v>
      </c>
      <c r="I12" s="98">
        <v>6034.1850000000004</v>
      </c>
      <c r="J12" s="98">
        <v>64535.171949999989</v>
      </c>
      <c r="K12" s="378">
        <f t="shared" si="2"/>
        <v>9.7766846752416394E-3</v>
      </c>
      <c r="L12" s="210"/>
      <c r="M12" s="209"/>
      <c r="N12" s="209"/>
      <c r="O12" s="209"/>
      <c r="P12" s="209"/>
      <c r="Q12" s="209"/>
      <c r="R12" s="209"/>
      <c r="S12" s="209"/>
    </row>
    <row r="13" spans="1:21" ht="12.95" customHeight="1">
      <c r="A13" s="678"/>
      <c r="B13" s="679"/>
      <c r="C13" s="337" t="s">
        <v>109</v>
      </c>
      <c r="D13" s="102"/>
      <c r="E13" s="95">
        <v>1537.2994468107017</v>
      </c>
      <c r="F13" s="95">
        <v>16444.661094978248</v>
      </c>
      <c r="G13" s="96">
        <f t="shared" si="0"/>
        <v>2.5509302851358462E-3</v>
      </c>
      <c r="H13" s="97">
        <f>(E13-I13)/I13</f>
        <v>-0.8249031755269205</v>
      </c>
      <c r="I13" s="98">
        <v>8779.7106054716351</v>
      </c>
      <c r="J13" s="98">
        <v>93898.335490000012</v>
      </c>
      <c r="K13" s="378">
        <f t="shared" si="2"/>
        <v>1.4225029913662082E-2</v>
      </c>
      <c r="L13" s="210"/>
      <c r="M13" s="209"/>
      <c r="N13" s="209"/>
      <c r="O13" s="209"/>
      <c r="P13" s="209"/>
      <c r="Q13" s="209"/>
      <c r="R13" s="209"/>
      <c r="S13" s="209"/>
    </row>
    <row r="14" spans="1:21" ht="12.95" customHeight="1">
      <c r="A14" s="680"/>
      <c r="B14" s="681"/>
      <c r="C14" s="310" t="s">
        <v>0</v>
      </c>
      <c r="D14" s="311">
        <v>2282324</v>
      </c>
      <c r="E14" s="312">
        <v>602642.6734468108</v>
      </c>
      <c r="F14" s="313">
        <v>6446534.899174979</v>
      </c>
      <c r="G14" s="314">
        <f>SUM(G8:G13)</f>
        <v>1</v>
      </c>
      <c r="H14" s="315">
        <f>(E14-I14)/I14</f>
        <v>-2.358853927513211E-2</v>
      </c>
      <c r="I14" s="316">
        <v>617201.55660547165</v>
      </c>
      <c r="J14" s="317">
        <v>6600923.5880400008</v>
      </c>
      <c r="K14" s="379">
        <f>SUM(K8:K13)</f>
        <v>0.99999999999999978</v>
      </c>
      <c r="L14" s="210"/>
      <c r="M14" s="209"/>
      <c r="N14" s="209"/>
      <c r="O14" s="209"/>
      <c r="P14" s="209"/>
      <c r="Q14" s="209"/>
      <c r="R14" s="209"/>
      <c r="S14" s="209"/>
    </row>
    <row r="15" spans="1:21" ht="12.95" customHeight="1">
      <c r="A15" s="676" t="str">
        <f>'3.1'!E6</f>
        <v>Listopad</v>
      </c>
      <c r="B15" s="677"/>
      <c r="C15" s="337" t="s">
        <v>4</v>
      </c>
      <c r="D15" s="99">
        <v>1263</v>
      </c>
      <c r="E15" s="95">
        <v>346258.13099999999</v>
      </c>
      <c r="F15" s="95">
        <v>3697445.5044899997</v>
      </c>
      <c r="G15" s="100">
        <f>E15/$E$21</f>
        <v>0.44409490669263807</v>
      </c>
      <c r="H15" s="101">
        <f>(E15-I15)/I15</f>
        <v>-3.3568994430618955E-2</v>
      </c>
      <c r="I15" s="98">
        <v>358285.41200000001</v>
      </c>
      <c r="J15" s="98">
        <v>3829146.633249999</v>
      </c>
      <c r="K15" s="377">
        <f>I15/$I$21</f>
        <v>0.44834872027205153</v>
      </c>
      <c r="L15" s="210"/>
      <c r="M15" s="209"/>
      <c r="N15" s="209"/>
      <c r="O15" s="209"/>
      <c r="P15" s="209"/>
      <c r="Q15" s="209"/>
      <c r="R15" s="209"/>
      <c r="S15" s="209"/>
    </row>
    <row r="16" spans="1:21" ht="12.95" customHeight="1">
      <c r="A16" s="678"/>
      <c r="B16" s="679"/>
      <c r="C16" s="337" t="s">
        <v>5</v>
      </c>
      <c r="D16" s="94">
        <v>4400</v>
      </c>
      <c r="E16" s="95">
        <v>74106.104000000007</v>
      </c>
      <c r="F16" s="95">
        <v>791326.77260000003</v>
      </c>
      <c r="G16" s="96">
        <f t="shared" ref="G16:G20" si="3">E16/$E$21</f>
        <v>9.5045113442361107E-2</v>
      </c>
      <c r="H16" s="97">
        <f t="shared" ref="H16:H18" si="4">(E16-I16)/I16</f>
        <v>-1.4793079317301639E-2</v>
      </c>
      <c r="I16" s="98">
        <v>75218.822</v>
      </c>
      <c r="J16" s="98">
        <v>803895.83084000007</v>
      </c>
      <c r="K16" s="378">
        <f t="shared" ref="K16:K20" si="5">I16/$I$21</f>
        <v>9.4126809115162177E-2</v>
      </c>
      <c r="L16" s="211"/>
      <c r="M16" s="209"/>
      <c r="N16" s="209"/>
      <c r="O16" s="209"/>
      <c r="P16" s="209"/>
      <c r="Q16" s="209"/>
      <c r="R16" s="209"/>
      <c r="S16" s="209"/>
    </row>
    <row r="17" spans="1:20" ht="12.95" customHeight="1">
      <c r="A17" s="678"/>
      <c r="B17" s="679"/>
      <c r="C17" s="337" t="s">
        <v>6</v>
      </c>
      <c r="D17" s="94">
        <v>156180</v>
      </c>
      <c r="E17" s="95">
        <v>109350.57699999999</v>
      </c>
      <c r="F17" s="95">
        <v>1167680.122773</v>
      </c>
      <c r="G17" s="96">
        <f t="shared" si="3"/>
        <v>0.14024806911928123</v>
      </c>
      <c r="H17" s="97">
        <f t="shared" si="4"/>
        <v>-2.0364959652732162E-2</v>
      </c>
      <c r="I17" s="98">
        <v>111623.791</v>
      </c>
      <c r="J17" s="98">
        <v>1192973.9764800002</v>
      </c>
      <c r="K17" s="378">
        <f>I17/$I$21</f>
        <v>0.13968300737503916</v>
      </c>
      <c r="L17" s="210"/>
      <c r="M17" s="209"/>
      <c r="N17" s="209"/>
      <c r="O17" s="209"/>
      <c r="P17" s="209"/>
      <c r="Q17" s="209"/>
      <c r="R17" s="209"/>
      <c r="S17" s="209"/>
    </row>
    <row r="18" spans="1:20" ht="12.95" customHeight="1">
      <c r="A18" s="678"/>
      <c r="B18" s="679"/>
      <c r="C18" s="337" t="s">
        <v>7</v>
      </c>
      <c r="D18" s="94">
        <v>2120187</v>
      </c>
      <c r="E18" s="95">
        <v>235138.05400000003</v>
      </c>
      <c r="F18" s="95">
        <v>2510872.9</v>
      </c>
      <c r="G18" s="96">
        <f t="shared" si="3"/>
        <v>0.30157735747444009</v>
      </c>
      <c r="H18" s="97">
        <f t="shared" si="4"/>
        <v>-1.4265768330625686E-2</v>
      </c>
      <c r="I18" s="98">
        <v>238541.02500000002</v>
      </c>
      <c r="J18" s="98">
        <v>2549386.6</v>
      </c>
      <c r="K18" s="378">
        <f>I18/$I$21</f>
        <v>0.29850381765231754</v>
      </c>
      <c r="L18" s="210"/>
      <c r="M18" s="209"/>
      <c r="N18" s="209"/>
      <c r="O18" s="209"/>
      <c r="P18" s="209"/>
      <c r="Q18" s="209"/>
      <c r="R18" s="209"/>
      <c r="S18" s="209"/>
    </row>
    <row r="19" spans="1:20" ht="12.95" customHeight="1">
      <c r="A19" s="678"/>
      <c r="B19" s="679"/>
      <c r="C19" s="337" t="s">
        <v>107</v>
      </c>
      <c r="D19" s="94">
        <v>209</v>
      </c>
      <c r="E19" s="95">
        <v>7032.6359999999995</v>
      </c>
      <c r="F19" s="95">
        <v>75096.548087000003</v>
      </c>
      <c r="G19" s="96">
        <f t="shared" si="3"/>
        <v>9.0197385956065444E-3</v>
      </c>
      <c r="H19" s="97">
        <f>(E19-I19)/I19</f>
        <v>0.22824176639843513</v>
      </c>
      <c r="I19" s="98">
        <v>5725.7749999999996</v>
      </c>
      <c r="J19" s="98">
        <v>61193.787500000006</v>
      </c>
      <c r="K19" s="378">
        <f>I19/$I$21</f>
        <v>7.1650807089396812E-3</v>
      </c>
      <c r="L19" s="210"/>
      <c r="M19" s="209"/>
      <c r="N19" s="209"/>
      <c r="O19" s="209"/>
      <c r="P19" s="209"/>
      <c r="Q19" s="209"/>
      <c r="R19" s="209"/>
      <c r="S19" s="209"/>
    </row>
    <row r="20" spans="1:20" ht="12.95" customHeight="1">
      <c r="A20" s="678"/>
      <c r="B20" s="679"/>
      <c r="C20" s="337" t="s">
        <v>109</v>
      </c>
      <c r="D20" s="102"/>
      <c r="E20" s="95">
        <v>7808.4908420487</v>
      </c>
      <c r="F20" s="95">
        <v>83381.376327596852</v>
      </c>
      <c r="G20" s="96">
        <f t="shared" si="3"/>
        <v>1.0014814675673092E-2</v>
      </c>
      <c r="H20" s="97">
        <f t="shared" ref="H20" si="6">(E20-I20)/I20</f>
        <v>-0.19726570772816346</v>
      </c>
      <c r="I20" s="98">
        <v>9727.3667229908824</v>
      </c>
      <c r="J20" s="98">
        <v>103960.48796999999</v>
      </c>
      <c r="K20" s="378">
        <f t="shared" si="5"/>
        <v>1.2172564876489869E-2</v>
      </c>
      <c r="L20" s="210"/>
      <c r="M20" s="209"/>
      <c r="N20" s="209"/>
      <c r="O20" s="209"/>
      <c r="P20" s="209"/>
      <c r="Q20" s="209"/>
      <c r="R20" s="209"/>
      <c r="S20" s="209"/>
    </row>
    <row r="21" spans="1:20" ht="12.95" customHeight="1">
      <c r="A21" s="680"/>
      <c r="B21" s="681"/>
      <c r="C21" s="310" t="s">
        <v>0</v>
      </c>
      <c r="D21" s="311">
        <v>2282239</v>
      </c>
      <c r="E21" s="312">
        <v>779693.99284204864</v>
      </c>
      <c r="F21" s="313">
        <v>8325803.224277596</v>
      </c>
      <c r="G21" s="314">
        <f>SUM(G15:G20)</f>
        <v>1.0000000000000002</v>
      </c>
      <c r="H21" s="315">
        <f>(E21-I21)/I21</f>
        <v>-2.4311925112545152E-2</v>
      </c>
      <c r="I21" s="316">
        <v>799122.19172299094</v>
      </c>
      <c r="J21" s="317">
        <v>8540557.3160399981</v>
      </c>
      <c r="K21" s="379">
        <f>SUM(K15:K20)</f>
        <v>0.99999999999999989</v>
      </c>
      <c r="L21" s="210"/>
      <c r="M21" s="209"/>
      <c r="N21" s="209"/>
      <c r="O21" s="209"/>
      <c r="P21" s="209"/>
      <c r="Q21" s="209"/>
      <c r="R21" s="209"/>
      <c r="S21" s="209"/>
    </row>
    <row r="22" spans="1:20" ht="12.95" customHeight="1">
      <c r="A22" s="682" t="str">
        <f>'3.1'!F6</f>
        <v>Prosinec</v>
      </c>
      <c r="B22" s="683"/>
      <c r="C22" s="336" t="s">
        <v>4</v>
      </c>
      <c r="D22" s="99">
        <v>1263</v>
      </c>
      <c r="E22" s="242">
        <v>370176.78200000001</v>
      </c>
      <c r="F22" s="242">
        <v>3953500.7757599996</v>
      </c>
      <c r="G22" s="100">
        <f>E22/$E$28</f>
        <v>0.39281998538130924</v>
      </c>
      <c r="H22" s="101">
        <f>(E22-I22)/I22</f>
        <v>9.9847290389288926E-3</v>
      </c>
      <c r="I22" s="454">
        <v>366517.20699999999</v>
      </c>
      <c r="J22" s="454">
        <v>3918754.0798599995</v>
      </c>
      <c r="K22" s="377">
        <f>I22/$I$28</f>
        <v>0.40427514530037134</v>
      </c>
      <c r="L22" s="95"/>
      <c r="M22" s="209"/>
      <c r="N22" s="209"/>
      <c r="O22" s="209"/>
      <c r="P22" s="209"/>
      <c r="Q22" s="209"/>
      <c r="R22" s="209"/>
      <c r="S22" s="209"/>
      <c r="T22" s="95"/>
    </row>
    <row r="23" spans="1:20" ht="12.95" customHeight="1">
      <c r="A23" s="682"/>
      <c r="B23" s="683"/>
      <c r="C23" s="337" t="s">
        <v>5</v>
      </c>
      <c r="D23" s="94">
        <v>4397</v>
      </c>
      <c r="E23" s="95">
        <v>80811.97</v>
      </c>
      <c r="F23" s="95">
        <v>863075.91873999988</v>
      </c>
      <c r="G23" s="96">
        <f t="shared" ref="G23:G27" si="7">E23/$E$28</f>
        <v>8.5755126787057115E-2</v>
      </c>
      <c r="H23" s="97">
        <f t="shared" ref="H23:H27" si="8">(E23-I23)/I23</f>
        <v>3.3432537113499305E-2</v>
      </c>
      <c r="I23" s="98">
        <v>78197.625</v>
      </c>
      <c r="J23" s="98">
        <v>836077.81991000008</v>
      </c>
      <c r="K23" s="378">
        <f t="shared" ref="K23:K27" si="9">I23/$I$28</f>
        <v>8.625340258313971E-2</v>
      </c>
      <c r="L23" s="95"/>
      <c r="M23" s="209"/>
      <c r="N23" s="209"/>
      <c r="O23" s="209"/>
      <c r="P23" s="209"/>
      <c r="Q23" s="209"/>
      <c r="R23" s="209"/>
      <c r="S23" s="209"/>
      <c r="T23" s="95"/>
    </row>
    <row r="24" spans="1:20" ht="12.95" customHeight="1">
      <c r="A24" s="682"/>
      <c r="B24" s="683"/>
      <c r="C24" s="337" t="s">
        <v>6</v>
      </c>
      <c r="D24" s="94">
        <v>156888</v>
      </c>
      <c r="E24" s="95">
        <v>151154.90100000001</v>
      </c>
      <c r="F24" s="95">
        <v>1614341.0198850001</v>
      </c>
      <c r="G24" s="96">
        <f t="shared" si="7"/>
        <v>0.1604008378924566</v>
      </c>
      <c r="H24" s="97">
        <f t="shared" si="8"/>
        <v>6.2760844750130468E-2</v>
      </c>
      <c r="I24" s="98">
        <v>142228.51900000003</v>
      </c>
      <c r="J24" s="98">
        <v>1520691.5111</v>
      </c>
      <c r="K24" s="378">
        <f t="shared" si="9"/>
        <v>0.15688064321788212</v>
      </c>
      <c r="L24" s="95"/>
      <c r="M24" s="209"/>
      <c r="N24" s="209"/>
      <c r="O24" s="209"/>
      <c r="P24" s="209"/>
      <c r="Q24" s="209"/>
      <c r="R24" s="209"/>
      <c r="S24" s="209"/>
      <c r="T24" s="95"/>
    </row>
    <row r="25" spans="1:20" ht="12.95" customHeight="1">
      <c r="A25" s="682"/>
      <c r="B25" s="683"/>
      <c r="C25" s="337" t="s">
        <v>7</v>
      </c>
      <c r="D25" s="94">
        <v>2119346</v>
      </c>
      <c r="E25" s="95">
        <v>320295.95700000005</v>
      </c>
      <c r="F25" s="95">
        <v>3420772.736</v>
      </c>
      <c r="G25" s="96">
        <f t="shared" si="7"/>
        <v>0.33988801908822164</v>
      </c>
      <c r="H25" s="97">
        <f t="shared" si="8"/>
        <v>6.0813067341780498E-2</v>
      </c>
      <c r="I25" s="98">
        <v>301934.39999999997</v>
      </c>
      <c r="J25" s="98">
        <v>3228243.6999999997</v>
      </c>
      <c r="K25" s="378">
        <f t="shared" si="9"/>
        <v>0.33303913458879009</v>
      </c>
      <c r="L25" s="95"/>
      <c r="M25" s="209"/>
      <c r="N25" s="209"/>
      <c r="O25" s="209"/>
      <c r="P25" s="209"/>
      <c r="Q25" s="209"/>
      <c r="R25" s="209"/>
      <c r="S25" s="209"/>
      <c r="T25" s="95"/>
    </row>
    <row r="26" spans="1:20" ht="12.95" customHeight="1">
      <c r="A26" s="682"/>
      <c r="B26" s="683"/>
      <c r="C26" s="337" t="s">
        <v>107</v>
      </c>
      <c r="D26" s="94">
        <v>209</v>
      </c>
      <c r="E26" s="95">
        <v>7002.4470000000001</v>
      </c>
      <c r="F26" s="95">
        <v>74786.412154999998</v>
      </c>
      <c r="G26" s="96">
        <f t="shared" si="7"/>
        <v>7.4307770285101044E-3</v>
      </c>
      <c r="H26" s="97">
        <f t="shared" si="8"/>
        <v>0.1477733520169244</v>
      </c>
      <c r="I26" s="98">
        <v>6100.8970000000018</v>
      </c>
      <c r="J26" s="98">
        <v>65229.984359999995</v>
      </c>
      <c r="K26" s="378">
        <f t="shared" si="9"/>
        <v>6.7294003501931097E-3</v>
      </c>
      <c r="L26" s="95"/>
      <c r="M26" s="209"/>
      <c r="N26" s="209"/>
      <c r="O26" s="209"/>
      <c r="P26" s="209"/>
      <c r="Q26" s="209"/>
      <c r="R26" s="209"/>
      <c r="S26" s="209"/>
      <c r="T26" s="95"/>
    </row>
    <row r="27" spans="1:20" ht="12.95" customHeight="1">
      <c r="A27" s="682"/>
      <c r="B27" s="683"/>
      <c r="C27" s="337" t="s">
        <v>109</v>
      </c>
      <c r="D27" s="102"/>
      <c r="E27" s="95">
        <v>12915.246029453701</v>
      </c>
      <c r="F27" s="95">
        <v>137935.32358864305</v>
      </c>
      <c r="G27" s="96">
        <f t="shared" si="7"/>
        <v>1.3705253822445338E-2</v>
      </c>
      <c r="H27" s="97">
        <f t="shared" si="8"/>
        <v>0.11101597965690783</v>
      </c>
      <c r="I27" s="98">
        <v>11624.716715093558</v>
      </c>
      <c r="J27" s="98">
        <v>124289.9825</v>
      </c>
      <c r="K27" s="378">
        <f t="shared" si="9"/>
        <v>1.2822273959623685E-2</v>
      </c>
      <c r="L27" s="95"/>
      <c r="M27" s="209"/>
      <c r="N27" s="209"/>
      <c r="O27" s="209"/>
      <c r="P27" s="209"/>
      <c r="Q27" s="209"/>
      <c r="R27" s="209"/>
      <c r="S27" s="209"/>
      <c r="T27" s="95"/>
    </row>
    <row r="28" spans="1:20" ht="12.95" customHeight="1">
      <c r="A28" s="682"/>
      <c r="B28" s="683"/>
      <c r="C28" s="310" t="s">
        <v>0</v>
      </c>
      <c r="D28" s="311">
        <v>2282103</v>
      </c>
      <c r="E28" s="312">
        <v>942357.30302945373</v>
      </c>
      <c r="F28" s="313">
        <v>10064412.186128642</v>
      </c>
      <c r="G28" s="314">
        <f>SUM(G22:G27)</f>
        <v>1</v>
      </c>
      <c r="H28" s="315">
        <f>(E28-I28)/I28</f>
        <v>3.9437244230387504E-2</v>
      </c>
      <c r="I28" s="316">
        <v>906603.36471509351</v>
      </c>
      <c r="J28" s="317">
        <v>9693287.0777299982</v>
      </c>
      <c r="K28" s="379">
        <f>SUM(K22:K27)</f>
        <v>1</v>
      </c>
      <c r="M28" s="209"/>
      <c r="N28" s="209"/>
      <c r="O28" s="209"/>
      <c r="P28" s="209"/>
      <c r="Q28" s="209"/>
      <c r="R28" s="209"/>
      <c r="S28" s="209"/>
    </row>
    <row r="29" spans="1:20" ht="12.95" customHeight="1">
      <c r="A29" s="684" t="str">
        <f>'3.1'!G6</f>
        <v>IV. čtvrtletí</v>
      </c>
      <c r="B29" s="685"/>
      <c r="C29" s="337" t="s">
        <v>4</v>
      </c>
      <c r="D29" s="94">
        <f>D22</f>
        <v>1263</v>
      </c>
      <c r="E29" s="95">
        <f>E8+E15+E22</f>
        <v>1031211.452</v>
      </c>
      <c r="F29" s="95">
        <f>F8+F15+F22</f>
        <v>11018146.507890001</v>
      </c>
      <c r="G29" s="96">
        <f>E29/$E$35</f>
        <v>0.44359019535908611</v>
      </c>
      <c r="H29" s="97">
        <f>(E29-I29)/I29</f>
        <v>-2.0207205746032297E-2</v>
      </c>
      <c r="I29" s="98">
        <f>I8+I15+I22</f>
        <v>1052479.1139999998</v>
      </c>
      <c r="J29" s="98">
        <f>J8+J15+J22</f>
        <v>11252376.24247</v>
      </c>
      <c r="K29" s="378">
        <f>I29/$I$35</f>
        <v>0.4530831415631531</v>
      </c>
      <c r="M29" s="209"/>
      <c r="N29" s="209"/>
      <c r="O29" s="209"/>
      <c r="P29" s="209"/>
      <c r="Q29" s="209"/>
      <c r="R29" s="209"/>
      <c r="S29" s="209"/>
    </row>
    <row r="30" spans="1:20" ht="12.95" customHeight="1">
      <c r="A30" s="682"/>
      <c r="B30" s="683"/>
      <c r="C30" s="337" t="s">
        <v>5</v>
      </c>
      <c r="D30" s="94">
        <f t="shared" ref="D30:D33" si="10">D23</f>
        <v>4397</v>
      </c>
      <c r="E30" s="95">
        <f>E9+E16+E23</f>
        <v>208037.43900000001</v>
      </c>
      <c r="F30" s="95">
        <f t="shared" ref="F30" si="11">F9+F16+F23</f>
        <v>2222625.0222200002</v>
      </c>
      <c r="G30" s="96">
        <f t="shared" ref="G30:G34" si="12">E30/$E$35</f>
        <v>8.9490247639350262E-2</v>
      </c>
      <c r="H30" s="97">
        <f t="shared" ref="H30:H32" si="13">(E30-I30)/I30</f>
        <v>4.5652121216452199E-3</v>
      </c>
      <c r="I30" s="98">
        <f>I9+I16+I23</f>
        <v>207092.02000000002</v>
      </c>
      <c r="J30" s="98">
        <f t="shared" ref="J30" si="14">J9+J16+J23</f>
        <v>2214030.2629899997</v>
      </c>
      <c r="K30" s="378">
        <f t="shared" ref="K30:K34" si="15">I30/$I$35</f>
        <v>8.9151320692392719E-2</v>
      </c>
      <c r="M30" s="209"/>
      <c r="N30" s="209"/>
      <c r="O30" s="209"/>
      <c r="P30" s="209"/>
      <c r="Q30" s="209"/>
      <c r="R30" s="209"/>
      <c r="S30" s="209"/>
    </row>
    <row r="31" spans="1:20" ht="12.95" customHeight="1">
      <c r="A31" s="682"/>
      <c r="B31" s="683"/>
      <c r="C31" s="337" t="s">
        <v>6</v>
      </c>
      <c r="D31" s="94">
        <f t="shared" si="10"/>
        <v>156888</v>
      </c>
      <c r="E31" s="95">
        <f t="shared" ref="E31:F34" si="16">E10+E17+E24</f>
        <v>330144.739</v>
      </c>
      <c r="F31" s="95">
        <f t="shared" si="16"/>
        <v>3526958.8533140002</v>
      </c>
      <c r="G31" s="96">
        <f t="shared" si="12"/>
        <v>0.14201643027310415</v>
      </c>
      <c r="H31" s="97">
        <f t="shared" si="13"/>
        <v>1.8828132830012997E-2</v>
      </c>
      <c r="I31" s="98">
        <f t="shared" ref="I31:J33" si="17">I10+I17+I24</f>
        <v>324043.603</v>
      </c>
      <c r="J31" s="98">
        <f t="shared" si="17"/>
        <v>3464354.2265800005</v>
      </c>
      <c r="K31" s="378">
        <f t="shared" si="15"/>
        <v>0.13949796409041446</v>
      </c>
      <c r="M31" s="209"/>
      <c r="N31" s="209"/>
      <c r="O31" s="209"/>
      <c r="P31" s="209"/>
      <c r="Q31" s="209"/>
      <c r="R31" s="209"/>
      <c r="S31" s="209"/>
    </row>
    <row r="32" spans="1:20" ht="12.95" customHeight="1">
      <c r="A32" s="682"/>
      <c r="B32" s="683"/>
      <c r="C32" s="337" t="s">
        <v>7</v>
      </c>
      <c r="D32" s="94">
        <f t="shared" si="10"/>
        <v>2119346</v>
      </c>
      <c r="E32" s="95">
        <f>E11+E18+E25</f>
        <v>712040.96500000008</v>
      </c>
      <c r="F32" s="95">
        <f t="shared" si="16"/>
        <v>7606888.9359999988</v>
      </c>
      <c r="G32" s="96">
        <f t="shared" si="12"/>
        <v>0.30629449484432436</v>
      </c>
      <c r="H32" s="97">
        <f t="shared" si="13"/>
        <v>2.9973454033877172E-2</v>
      </c>
      <c r="I32" s="98">
        <f>I11+I18+I25</f>
        <v>691319.72499999998</v>
      </c>
      <c r="J32" s="98">
        <f t="shared" si="17"/>
        <v>7390899.5</v>
      </c>
      <c r="K32" s="378">
        <f t="shared" si="15"/>
        <v>0.29760715311218527</v>
      </c>
      <c r="M32" s="209"/>
      <c r="N32" s="209"/>
      <c r="O32" s="209"/>
      <c r="P32" s="209"/>
      <c r="Q32" s="209"/>
      <c r="R32" s="209"/>
      <c r="S32" s="209"/>
    </row>
    <row r="33" spans="1:20" ht="12.95" customHeight="1">
      <c r="A33" s="682"/>
      <c r="B33" s="683"/>
      <c r="C33" s="337" t="s">
        <v>107</v>
      </c>
      <c r="D33" s="94">
        <f t="shared" si="10"/>
        <v>209</v>
      </c>
      <c r="E33" s="95">
        <f>E12+E19+E26</f>
        <v>20998.338</v>
      </c>
      <c r="F33" s="95">
        <f t="shared" si="16"/>
        <v>224369.62914599999</v>
      </c>
      <c r="G33" s="96">
        <f t="shared" si="12"/>
        <v>9.0327321691110549E-3</v>
      </c>
      <c r="H33" s="97">
        <f>(E33-I33)/I33</f>
        <v>0.17566239962617694</v>
      </c>
      <c r="I33" s="98">
        <f>I12+I19+I26</f>
        <v>17860.857</v>
      </c>
      <c r="J33" s="98">
        <f t="shared" si="17"/>
        <v>190958.94381</v>
      </c>
      <c r="K33" s="378">
        <f t="shared" si="15"/>
        <v>7.6889442202937959E-3</v>
      </c>
      <c r="M33" s="209"/>
      <c r="N33" s="209"/>
      <c r="O33" s="209"/>
      <c r="P33" s="209"/>
      <c r="Q33" s="209"/>
      <c r="R33" s="209"/>
      <c r="S33" s="209"/>
    </row>
    <row r="34" spans="1:20" ht="12.95" customHeight="1">
      <c r="A34" s="682"/>
      <c r="B34" s="683"/>
      <c r="C34" s="337" t="s">
        <v>109</v>
      </c>
      <c r="D34" s="94"/>
      <c r="E34" s="95">
        <f t="shared" si="16"/>
        <v>22261.036318313105</v>
      </c>
      <c r="F34" s="95">
        <f t="shared" si="16"/>
        <v>237761.36101121816</v>
      </c>
      <c r="G34" s="96">
        <f t="shared" si="12"/>
        <v>9.5758997150239382E-3</v>
      </c>
      <c r="H34" s="97">
        <f t="shared" ref="H34" si="18">(E34-I34)/I34</f>
        <v>-0.26121105546737911</v>
      </c>
      <c r="I34" s="98">
        <f t="shared" ref="I34:J34" si="19">I13+I20+I27</f>
        <v>30131.794043556074</v>
      </c>
      <c r="J34" s="98">
        <f t="shared" si="19"/>
        <v>322148.80595999997</v>
      </c>
      <c r="K34" s="378">
        <f t="shared" si="15"/>
        <v>1.2971476321560803E-2</v>
      </c>
      <c r="M34" s="209"/>
      <c r="N34" s="209"/>
      <c r="O34" s="209"/>
      <c r="P34" s="209"/>
      <c r="Q34" s="209"/>
      <c r="R34" s="209"/>
      <c r="S34" s="209"/>
    </row>
    <row r="35" spans="1:20" ht="12.95" customHeight="1">
      <c r="A35" s="682"/>
      <c r="B35" s="683"/>
      <c r="C35" s="310" t="s">
        <v>0</v>
      </c>
      <c r="D35" s="311">
        <f>SUM(D29:D34)</f>
        <v>2282103</v>
      </c>
      <c r="E35" s="312">
        <f>SUM(E29:E34)</f>
        <v>2324693.9693183135</v>
      </c>
      <c r="F35" s="313">
        <f>SUM(F29:F34)</f>
        <v>24836750.30958122</v>
      </c>
      <c r="G35" s="314">
        <f>SUM(G29:G34)</f>
        <v>0.99999999999999989</v>
      </c>
      <c r="H35" s="315">
        <f>(E35-I35)/I35</f>
        <v>7.606163210360147E-4</v>
      </c>
      <c r="I35" s="316">
        <f>SUM(I29:I34)</f>
        <v>2322927.1130435555</v>
      </c>
      <c r="J35" s="317">
        <f>SUM(J29:J34)</f>
        <v>24834767.98181</v>
      </c>
      <c r="K35" s="379">
        <f>SUM(K29:K34)</f>
        <v>1.0000000000000002</v>
      </c>
      <c r="M35" s="209"/>
      <c r="N35" s="209"/>
      <c r="O35" s="209"/>
      <c r="P35" s="209"/>
      <c r="Q35" s="209"/>
      <c r="R35" s="209"/>
      <c r="S35" s="209"/>
    </row>
    <row r="36" spans="1:20" ht="20.100000000000001" customHeight="1">
      <c r="A36" s="240"/>
      <c r="B36" s="241"/>
      <c r="C36" s="182"/>
      <c r="D36" s="242"/>
      <c r="E36" s="242"/>
      <c r="F36" s="242"/>
      <c r="G36" s="243"/>
      <c r="H36" s="244"/>
      <c r="I36" s="245"/>
      <c r="J36" s="245"/>
      <c r="K36" s="246"/>
    </row>
    <row r="37" spans="1:20" ht="15" customHeight="1">
      <c r="A37" s="673" t="s">
        <v>65</v>
      </c>
      <c r="B37" s="673"/>
      <c r="C37" s="673"/>
      <c r="D37" s="673"/>
      <c r="E37" s="673"/>
      <c r="F37" s="341"/>
      <c r="G37" s="673" t="s">
        <v>66</v>
      </c>
      <c r="H37" s="673"/>
      <c r="I37" s="673"/>
      <c r="J37" s="673"/>
      <c r="K37" s="673"/>
      <c r="M37" s="210"/>
      <c r="N37" s="210"/>
      <c r="O37" s="210"/>
      <c r="P37" s="210"/>
      <c r="Q37" s="210"/>
      <c r="R37" s="210"/>
      <c r="S37" s="210"/>
    </row>
    <row r="38" spans="1:20" ht="15" customHeight="1">
      <c r="A38" s="674" t="str">
        <f>A29</f>
        <v>IV. čtvrtletí</v>
      </c>
      <c r="B38" s="668"/>
      <c r="C38" s="668"/>
      <c r="D38" s="668"/>
      <c r="E38" s="668"/>
      <c r="F38" s="341"/>
      <c r="G38" s="675" t="str">
        <f>A29</f>
        <v>IV. čtvrtletí</v>
      </c>
      <c r="H38" s="675"/>
      <c r="I38" s="675"/>
      <c r="J38" s="675"/>
      <c r="K38" s="675"/>
      <c r="M38" s="210"/>
      <c r="N38" s="210"/>
      <c r="O38" s="210"/>
      <c r="P38" s="210"/>
      <c r="Q38" s="210"/>
      <c r="R38" s="210"/>
      <c r="S38" s="210"/>
    </row>
    <row r="39" spans="1:20" ht="15" customHeight="1">
      <c r="A39" s="93"/>
      <c r="B39" s="93"/>
      <c r="C39" s="93"/>
      <c r="D39" s="70"/>
      <c r="E39" s="70"/>
      <c r="F39" s="70"/>
      <c r="G39" s="93"/>
      <c r="H39" s="93"/>
      <c r="I39" s="93"/>
      <c r="J39" s="93"/>
      <c r="K39" s="93"/>
      <c r="M39" s="210"/>
      <c r="N39" s="210"/>
      <c r="O39" s="210"/>
      <c r="P39" s="210"/>
      <c r="Q39" s="210"/>
      <c r="R39" s="210"/>
      <c r="S39" s="210"/>
      <c r="T39" s="210"/>
    </row>
    <row r="40" spans="1:20" ht="15" customHeight="1">
      <c r="A40" s="93"/>
      <c r="B40" s="93"/>
      <c r="C40" s="93"/>
      <c r="D40" s="70"/>
      <c r="E40" s="70"/>
      <c r="F40" s="70"/>
      <c r="G40" s="93"/>
      <c r="H40" s="93"/>
      <c r="I40" s="93"/>
      <c r="J40" s="93"/>
      <c r="K40" s="93"/>
    </row>
    <row r="41" spans="1:20" ht="15" customHeight="1">
      <c r="A41" s="93"/>
      <c r="B41" s="93"/>
      <c r="C41" s="93"/>
      <c r="D41" s="70"/>
      <c r="E41" s="70"/>
      <c r="F41" s="70"/>
      <c r="G41" s="93"/>
      <c r="H41" s="93"/>
      <c r="I41" s="93"/>
      <c r="J41" s="93"/>
      <c r="K41" s="93"/>
    </row>
    <row r="42" spans="1:20" ht="15" customHeight="1">
      <c r="A42" s="93"/>
      <c r="B42" s="93"/>
      <c r="C42" s="93">
        <f>E4</f>
        <v>2021</v>
      </c>
      <c r="D42" s="93">
        <f>I4</f>
        <v>2020</v>
      </c>
      <c r="E42" s="70"/>
      <c r="F42" s="70"/>
      <c r="G42" s="70"/>
      <c r="H42" s="93"/>
      <c r="I42" s="93">
        <f>E4</f>
        <v>2021</v>
      </c>
      <c r="J42" s="93">
        <f>I4</f>
        <v>2020</v>
      </c>
      <c r="K42" s="93"/>
    </row>
    <row r="43" spans="1:20" ht="15" customHeight="1">
      <c r="A43" s="93"/>
      <c r="B43" s="93" t="str">
        <f>A8</f>
        <v>Říjen</v>
      </c>
      <c r="C43" s="67">
        <f>E14</f>
        <v>602642.6734468108</v>
      </c>
      <c r="D43" s="67">
        <f>I14</f>
        <v>617201.55660547165</v>
      </c>
      <c r="E43" s="70"/>
      <c r="F43" s="70"/>
      <c r="G43" s="70"/>
      <c r="H43" s="93" t="str">
        <f>A8</f>
        <v>Říjen</v>
      </c>
      <c r="I43" s="213">
        <f>E14/E35</f>
        <v>0.25923527199734081</v>
      </c>
      <c r="J43" s="213">
        <f>I14/I35</f>
        <v>0.26569992366088457</v>
      </c>
      <c r="K43" s="93"/>
    </row>
    <row r="44" spans="1:20" ht="15" customHeight="1">
      <c r="A44" s="93"/>
      <c r="B44" s="93" t="str">
        <f>A15</f>
        <v>Listopad</v>
      </c>
      <c r="C44" s="67">
        <f>E21</f>
        <v>779693.99284204864</v>
      </c>
      <c r="D44" s="67">
        <f>I21</f>
        <v>799122.19172299094</v>
      </c>
      <c r="E44" s="70"/>
      <c r="F44" s="70"/>
      <c r="G44" s="70"/>
      <c r="H44" s="93" t="str">
        <f>A15</f>
        <v>Listopad</v>
      </c>
      <c r="I44" s="213">
        <f>E21/E35</f>
        <v>0.33539640190604691</v>
      </c>
      <c r="J44" s="213">
        <f>I21/I35</f>
        <v>0.34401518120642266</v>
      </c>
      <c r="K44" s="93"/>
    </row>
    <row r="45" spans="1:20" ht="15" customHeight="1">
      <c r="A45" s="93"/>
      <c r="B45" s="93" t="str">
        <f>A22</f>
        <v>Prosinec</v>
      </c>
      <c r="C45" s="67">
        <f>E28</f>
        <v>942357.30302945373</v>
      </c>
      <c r="D45" s="67">
        <f>I28</f>
        <v>906603.36471509351</v>
      </c>
      <c r="E45" s="70"/>
      <c r="F45" s="70"/>
      <c r="G45" s="70"/>
      <c r="H45" s="93" t="str">
        <f>A22</f>
        <v>Prosinec</v>
      </c>
      <c r="I45" s="213">
        <f>E28/E35</f>
        <v>0.40536832609661211</v>
      </c>
      <c r="J45" s="213">
        <f>I28/I35</f>
        <v>0.39028489513269304</v>
      </c>
      <c r="K45" s="93"/>
    </row>
    <row r="46" spans="1:20" ht="15" customHeight="1">
      <c r="A46" s="93"/>
      <c r="B46" s="93"/>
      <c r="C46" s="67">
        <f>SUM(C43:C45)</f>
        <v>2324693.9693183131</v>
      </c>
      <c r="D46" s="67">
        <f>SUM(D43:D45)</f>
        <v>2322927.113043556</v>
      </c>
      <c r="E46" s="93"/>
      <c r="F46" s="93"/>
      <c r="G46" s="93"/>
      <c r="H46" s="93"/>
      <c r="I46" s="127">
        <f>SUM(I43:I45)</f>
        <v>0.99999999999999978</v>
      </c>
      <c r="J46" s="127">
        <f>SUM(J43:J45)</f>
        <v>1.0000000000000004</v>
      </c>
      <c r="K46" s="93"/>
    </row>
    <row r="47" spans="1:20" ht="15" customHeight="1">
      <c r="A47" s="93"/>
      <c r="B47" s="93"/>
      <c r="C47" s="93"/>
      <c r="D47" s="93"/>
      <c r="E47" s="93"/>
      <c r="F47" s="93"/>
      <c r="G47" s="93"/>
      <c r="H47" s="93"/>
      <c r="I47" s="93"/>
      <c r="J47" s="93"/>
      <c r="K47" s="93"/>
    </row>
    <row r="48" spans="1:20" ht="15" customHeight="1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93"/>
    </row>
    <row r="49" spans="1:11" ht="15" customHeight="1">
      <c r="A49" s="93"/>
      <c r="B49" s="93"/>
      <c r="C49" s="93"/>
      <c r="D49" s="93"/>
      <c r="E49" s="93"/>
      <c r="F49" s="93"/>
      <c r="G49" s="93"/>
      <c r="H49" s="93"/>
      <c r="I49" s="93"/>
      <c r="J49" s="93"/>
      <c r="K49" s="93"/>
    </row>
    <row r="50" spans="1:11" ht="15" customHeight="1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</row>
    <row r="51" spans="1:11" ht="15" customHeight="1">
      <c r="A51" s="93"/>
      <c r="B51" s="93"/>
      <c r="C51" s="93"/>
      <c r="D51" s="93"/>
      <c r="E51" s="93"/>
      <c r="F51" s="93"/>
      <c r="G51" s="93"/>
      <c r="H51" s="93"/>
      <c r="I51" s="93"/>
      <c r="J51" s="93"/>
      <c r="K51" s="93"/>
    </row>
    <row r="52" spans="1:11" ht="15" customHeight="1">
      <c r="A52" s="93"/>
      <c r="B52" s="93"/>
      <c r="C52" s="93"/>
      <c r="D52" s="93"/>
      <c r="E52" s="93"/>
      <c r="F52" s="93"/>
      <c r="G52" s="93"/>
      <c r="H52" s="93"/>
      <c r="I52" s="93"/>
      <c r="J52" s="93"/>
      <c r="K52" s="93"/>
    </row>
    <row r="53" spans="1:11" ht="15" customHeight="1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</row>
    <row r="54" spans="1:11" ht="15" customHeight="1">
      <c r="A54" s="93"/>
      <c r="B54" s="93"/>
      <c r="C54" s="93"/>
      <c r="D54" s="93"/>
      <c r="E54" s="93"/>
      <c r="F54" s="93"/>
      <c r="G54" s="93"/>
      <c r="H54" s="93"/>
      <c r="I54" s="93"/>
      <c r="J54" s="93"/>
      <c r="K54" s="93"/>
    </row>
    <row r="55" spans="1:11" ht="15" customHeight="1">
      <c r="A55" s="93"/>
      <c r="B55" s="93"/>
      <c r="C55" s="93"/>
      <c r="D55" s="93"/>
      <c r="E55" s="93"/>
      <c r="F55" s="93"/>
      <c r="G55" s="93"/>
      <c r="H55" s="93"/>
      <c r="I55" s="93"/>
      <c r="J55" s="93"/>
      <c r="K55" s="93"/>
    </row>
    <row r="56" spans="1:11" ht="15" customHeight="1">
      <c r="A56" s="93"/>
      <c r="B56" s="93"/>
      <c r="C56" s="93"/>
      <c r="D56" s="93"/>
      <c r="E56" s="93"/>
      <c r="F56" s="93"/>
      <c r="G56" s="93"/>
      <c r="H56" s="93"/>
      <c r="I56" s="93"/>
      <c r="J56" s="93"/>
      <c r="K56" s="93"/>
    </row>
    <row r="57" spans="1:11" ht="15" customHeight="1">
      <c r="A57" s="93"/>
      <c r="B57" s="93"/>
      <c r="C57" s="93"/>
      <c r="D57" s="93"/>
      <c r="E57" s="93"/>
      <c r="F57" s="93"/>
      <c r="G57" s="93"/>
      <c r="H57" s="93"/>
      <c r="I57" s="93"/>
      <c r="J57" s="93"/>
      <c r="K57" s="93"/>
    </row>
    <row r="58" spans="1:11" ht="15" customHeight="1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</row>
    <row r="59" spans="1:11" ht="15" customHeight="1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</row>
    <row r="60" spans="1:11" ht="15" customHeight="1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</row>
    <row r="61" spans="1:11" ht="15" customHeight="1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</row>
    <row r="62" spans="1:11" ht="15" customHeight="1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</row>
    <row r="63" spans="1:11" ht="15" customHeight="1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</row>
    <row r="64" spans="1:11" ht="15" customHeight="1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</row>
    <row r="65" spans="1:11" ht="15" customHeight="1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</row>
    <row r="66" spans="1:11" ht="15" customHeight="1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</row>
    <row r="67" spans="1:11" ht="15" customHeight="1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</row>
    <row r="68" spans="1:11" ht="15" customHeight="1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</row>
    <row r="69" spans="1:11" ht="15" customHeight="1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</row>
    <row r="70" spans="1:11" ht="15" customHeight="1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</row>
    <row r="71" spans="1:11" ht="15" customHeight="1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</row>
    <row r="72" spans="1:11" ht="15" customHeight="1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</row>
    <row r="73" spans="1:11" ht="15" customHeight="1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</row>
    <row r="74" spans="1:11" ht="15" customHeight="1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</row>
    <row r="75" spans="1:11" ht="15" customHeight="1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</row>
    <row r="76" spans="1:11" ht="15" customHeight="1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</row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</sheetData>
  <mergeCells count="19">
    <mergeCell ref="G37:K37"/>
    <mergeCell ref="A38:E38"/>
    <mergeCell ref="G38:K38"/>
    <mergeCell ref="A7:B7"/>
    <mergeCell ref="A8:B14"/>
    <mergeCell ref="A15:B21"/>
    <mergeCell ref="A22:B28"/>
    <mergeCell ref="A29:B35"/>
    <mergeCell ref="A37:E37"/>
    <mergeCell ref="G5:G7"/>
    <mergeCell ref="H5:H7"/>
    <mergeCell ref="K5:K7"/>
    <mergeCell ref="E5:F6"/>
    <mergeCell ref="I5:J6"/>
    <mergeCell ref="A1:K1"/>
    <mergeCell ref="A2:C2"/>
    <mergeCell ref="A3:D3"/>
    <mergeCell ref="E4:G4"/>
    <mergeCell ref="I4:K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5" 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6"/>
  <dimension ref="A1:U93"/>
  <sheetViews>
    <sheetView showGridLines="0" zoomScaleNormal="100" zoomScaleSheetLayoutView="100" workbookViewId="0"/>
  </sheetViews>
  <sheetFormatPr defaultColWidth="9.140625" defaultRowHeight="12.75"/>
  <cols>
    <col min="1" max="1" width="9.42578125" style="204" customWidth="1"/>
    <col min="2" max="2" width="3.85546875" style="204" customWidth="1"/>
    <col min="3" max="11" width="9.5703125" style="204" customWidth="1"/>
    <col min="12" max="13" width="9.140625" style="204"/>
    <col min="14" max="14" width="11.140625" style="204" customWidth="1"/>
    <col min="15" max="16384" width="9.140625" style="204"/>
  </cols>
  <sheetData>
    <row r="1" spans="1:21" s="205" customFormat="1" ht="15.75">
      <c r="A1" s="667" t="s">
        <v>313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</row>
    <row r="2" spans="1:21" ht="6" customHeight="1">
      <c r="A2" s="686"/>
      <c r="B2" s="686"/>
      <c r="C2" s="686"/>
      <c r="D2" s="206"/>
      <c r="E2" s="206"/>
      <c r="F2" s="207"/>
      <c r="G2" s="208"/>
      <c r="H2" s="208"/>
      <c r="I2" s="208"/>
      <c r="J2" s="75"/>
      <c r="K2" s="75"/>
    </row>
    <row r="3" spans="1:21" ht="12.95" customHeight="1">
      <c r="A3" s="692" t="s">
        <v>310</v>
      </c>
      <c r="B3" s="692"/>
      <c r="C3" s="692"/>
      <c r="D3" s="694"/>
      <c r="E3" s="371"/>
      <c r="F3" s="372"/>
      <c r="G3" s="261"/>
      <c r="H3" s="262"/>
      <c r="I3" s="373"/>
      <c r="J3" s="374"/>
      <c r="K3" s="374"/>
    </row>
    <row r="4" spans="1:21" ht="24.95" customHeight="1">
      <c r="A4" s="253"/>
      <c r="B4" s="253"/>
      <c r="C4" s="253"/>
      <c r="D4" s="263"/>
      <c r="E4" s="695">
        <f>'3.1'!D4</f>
        <v>2021</v>
      </c>
      <c r="F4" s="707"/>
      <c r="G4" s="708"/>
      <c r="H4" s="264"/>
      <c r="I4" s="698">
        <f>E4-1</f>
        <v>2020</v>
      </c>
      <c r="J4" s="709"/>
      <c r="K4" s="709"/>
    </row>
    <row r="5" spans="1:21" ht="24.95" customHeight="1">
      <c r="A5" s="375"/>
      <c r="B5" s="265"/>
      <c r="C5" s="266"/>
      <c r="D5" s="267"/>
      <c r="E5" s="691" t="s">
        <v>65</v>
      </c>
      <c r="F5" s="692"/>
      <c r="G5" s="694" t="s">
        <v>35</v>
      </c>
      <c r="H5" s="702" t="s">
        <v>270</v>
      </c>
      <c r="I5" s="687" t="s">
        <v>65</v>
      </c>
      <c r="J5" s="688"/>
      <c r="K5" s="688" t="s">
        <v>35</v>
      </c>
    </row>
    <row r="6" spans="1:21" ht="18" customHeight="1">
      <c r="A6" s="376"/>
      <c r="B6" s="268"/>
      <c r="C6" s="268"/>
      <c r="D6" s="269"/>
      <c r="E6" s="693"/>
      <c r="F6" s="672"/>
      <c r="G6" s="700"/>
      <c r="H6" s="702"/>
      <c r="I6" s="689"/>
      <c r="J6" s="690"/>
      <c r="K6" s="690"/>
    </row>
    <row r="7" spans="1:21" ht="22.5" customHeight="1">
      <c r="A7" s="705" t="s">
        <v>210</v>
      </c>
      <c r="B7" s="706"/>
      <c r="C7" s="270" t="s">
        <v>237</v>
      </c>
      <c r="D7" s="271" t="s">
        <v>211</v>
      </c>
      <c r="E7" s="339" t="s">
        <v>278</v>
      </c>
      <c r="F7" s="539" t="s">
        <v>273</v>
      </c>
      <c r="G7" s="701"/>
      <c r="H7" s="703"/>
      <c r="I7" s="289" t="s">
        <v>279</v>
      </c>
      <c r="J7" s="329" t="s">
        <v>273</v>
      </c>
      <c r="K7" s="704"/>
    </row>
    <row r="8" spans="1:21" ht="12.95" customHeight="1">
      <c r="A8" s="676" t="str">
        <f>'3.1'!D6</f>
        <v>Říjen</v>
      </c>
      <c r="B8" s="677"/>
      <c r="C8" s="337" t="s">
        <v>4</v>
      </c>
      <c r="D8" s="99">
        <v>97</v>
      </c>
      <c r="E8" s="95">
        <v>9858.1240799999996</v>
      </c>
      <c r="F8" s="95">
        <v>105322.22438</v>
      </c>
      <c r="G8" s="100">
        <f t="shared" ref="G8:G13" si="0">E8/$E$14</f>
        <v>0.35132262416831078</v>
      </c>
      <c r="H8" s="101">
        <f>(E8-I8)/I8</f>
        <v>-1.8481076727083771E-2</v>
      </c>
      <c r="I8" s="98">
        <v>10043.743270000001</v>
      </c>
      <c r="J8" s="98">
        <v>107331.45143</v>
      </c>
      <c r="K8" s="377">
        <f>I8/$I$14</f>
        <v>0.36787974880389496</v>
      </c>
      <c r="M8" s="209"/>
      <c r="N8" s="209"/>
      <c r="O8" s="209"/>
      <c r="P8" s="209"/>
      <c r="Q8" s="209"/>
      <c r="R8" s="209"/>
      <c r="S8" s="209"/>
      <c r="T8" s="209"/>
      <c r="U8" s="209"/>
    </row>
    <row r="9" spans="1:21" ht="12.95" customHeight="1">
      <c r="A9" s="678"/>
      <c r="B9" s="679"/>
      <c r="C9" s="337" t="s">
        <v>5</v>
      </c>
      <c r="D9" s="94">
        <v>355</v>
      </c>
      <c r="E9" s="95">
        <v>4613.55746</v>
      </c>
      <c r="F9" s="95">
        <v>49290.325190000003</v>
      </c>
      <c r="G9" s="96">
        <f t="shared" si="0"/>
        <v>0.16441739832498503</v>
      </c>
      <c r="H9" s="97">
        <f t="shared" ref="H9:H12" si="1">(E9-I9)/I9</f>
        <v>0.14656647753008076</v>
      </c>
      <c r="I9" s="98">
        <v>4023.80285</v>
      </c>
      <c r="J9" s="98">
        <v>42999.96686</v>
      </c>
      <c r="K9" s="378">
        <f t="shared" ref="K9:K13" si="2">I9/$I$14</f>
        <v>0.14738285735716505</v>
      </c>
      <c r="L9" s="210"/>
      <c r="M9" s="209"/>
      <c r="N9" s="209"/>
      <c r="O9" s="209"/>
      <c r="P9" s="209"/>
      <c r="Q9" s="209"/>
      <c r="R9" s="209"/>
      <c r="S9" s="209"/>
    </row>
    <row r="10" spans="1:21" ht="12.95" customHeight="1">
      <c r="A10" s="678"/>
      <c r="B10" s="679"/>
      <c r="C10" s="337" t="s">
        <v>6</v>
      </c>
      <c r="D10" s="94">
        <v>10692</v>
      </c>
      <c r="E10" s="95">
        <v>4992.9927200000002</v>
      </c>
      <c r="F10" s="95">
        <v>53344.135549999999</v>
      </c>
      <c r="G10" s="96">
        <f t="shared" si="0"/>
        <v>0.17793966586426571</v>
      </c>
      <c r="H10" s="97">
        <f t="shared" si="1"/>
        <v>2.3457751458934674E-2</v>
      </c>
      <c r="I10" s="98">
        <v>4878.5528400000003</v>
      </c>
      <c r="J10" s="98">
        <v>52134.167020000001</v>
      </c>
      <c r="K10" s="378">
        <f t="shared" si="2"/>
        <v>0.17869042896252049</v>
      </c>
      <c r="L10" s="210"/>
      <c r="M10" s="209"/>
      <c r="N10" s="209"/>
      <c r="O10" s="209"/>
      <c r="P10" s="209"/>
      <c r="Q10" s="209"/>
      <c r="R10" s="209"/>
      <c r="S10" s="209"/>
    </row>
    <row r="11" spans="1:21" ht="12.95" customHeight="1">
      <c r="A11" s="678"/>
      <c r="B11" s="679"/>
      <c r="C11" s="337" t="s">
        <v>7</v>
      </c>
      <c r="D11" s="94">
        <v>103528</v>
      </c>
      <c r="E11" s="95">
        <v>7615.5747500000007</v>
      </c>
      <c r="F11" s="95">
        <v>81363.509449999998</v>
      </c>
      <c r="G11" s="96">
        <f t="shared" si="0"/>
        <v>0.27140292453287196</v>
      </c>
      <c r="H11" s="97">
        <f t="shared" si="1"/>
        <v>2.345775202962876E-2</v>
      </c>
      <c r="I11" s="98">
        <v>7441.0250299999998</v>
      </c>
      <c r="J11" s="98">
        <v>79518.430889999989</v>
      </c>
      <c r="K11" s="378">
        <f t="shared" si="2"/>
        <v>0.27254802769166109</v>
      </c>
      <c r="L11" s="210"/>
      <c r="M11" s="209"/>
      <c r="N11" s="209"/>
      <c r="O11" s="209"/>
      <c r="P11" s="209"/>
      <c r="Q11" s="209"/>
      <c r="R11" s="209"/>
      <c r="S11" s="209"/>
    </row>
    <row r="12" spans="1:21" ht="12.95" customHeight="1">
      <c r="A12" s="678"/>
      <c r="B12" s="679"/>
      <c r="C12" s="337" t="s">
        <v>107</v>
      </c>
      <c r="D12" s="94">
        <v>16</v>
      </c>
      <c r="E12" s="95">
        <v>449.99900000000002</v>
      </c>
      <c r="F12" s="95">
        <v>4807.66</v>
      </c>
      <c r="G12" s="96">
        <f t="shared" si="0"/>
        <v>1.6037009503040836E-2</v>
      </c>
      <c r="H12" s="97">
        <f t="shared" si="1"/>
        <v>0.15332015982489999</v>
      </c>
      <c r="I12" s="98">
        <v>390.17700000000002</v>
      </c>
      <c r="J12" s="98">
        <v>4169.5429999999997</v>
      </c>
      <c r="K12" s="378">
        <f t="shared" si="2"/>
        <v>1.4291306825593255E-2</v>
      </c>
      <c r="L12" s="210"/>
      <c r="M12" s="209"/>
      <c r="N12" s="209"/>
      <c r="O12" s="209"/>
      <c r="P12" s="209"/>
      <c r="Q12" s="209"/>
      <c r="R12" s="209"/>
      <c r="S12" s="209"/>
    </row>
    <row r="13" spans="1:21" ht="12.95" customHeight="1">
      <c r="A13" s="678"/>
      <c r="B13" s="679"/>
      <c r="C13" s="337" t="s">
        <v>109</v>
      </c>
      <c r="D13" s="102"/>
      <c r="E13" s="95">
        <v>529.78399999999999</v>
      </c>
      <c r="F13" s="95">
        <v>5660.3029999999999</v>
      </c>
      <c r="G13" s="96">
        <f t="shared" si="0"/>
        <v>1.888037760652576E-2</v>
      </c>
      <c r="H13" s="97">
        <f>(E13-I13)/I13</f>
        <v>1.0265045261164717E-2</v>
      </c>
      <c r="I13" s="98">
        <v>524.40099999999995</v>
      </c>
      <c r="J13" s="98">
        <v>5603.9579999999996</v>
      </c>
      <c r="K13" s="378">
        <f t="shared" si="2"/>
        <v>1.9207630359165014E-2</v>
      </c>
      <c r="L13" s="210"/>
      <c r="M13" s="209"/>
      <c r="N13" s="209"/>
      <c r="O13" s="209"/>
      <c r="P13" s="209"/>
      <c r="Q13" s="209"/>
      <c r="R13" s="209"/>
      <c r="S13" s="209"/>
    </row>
    <row r="14" spans="1:21" ht="12.95" customHeight="1">
      <c r="A14" s="680"/>
      <c r="B14" s="681"/>
      <c r="C14" s="310" t="s">
        <v>0</v>
      </c>
      <c r="D14" s="311">
        <v>114688</v>
      </c>
      <c r="E14" s="312">
        <v>28060.032009999999</v>
      </c>
      <c r="F14" s="313">
        <v>299788.15756999998</v>
      </c>
      <c r="G14" s="314">
        <f>SUM(G8:G13)</f>
        <v>1</v>
      </c>
      <c r="H14" s="315">
        <f>(E14-I14)/I14</f>
        <v>2.7775924749224537E-2</v>
      </c>
      <c r="I14" s="316">
        <v>27301.701990000005</v>
      </c>
      <c r="J14" s="317">
        <v>291757.51719999994</v>
      </c>
      <c r="K14" s="379">
        <f>SUM(K8:K13)</f>
        <v>0.99999999999999989</v>
      </c>
      <c r="L14" s="210"/>
      <c r="M14" s="209"/>
      <c r="N14" s="209"/>
      <c r="O14" s="209"/>
      <c r="P14" s="209"/>
      <c r="Q14" s="209"/>
      <c r="R14" s="209"/>
      <c r="S14" s="209"/>
    </row>
    <row r="15" spans="1:21" ht="12.95" customHeight="1">
      <c r="A15" s="676" t="str">
        <f>'3.1'!E6</f>
        <v>Listopad</v>
      </c>
      <c r="B15" s="677"/>
      <c r="C15" s="337" t="s">
        <v>4</v>
      </c>
      <c r="D15" s="99">
        <v>98</v>
      </c>
      <c r="E15" s="95">
        <v>11823.625790000002</v>
      </c>
      <c r="F15" s="95">
        <v>126237.28724000001</v>
      </c>
      <c r="G15" s="100">
        <f>E15/$E$21</f>
        <v>0.30322986936441743</v>
      </c>
      <c r="H15" s="101">
        <f>(E15-I15)/I15</f>
        <v>3.1791249353135848E-2</v>
      </c>
      <c r="I15" s="98">
        <v>11459.3197</v>
      </c>
      <c r="J15" s="98">
        <v>122366.04170000002</v>
      </c>
      <c r="K15" s="377">
        <f>I15/$I$21</f>
        <v>0.30789103320527872</v>
      </c>
      <c r="L15" s="210"/>
      <c r="M15" s="209"/>
      <c r="N15" s="209"/>
      <c r="O15" s="209"/>
      <c r="P15" s="209"/>
      <c r="Q15" s="209"/>
      <c r="R15" s="209"/>
      <c r="S15" s="209"/>
    </row>
    <row r="16" spans="1:21" ht="12.95" customHeight="1">
      <c r="A16" s="678"/>
      <c r="B16" s="679"/>
      <c r="C16" s="337" t="s">
        <v>5</v>
      </c>
      <c r="D16" s="94">
        <v>354</v>
      </c>
      <c r="E16" s="95">
        <v>6048.2698099999998</v>
      </c>
      <c r="F16" s="95">
        <v>64575.562290000002</v>
      </c>
      <c r="G16" s="96">
        <f t="shared" ref="G16:G20" si="3">E16/$E$21</f>
        <v>0.15511452213907129</v>
      </c>
      <c r="H16" s="97">
        <f t="shared" ref="H16:H18" si="4">(E16-I16)/I16</f>
        <v>0.15981153228359452</v>
      </c>
      <c r="I16" s="98">
        <v>5214.8729700000004</v>
      </c>
      <c r="J16" s="98">
        <v>55685.978009999999</v>
      </c>
      <c r="K16" s="378">
        <f t="shared" ref="K16:K20" si="5">I16/$I$21</f>
        <v>0.14011413144949439</v>
      </c>
      <c r="L16" s="211"/>
      <c r="M16" s="209"/>
      <c r="N16" s="209"/>
      <c r="O16" s="209"/>
      <c r="P16" s="209"/>
      <c r="Q16" s="209"/>
      <c r="R16" s="209"/>
      <c r="S16" s="209"/>
    </row>
    <row r="17" spans="1:20" ht="12.95" customHeight="1">
      <c r="A17" s="678"/>
      <c r="B17" s="679"/>
      <c r="C17" s="337" t="s">
        <v>6</v>
      </c>
      <c r="D17" s="94">
        <v>10746</v>
      </c>
      <c r="E17" s="95">
        <v>7892.1938300000002</v>
      </c>
      <c r="F17" s="95">
        <v>84262.585869999995</v>
      </c>
      <c r="G17" s="96">
        <f t="shared" si="3"/>
        <v>0.20240397882801742</v>
      </c>
      <c r="H17" s="97">
        <f t="shared" si="4"/>
        <v>2.4553782540321253E-2</v>
      </c>
      <c r="I17" s="98">
        <v>7703.0547000000006</v>
      </c>
      <c r="J17" s="98">
        <v>82255.528989999992</v>
      </c>
      <c r="K17" s="378">
        <f>I17/$I$21</f>
        <v>0.20696703927544483</v>
      </c>
      <c r="L17" s="210"/>
      <c r="M17" s="209"/>
      <c r="N17" s="209"/>
      <c r="O17" s="209"/>
      <c r="P17" s="209"/>
      <c r="Q17" s="209"/>
      <c r="R17" s="209"/>
      <c r="S17" s="209"/>
    </row>
    <row r="18" spans="1:20" ht="12.95" customHeight="1">
      <c r="A18" s="678"/>
      <c r="B18" s="679"/>
      <c r="C18" s="337" t="s">
        <v>7</v>
      </c>
      <c r="D18" s="94">
        <v>103471</v>
      </c>
      <c r="E18" s="95">
        <v>12037.58857</v>
      </c>
      <c r="F18" s="95">
        <v>128522.12188999999</v>
      </c>
      <c r="G18" s="96">
        <f t="shared" si="3"/>
        <v>0.30871717985449737</v>
      </c>
      <c r="H18" s="97">
        <f t="shared" si="4"/>
        <v>2.4553782916969507E-2</v>
      </c>
      <c r="I18" s="98">
        <v>11749.103630000001</v>
      </c>
      <c r="J18" s="98">
        <v>125459.99030999999</v>
      </c>
      <c r="K18" s="378">
        <f>I18/$I$21</f>
        <v>0.31567699920935022</v>
      </c>
      <c r="L18" s="210"/>
      <c r="M18" s="209"/>
      <c r="N18" s="209"/>
      <c r="O18" s="209"/>
      <c r="P18" s="209"/>
      <c r="Q18" s="209"/>
      <c r="R18" s="209"/>
      <c r="S18" s="209"/>
    </row>
    <row r="19" spans="1:20" ht="12.95" customHeight="1">
      <c r="A19" s="678"/>
      <c r="B19" s="679"/>
      <c r="C19" s="337" t="s">
        <v>107</v>
      </c>
      <c r="D19" s="94">
        <v>16</v>
      </c>
      <c r="E19" s="95">
        <v>441.11600000000004</v>
      </c>
      <c r="F19" s="95">
        <v>4709.9530000000004</v>
      </c>
      <c r="G19" s="96">
        <f t="shared" si="3"/>
        <v>1.1312904301122535E-2</v>
      </c>
      <c r="H19" s="97">
        <f>(E19-I19)/I19</f>
        <v>0.18891500280305329</v>
      </c>
      <c r="I19" s="98">
        <v>371.024</v>
      </c>
      <c r="J19" s="98">
        <v>3961.643</v>
      </c>
      <c r="K19" s="378">
        <f>I19/$I$21</f>
        <v>9.9687386070532041E-3</v>
      </c>
      <c r="L19" s="210"/>
      <c r="M19" s="209"/>
      <c r="N19" s="209"/>
      <c r="O19" s="209"/>
      <c r="P19" s="209"/>
      <c r="Q19" s="209"/>
      <c r="R19" s="209"/>
      <c r="S19" s="209"/>
    </row>
    <row r="20" spans="1:20" ht="12.95" customHeight="1">
      <c r="A20" s="678"/>
      <c r="B20" s="679"/>
      <c r="C20" s="337" t="s">
        <v>109</v>
      </c>
      <c r="D20" s="102"/>
      <c r="E20" s="95">
        <v>749.49199999999996</v>
      </c>
      <c r="F20" s="95">
        <v>8002.1179999999995</v>
      </c>
      <c r="G20" s="96">
        <f t="shared" si="3"/>
        <v>1.9221545512874007E-2</v>
      </c>
      <c r="H20" s="97">
        <f t="shared" ref="H20" si="6">(E20-I20)/I20</f>
        <v>3.8975513463159112E-2</v>
      </c>
      <c r="I20" s="98">
        <v>721.37600000000009</v>
      </c>
      <c r="J20" s="98">
        <v>7703.0609999999997</v>
      </c>
      <c r="K20" s="378">
        <f t="shared" si="5"/>
        <v>1.9382058253378791E-2</v>
      </c>
      <c r="L20" s="210"/>
      <c r="M20" s="209"/>
      <c r="N20" s="209"/>
      <c r="O20" s="209"/>
      <c r="P20" s="209"/>
      <c r="Q20" s="209"/>
      <c r="R20" s="209"/>
      <c r="S20" s="209"/>
    </row>
    <row r="21" spans="1:20" ht="12.95" customHeight="1">
      <c r="A21" s="680"/>
      <c r="B21" s="681"/>
      <c r="C21" s="310" t="s">
        <v>0</v>
      </c>
      <c r="D21" s="311">
        <v>114685</v>
      </c>
      <c r="E21" s="312">
        <v>38992.286</v>
      </c>
      <c r="F21" s="313">
        <v>416309.62829000002</v>
      </c>
      <c r="G21" s="314">
        <f>SUM(G15:G20)</f>
        <v>1</v>
      </c>
      <c r="H21" s="315">
        <f>(E21-I21)/I21</f>
        <v>4.765165279189524E-2</v>
      </c>
      <c r="I21" s="316">
        <v>37218.750999999997</v>
      </c>
      <c r="J21" s="317">
        <v>397432.24300999998</v>
      </c>
      <c r="K21" s="379">
        <f>SUM(K15:K20)</f>
        <v>1</v>
      </c>
      <c r="L21" s="210"/>
      <c r="M21" s="209"/>
      <c r="N21" s="209"/>
      <c r="O21" s="209"/>
      <c r="P21" s="209"/>
      <c r="Q21" s="209"/>
      <c r="R21" s="209"/>
      <c r="S21" s="209"/>
    </row>
    <row r="22" spans="1:20" ht="12.95" customHeight="1">
      <c r="A22" s="682" t="str">
        <f>'3.1'!F6</f>
        <v>Prosinec</v>
      </c>
      <c r="B22" s="683"/>
      <c r="C22" s="336" t="s">
        <v>4</v>
      </c>
      <c r="D22" s="99">
        <v>98</v>
      </c>
      <c r="E22" s="242">
        <v>11018.877339999999</v>
      </c>
      <c r="F22" s="242">
        <v>117597.85154999999</v>
      </c>
      <c r="G22" s="100">
        <f>E22/$E$28</f>
        <v>0.25187569574363639</v>
      </c>
      <c r="H22" s="101">
        <f>(E22-I22)/I22</f>
        <v>2.0679898742424953E-2</v>
      </c>
      <c r="I22" s="454">
        <v>10795.624909999999</v>
      </c>
      <c r="J22" s="454">
        <v>115332.88810000001</v>
      </c>
      <c r="K22" s="377">
        <f>I22/$I$28</f>
        <v>0.25066394603463904</v>
      </c>
      <c r="L22" s="95"/>
      <c r="M22" s="209"/>
      <c r="N22" s="209"/>
      <c r="O22" s="209"/>
      <c r="P22" s="209"/>
      <c r="Q22" s="209"/>
      <c r="R22" s="209"/>
      <c r="S22" s="209"/>
      <c r="T22" s="95"/>
    </row>
    <row r="23" spans="1:20" ht="12.95" customHeight="1">
      <c r="A23" s="682"/>
      <c r="B23" s="683"/>
      <c r="C23" s="337" t="s">
        <v>5</v>
      </c>
      <c r="D23" s="94">
        <v>355</v>
      </c>
      <c r="E23" s="95">
        <v>6177.7111599999998</v>
      </c>
      <c r="F23" s="95">
        <v>65931.004660000006</v>
      </c>
      <c r="G23" s="96">
        <f t="shared" ref="G23:G27" si="7">E23/$E$28</f>
        <v>0.14121359631436164</v>
      </c>
      <c r="H23" s="97">
        <f t="shared" ref="H23:H27" si="8">(E23-I23)/I23</f>
        <v>9.5548752865318332E-2</v>
      </c>
      <c r="I23" s="98">
        <v>5638.9194400000006</v>
      </c>
      <c r="J23" s="98">
        <v>60242.267970000001</v>
      </c>
      <c r="K23" s="378">
        <f t="shared" ref="K23:K27" si="9">I23/$I$28</f>
        <v>0.13093024350008076</v>
      </c>
      <c r="L23" s="95"/>
      <c r="M23" s="209"/>
      <c r="N23" s="209"/>
      <c r="O23" s="209"/>
      <c r="P23" s="209"/>
      <c r="Q23" s="209"/>
      <c r="R23" s="209"/>
      <c r="S23" s="209"/>
      <c r="T23" s="95"/>
    </row>
    <row r="24" spans="1:20" ht="12.95" customHeight="1">
      <c r="A24" s="682"/>
      <c r="B24" s="683"/>
      <c r="C24" s="337" t="s">
        <v>6</v>
      </c>
      <c r="D24" s="94">
        <v>10780</v>
      </c>
      <c r="E24" s="95">
        <v>10008.45866</v>
      </c>
      <c r="F24" s="95">
        <v>106814.27416</v>
      </c>
      <c r="G24" s="96">
        <f t="shared" si="7"/>
        <v>0.22877897725186247</v>
      </c>
      <c r="H24" s="97">
        <f t="shared" si="8"/>
        <v>-4.5692642618162414E-3</v>
      </c>
      <c r="I24" s="98">
        <v>10054.399870000001</v>
      </c>
      <c r="J24" s="98">
        <v>107414.17012</v>
      </c>
      <c r="K24" s="378">
        <f t="shared" si="9"/>
        <v>0.23345341908737757</v>
      </c>
      <c r="L24" s="95"/>
      <c r="M24" s="209"/>
      <c r="N24" s="209"/>
      <c r="O24" s="209"/>
      <c r="P24" s="209"/>
      <c r="Q24" s="209"/>
      <c r="R24" s="209"/>
      <c r="S24" s="209"/>
      <c r="T24" s="95"/>
    </row>
    <row r="25" spans="1:20" ht="12.95" customHeight="1">
      <c r="A25" s="682"/>
      <c r="B25" s="683"/>
      <c r="C25" s="337" t="s">
        <v>7</v>
      </c>
      <c r="D25" s="94">
        <v>103596</v>
      </c>
      <c r="E25" s="95">
        <v>15265.42683</v>
      </c>
      <c r="F25" s="95">
        <v>162918.60739000002</v>
      </c>
      <c r="G25" s="96">
        <f t="shared" si="7"/>
        <v>0.34894571243406036</v>
      </c>
      <c r="H25" s="97">
        <f t="shared" si="8"/>
        <v>-4.5692651383267661E-3</v>
      </c>
      <c r="I25" s="98">
        <v>15335.49879</v>
      </c>
      <c r="J25" s="98">
        <v>163833.99421999999</v>
      </c>
      <c r="K25" s="378">
        <f t="shared" si="9"/>
        <v>0.35607541695433292</v>
      </c>
      <c r="L25" s="95"/>
      <c r="M25" s="209"/>
      <c r="N25" s="209"/>
      <c r="O25" s="209"/>
      <c r="P25" s="209"/>
      <c r="Q25" s="209"/>
      <c r="R25" s="209"/>
      <c r="S25" s="209"/>
      <c r="T25" s="95"/>
    </row>
    <row r="26" spans="1:20" ht="12.95" customHeight="1">
      <c r="A26" s="682"/>
      <c r="B26" s="683"/>
      <c r="C26" s="337" t="s">
        <v>107</v>
      </c>
      <c r="D26" s="94">
        <v>17</v>
      </c>
      <c r="E26" s="95">
        <v>425.72300000000001</v>
      </c>
      <c r="F26" s="95">
        <v>4543.3899999999994</v>
      </c>
      <c r="G26" s="96">
        <f t="shared" si="7"/>
        <v>9.7314157795197059E-3</v>
      </c>
      <c r="H26" s="97">
        <f t="shared" si="8"/>
        <v>7.8710988473593715E-2</v>
      </c>
      <c r="I26" s="98">
        <v>394.65899999999999</v>
      </c>
      <c r="J26" s="98">
        <v>4216.0050000000001</v>
      </c>
      <c r="K26" s="378">
        <f t="shared" si="9"/>
        <v>9.1635994305849441E-3</v>
      </c>
      <c r="L26" s="95"/>
      <c r="M26" s="209"/>
      <c r="N26" s="209"/>
      <c r="O26" s="209"/>
      <c r="P26" s="209"/>
      <c r="Q26" s="209"/>
      <c r="R26" s="209"/>
      <c r="S26" s="209"/>
      <c r="T26" s="95"/>
    </row>
    <row r="27" spans="1:20" ht="12.95" customHeight="1">
      <c r="A27" s="682"/>
      <c r="B27" s="683"/>
      <c r="C27" s="337" t="s">
        <v>109</v>
      </c>
      <c r="D27" s="102"/>
      <c r="E27" s="95">
        <v>851.08600000000001</v>
      </c>
      <c r="F27" s="95">
        <v>9083.1269999999986</v>
      </c>
      <c r="G27" s="96">
        <f t="shared" si="7"/>
        <v>1.9454602476559425E-2</v>
      </c>
      <c r="H27" s="97">
        <f t="shared" si="8"/>
        <v>2.4357551901137355E-3</v>
      </c>
      <c r="I27" s="98">
        <v>849.01800000000003</v>
      </c>
      <c r="J27" s="98">
        <v>9070.3100000000013</v>
      </c>
      <c r="K27" s="378">
        <f t="shared" si="9"/>
        <v>1.9713374992984749E-2</v>
      </c>
      <c r="L27" s="95"/>
      <c r="M27" s="209"/>
      <c r="N27" s="209"/>
      <c r="O27" s="209"/>
      <c r="P27" s="209"/>
      <c r="Q27" s="209"/>
      <c r="R27" s="209"/>
      <c r="S27" s="209"/>
      <c r="T27" s="95"/>
    </row>
    <row r="28" spans="1:20" ht="12.95" customHeight="1">
      <c r="A28" s="682"/>
      <c r="B28" s="683"/>
      <c r="C28" s="310" t="s">
        <v>0</v>
      </c>
      <c r="D28" s="311">
        <v>114846</v>
      </c>
      <c r="E28" s="312">
        <v>43747.28299</v>
      </c>
      <c r="F28" s="313">
        <v>466888.25476000004</v>
      </c>
      <c r="G28" s="314">
        <f>SUM(G22:G27)</f>
        <v>1</v>
      </c>
      <c r="H28" s="315">
        <f>(E28-I28)/I28</f>
        <v>1.5769506071830065E-2</v>
      </c>
      <c r="I28" s="316">
        <v>43068.120009999999</v>
      </c>
      <c r="J28" s="317">
        <v>460109.63541000005</v>
      </c>
      <c r="K28" s="379">
        <f>SUM(K22:K27)</f>
        <v>1</v>
      </c>
      <c r="M28" s="209"/>
      <c r="N28" s="209"/>
      <c r="O28" s="209"/>
      <c r="P28" s="209"/>
      <c r="Q28" s="209"/>
      <c r="R28" s="209"/>
      <c r="S28" s="209"/>
    </row>
    <row r="29" spans="1:20" ht="12.95" customHeight="1">
      <c r="A29" s="684" t="str">
        <f>'3.1'!G6</f>
        <v>IV. čtvrtletí</v>
      </c>
      <c r="B29" s="685"/>
      <c r="C29" s="337" t="s">
        <v>4</v>
      </c>
      <c r="D29" s="94">
        <f>D22</f>
        <v>98</v>
      </c>
      <c r="E29" s="95">
        <f>E8+E15+E22</f>
        <v>32700.627209999999</v>
      </c>
      <c r="F29" s="95">
        <f>F8+F15+F22</f>
        <v>349157.36317000003</v>
      </c>
      <c r="G29" s="96">
        <f>E29/$E$35</f>
        <v>0.29513307732940297</v>
      </c>
      <c r="H29" s="97">
        <f>(E29-I29)/I29</f>
        <v>1.2444447634942162E-2</v>
      </c>
      <c r="I29" s="98">
        <f>I8+I15+I22</f>
        <v>32298.687879999998</v>
      </c>
      <c r="J29" s="98">
        <f>J8+J15+J22</f>
        <v>345030.38123000006</v>
      </c>
      <c r="K29" s="378">
        <f>I29/$I$35</f>
        <v>0.30020556067789833</v>
      </c>
      <c r="M29" s="209"/>
      <c r="N29" s="209"/>
      <c r="O29" s="209"/>
      <c r="P29" s="209"/>
      <c r="Q29" s="209"/>
      <c r="R29" s="209"/>
      <c r="S29" s="209"/>
    </row>
    <row r="30" spans="1:20" ht="12.95" customHeight="1">
      <c r="A30" s="682"/>
      <c r="B30" s="683"/>
      <c r="C30" s="337" t="s">
        <v>5</v>
      </c>
      <c r="D30" s="94">
        <f t="shared" ref="D30:D33" si="10">D23</f>
        <v>355</v>
      </c>
      <c r="E30" s="95">
        <f>E9+E16+E23</f>
        <v>16839.538430000001</v>
      </c>
      <c r="F30" s="95">
        <f t="shared" ref="F30" si="11">F9+F16+F23</f>
        <v>179796.89214000001</v>
      </c>
      <c r="G30" s="96">
        <f t="shared" ref="G30:G34" si="12">E30/$E$35</f>
        <v>0.1519819410721524</v>
      </c>
      <c r="H30" s="97">
        <f t="shared" ref="H30:H32" si="13">(E30-I30)/I30</f>
        <v>0.13187233122780881</v>
      </c>
      <c r="I30" s="98">
        <f>I9+I16+I23</f>
        <v>14877.595260000002</v>
      </c>
      <c r="J30" s="98">
        <f t="shared" ref="J30" si="14">J9+J16+J23</f>
        <v>158928.21283999999</v>
      </c>
      <c r="K30" s="378">
        <f t="shared" ref="K30:K34" si="15">I30/$I$35</f>
        <v>0.138282299366495</v>
      </c>
      <c r="M30" s="209"/>
      <c r="N30" s="209"/>
      <c r="O30" s="209"/>
      <c r="P30" s="209"/>
      <c r="Q30" s="209"/>
      <c r="R30" s="209"/>
      <c r="S30" s="209"/>
    </row>
    <row r="31" spans="1:20" ht="12.95" customHeight="1">
      <c r="A31" s="682"/>
      <c r="B31" s="683"/>
      <c r="C31" s="337" t="s">
        <v>6</v>
      </c>
      <c r="D31" s="94">
        <f t="shared" si="10"/>
        <v>10780</v>
      </c>
      <c r="E31" s="95">
        <f t="shared" ref="E31:F34" si="16">E10+E17+E24</f>
        <v>22893.645210000002</v>
      </c>
      <c r="F31" s="95">
        <f t="shared" si="16"/>
        <v>244420.99557999999</v>
      </c>
      <c r="G31" s="96">
        <f t="shared" si="12"/>
        <v>0.20662209072395488</v>
      </c>
      <c r="H31" s="97">
        <f t="shared" si="13"/>
        <v>1.1381768672075214E-2</v>
      </c>
      <c r="I31" s="98">
        <f t="shared" ref="I31:J33" si="17">I10+I17+I24</f>
        <v>22636.007410000002</v>
      </c>
      <c r="J31" s="98">
        <f t="shared" si="17"/>
        <v>241803.86612999998</v>
      </c>
      <c r="K31" s="378">
        <f t="shared" si="15"/>
        <v>0.21039415970318709</v>
      </c>
      <c r="M31" s="209"/>
      <c r="N31" s="209"/>
      <c r="O31" s="209"/>
      <c r="P31" s="209"/>
      <c r="Q31" s="209"/>
      <c r="R31" s="209"/>
      <c r="S31" s="209"/>
    </row>
    <row r="32" spans="1:20" ht="12.95" customHeight="1">
      <c r="A32" s="682"/>
      <c r="B32" s="683"/>
      <c r="C32" s="337" t="s">
        <v>7</v>
      </c>
      <c r="D32" s="94">
        <f t="shared" si="10"/>
        <v>103596</v>
      </c>
      <c r="E32" s="95">
        <f>E11+E18+E25</f>
        <v>34918.590150000004</v>
      </c>
      <c r="F32" s="95">
        <f t="shared" si="16"/>
        <v>372804.23872999998</v>
      </c>
      <c r="G32" s="96">
        <f t="shared" si="12"/>
        <v>0.31515086548010224</v>
      </c>
      <c r="H32" s="97">
        <f t="shared" si="13"/>
        <v>1.1381768530321197E-2</v>
      </c>
      <c r="I32" s="98">
        <f>I11+I18+I25</f>
        <v>34525.62745</v>
      </c>
      <c r="J32" s="98">
        <f t="shared" si="17"/>
        <v>368812.41541999998</v>
      </c>
      <c r="K32" s="378">
        <f t="shared" si="15"/>
        <v>0.32090422325798484</v>
      </c>
      <c r="M32" s="209"/>
      <c r="N32" s="209"/>
      <c r="O32" s="209"/>
      <c r="P32" s="209"/>
      <c r="Q32" s="209"/>
      <c r="R32" s="209"/>
      <c r="S32" s="209"/>
    </row>
    <row r="33" spans="1:20" ht="12.95" customHeight="1">
      <c r="A33" s="682"/>
      <c r="B33" s="683"/>
      <c r="C33" s="337" t="s">
        <v>107</v>
      </c>
      <c r="D33" s="94">
        <f t="shared" si="10"/>
        <v>17</v>
      </c>
      <c r="E33" s="95">
        <f>E12+E19+E26</f>
        <v>1316.838</v>
      </c>
      <c r="F33" s="95">
        <f t="shared" si="16"/>
        <v>14061.003000000001</v>
      </c>
      <c r="G33" s="96">
        <f t="shared" si="12"/>
        <v>1.1884862292960784E-2</v>
      </c>
      <c r="H33" s="97">
        <f>(E33-I33)/I33</f>
        <v>0.13927119201287338</v>
      </c>
      <c r="I33" s="98">
        <f>I12+I19+I26</f>
        <v>1155.8600000000001</v>
      </c>
      <c r="J33" s="98">
        <f t="shared" si="17"/>
        <v>12347.190999999999</v>
      </c>
      <c r="K33" s="378">
        <f t="shared" si="15"/>
        <v>1.074333423866492E-2</v>
      </c>
      <c r="M33" s="209"/>
      <c r="N33" s="209"/>
      <c r="O33" s="209"/>
      <c r="P33" s="209"/>
      <c r="Q33" s="209"/>
      <c r="R33" s="209"/>
      <c r="S33" s="209"/>
    </row>
    <row r="34" spans="1:20" ht="12.95" customHeight="1">
      <c r="A34" s="682"/>
      <c r="B34" s="683"/>
      <c r="C34" s="337" t="s">
        <v>109</v>
      </c>
      <c r="D34" s="94"/>
      <c r="E34" s="95">
        <f t="shared" si="16"/>
        <v>2130.3620000000001</v>
      </c>
      <c r="F34" s="95">
        <f t="shared" si="16"/>
        <v>22745.547999999995</v>
      </c>
      <c r="G34" s="96">
        <f t="shared" si="12"/>
        <v>1.9227163101426692E-2</v>
      </c>
      <c r="H34" s="97">
        <f t="shared" ref="H34" si="18">(E34-I34)/I34</f>
        <v>1.6978749710592208E-2</v>
      </c>
      <c r="I34" s="98">
        <f t="shared" ref="I34:J34" si="19">I13+I20+I27</f>
        <v>2094.7950000000001</v>
      </c>
      <c r="J34" s="98">
        <f t="shared" si="19"/>
        <v>22377.329000000002</v>
      </c>
      <c r="K34" s="378">
        <f t="shared" si="15"/>
        <v>1.9470422755769799E-2</v>
      </c>
      <c r="M34" s="209"/>
      <c r="N34" s="209"/>
      <c r="O34" s="209"/>
      <c r="P34" s="209"/>
      <c r="Q34" s="209"/>
      <c r="R34" s="209"/>
      <c r="S34" s="209"/>
    </row>
    <row r="35" spans="1:20" ht="12.95" customHeight="1">
      <c r="A35" s="682"/>
      <c r="B35" s="683"/>
      <c r="C35" s="310" t="s">
        <v>0</v>
      </c>
      <c r="D35" s="311">
        <f>SUM(D29:D34)</f>
        <v>114846</v>
      </c>
      <c r="E35" s="312">
        <f>SUM(E29:E34)</f>
        <v>110799.60100000001</v>
      </c>
      <c r="F35" s="313">
        <f>SUM(F29:F34)</f>
        <v>1182986.0406200001</v>
      </c>
      <c r="G35" s="314">
        <f>SUM(G29:G34)</f>
        <v>1</v>
      </c>
      <c r="H35" s="315">
        <f>(E35-I35)/I35</f>
        <v>2.984543721013946E-2</v>
      </c>
      <c r="I35" s="316">
        <f>SUM(I29:I34)</f>
        <v>107588.573</v>
      </c>
      <c r="J35" s="317">
        <f>SUM(J29:J34)</f>
        <v>1149299.3956200001</v>
      </c>
      <c r="K35" s="379">
        <f>SUM(K29:K34)</f>
        <v>1</v>
      </c>
      <c r="M35" s="209"/>
      <c r="N35" s="209"/>
      <c r="O35" s="209"/>
      <c r="P35" s="209"/>
      <c r="Q35" s="209"/>
      <c r="R35" s="209"/>
      <c r="S35" s="209"/>
    </row>
    <row r="36" spans="1:20" ht="20.100000000000001" customHeight="1">
      <c r="A36" s="240"/>
      <c r="B36" s="241"/>
      <c r="C36" s="182"/>
      <c r="D36" s="242"/>
      <c r="E36" s="242"/>
      <c r="F36" s="242"/>
      <c r="G36" s="243"/>
      <c r="H36" s="244"/>
      <c r="I36" s="245"/>
      <c r="J36" s="245"/>
      <c r="K36" s="246"/>
    </row>
    <row r="37" spans="1:20" ht="15" customHeight="1">
      <c r="A37" s="673" t="s">
        <v>65</v>
      </c>
      <c r="B37" s="673"/>
      <c r="C37" s="673"/>
      <c r="D37" s="673"/>
      <c r="E37" s="673"/>
      <c r="F37" s="341"/>
      <c r="G37" s="673" t="s">
        <v>66</v>
      </c>
      <c r="H37" s="673"/>
      <c r="I37" s="673"/>
      <c r="J37" s="673"/>
      <c r="K37" s="673"/>
      <c r="M37" s="210"/>
      <c r="N37" s="210"/>
      <c r="O37" s="210"/>
      <c r="P37" s="210"/>
      <c r="Q37" s="210"/>
      <c r="R37" s="210"/>
      <c r="S37" s="210"/>
    </row>
    <row r="38" spans="1:20" ht="15" customHeight="1">
      <c r="A38" s="674" t="str">
        <f>A29</f>
        <v>IV. čtvrtletí</v>
      </c>
      <c r="B38" s="668"/>
      <c r="C38" s="668"/>
      <c r="D38" s="668"/>
      <c r="E38" s="668"/>
      <c r="F38" s="341"/>
      <c r="G38" s="675" t="str">
        <f>A29</f>
        <v>IV. čtvrtletí</v>
      </c>
      <c r="H38" s="675"/>
      <c r="I38" s="675"/>
      <c r="J38" s="675"/>
      <c r="K38" s="675"/>
      <c r="M38" s="210"/>
      <c r="N38" s="210"/>
      <c r="O38" s="210"/>
      <c r="P38" s="210"/>
      <c r="Q38" s="210"/>
      <c r="R38" s="210"/>
      <c r="S38" s="210"/>
    </row>
    <row r="39" spans="1:20" ht="15" customHeight="1">
      <c r="A39" s="93"/>
      <c r="B39" s="93"/>
      <c r="C39" s="93"/>
      <c r="D39" s="70"/>
      <c r="E39" s="70"/>
      <c r="F39" s="70"/>
      <c r="G39" s="93"/>
      <c r="H39" s="93"/>
      <c r="I39" s="93"/>
      <c r="J39" s="93"/>
      <c r="K39" s="93"/>
      <c r="M39" s="210"/>
      <c r="N39" s="210"/>
      <c r="O39" s="210"/>
      <c r="P39" s="210"/>
      <c r="Q39" s="210"/>
      <c r="R39" s="210"/>
      <c r="S39" s="210"/>
      <c r="T39" s="210"/>
    </row>
    <row r="40" spans="1:20" ht="15" customHeight="1">
      <c r="A40" s="93"/>
      <c r="B40" s="93"/>
      <c r="C40" s="93"/>
      <c r="D40" s="70"/>
      <c r="E40" s="70"/>
      <c r="F40" s="70"/>
      <c r="G40" s="93"/>
      <c r="H40" s="93"/>
      <c r="I40" s="93"/>
      <c r="J40" s="93"/>
      <c r="K40" s="93"/>
    </row>
    <row r="41" spans="1:20" ht="15" customHeight="1">
      <c r="A41" s="93"/>
      <c r="B41" s="93"/>
      <c r="C41" s="93"/>
      <c r="D41" s="70"/>
      <c r="E41" s="70"/>
      <c r="F41" s="70"/>
      <c r="G41" s="93"/>
      <c r="H41" s="93"/>
      <c r="I41" s="93"/>
      <c r="J41" s="93"/>
      <c r="K41" s="93"/>
    </row>
    <row r="42" spans="1:20" ht="15" customHeight="1">
      <c r="A42" s="93"/>
      <c r="B42" s="93"/>
      <c r="C42" s="93">
        <f>E4</f>
        <v>2021</v>
      </c>
      <c r="D42" s="93">
        <f>I4</f>
        <v>2020</v>
      </c>
      <c r="E42" s="70"/>
      <c r="F42" s="70"/>
      <c r="G42" s="70"/>
      <c r="H42" s="93"/>
      <c r="I42" s="93">
        <f>E4</f>
        <v>2021</v>
      </c>
      <c r="J42" s="93">
        <f>I4</f>
        <v>2020</v>
      </c>
      <c r="K42" s="93"/>
    </row>
    <row r="43" spans="1:20" ht="15" customHeight="1">
      <c r="A43" s="93"/>
      <c r="B43" s="93" t="str">
        <f>A8</f>
        <v>Říjen</v>
      </c>
      <c r="C43" s="67">
        <f>E14</f>
        <v>28060.032009999999</v>
      </c>
      <c r="D43" s="67">
        <f>I14</f>
        <v>27301.701990000005</v>
      </c>
      <c r="E43" s="70"/>
      <c r="F43" s="70"/>
      <c r="G43" s="70"/>
      <c r="H43" s="93" t="str">
        <f>A8</f>
        <v>Říjen</v>
      </c>
      <c r="I43" s="213">
        <f>E14/E35</f>
        <v>0.25325029834719348</v>
      </c>
      <c r="J43" s="213">
        <f>I14/I35</f>
        <v>0.25376023892425831</v>
      </c>
      <c r="K43" s="93"/>
    </row>
    <row r="44" spans="1:20" ht="15" customHeight="1">
      <c r="A44" s="93"/>
      <c r="B44" s="93" t="str">
        <f>A15</f>
        <v>Listopad</v>
      </c>
      <c r="C44" s="67">
        <f>E21</f>
        <v>38992.286</v>
      </c>
      <c r="D44" s="67">
        <f>I21</f>
        <v>37218.750999999997</v>
      </c>
      <c r="E44" s="70"/>
      <c r="F44" s="70"/>
      <c r="G44" s="70"/>
      <c r="H44" s="93" t="str">
        <f>A15</f>
        <v>Listopad</v>
      </c>
      <c r="I44" s="213">
        <f>E21/E35</f>
        <v>0.35191720591123787</v>
      </c>
      <c r="J44" s="213">
        <f>I21/I35</f>
        <v>0.34593591087038578</v>
      </c>
      <c r="K44" s="93"/>
    </row>
    <row r="45" spans="1:20" ht="15" customHeight="1">
      <c r="A45" s="93"/>
      <c r="B45" s="93" t="str">
        <f>A22</f>
        <v>Prosinec</v>
      </c>
      <c r="C45" s="67">
        <f>E28</f>
        <v>43747.28299</v>
      </c>
      <c r="D45" s="67">
        <f>I28</f>
        <v>43068.120009999999</v>
      </c>
      <c r="E45" s="70"/>
      <c r="F45" s="70"/>
      <c r="G45" s="70"/>
      <c r="H45" s="93" t="str">
        <f>A22</f>
        <v>Prosinec</v>
      </c>
      <c r="I45" s="213">
        <f>E28/E35</f>
        <v>0.39483249574156859</v>
      </c>
      <c r="J45" s="213">
        <f>I28/I35</f>
        <v>0.40030385020535592</v>
      </c>
      <c r="K45" s="93"/>
    </row>
    <row r="46" spans="1:20" ht="15" customHeight="1">
      <c r="A46" s="93"/>
      <c r="B46" s="93"/>
      <c r="C46" s="67">
        <f>SUM(C43:C45)</f>
        <v>110799.601</v>
      </c>
      <c r="D46" s="67">
        <f>SUM(D43:D45)</f>
        <v>107588.573</v>
      </c>
      <c r="E46" s="93"/>
      <c r="F46" s="93"/>
      <c r="G46" s="93"/>
      <c r="H46" s="93"/>
      <c r="I46" s="127">
        <f>SUM(I43:I45)</f>
        <v>1</v>
      </c>
      <c r="J46" s="127">
        <f>SUM(J43:J45)</f>
        <v>1</v>
      </c>
      <c r="K46" s="93"/>
    </row>
    <row r="47" spans="1:20" ht="15" customHeight="1">
      <c r="A47" s="93"/>
      <c r="B47" s="93"/>
      <c r="C47" s="93"/>
      <c r="D47" s="93"/>
      <c r="E47" s="93"/>
      <c r="F47" s="93"/>
      <c r="G47" s="93"/>
      <c r="H47" s="93"/>
      <c r="I47" s="93"/>
      <c r="J47" s="93"/>
      <c r="K47" s="93"/>
    </row>
    <row r="48" spans="1:20" ht="15" customHeight="1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93"/>
    </row>
    <row r="49" spans="1:11" ht="15" customHeight="1">
      <c r="A49" s="93"/>
      <c r="B49" s="93"/>
      <c r="C49" s="93"/>
      <c r="D49" s="93"/>
      <c r="E49" s="93"/>
      <c r="F49" s="93"/>
      <c r="G49" s="93"/>
      <c r="H49" s="93"/>
      <c r="I49" s="93"/>
      <c r="J49" s="93"/>
      <c r="K49" s="93"/>
    </row>
    <row r="50" spans="1:11" ht="15" customHeight="1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</row>
    <row r="51" spans="1:11" ht="15" customHeight="1">
      <c r="A51" s="93"/>
      <c r="B51" s="93"/>
      <c r="C51" s="93"/>
      <c r="D51" s="93"/>
      <c r="E51" s="93"/>
      <c r="F51" s="93"/>
      <c r="G51" s="93"/>
      <c r="H51" s="93"/>
      <c r="I51" s="93"/>
      <c r="J51" s="93"/>
      <c r="K51" s="93"/>
    </row>
    <row r="52" spans="1:11" ht="15" customHeight="1">
      <c r="A52" s="93"/>
      <c r="B52" s="93"/>
      <c r="C52" s="93"/>
      <c r="D52" s="93"/>
      <c r="E52" s="93"/>
      <c r="F52" s="93"/>
      <c r="G52" s="93"/>
      <c r="H52" s="93"/>
      <c r="I52" s="93"/>
      <c r="J52" s="93"/>
      <c r="K52" s="93"/>
    </row>
    <row r="53" spans="1:11" ht="15" customHeight="1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</row>
    <row r="54" spans="1:11" ht="15" customHeight="1">
      <c r="A54" s="93"/>
      <c r="B54" s="93"/>
      <c r="C54" s="93"/>
      <c r="D54" s="93"/>
      <c r="E54" s="93"/>
      <c r="F54" s="93"/>
      <c r="G54" s="93"/>
      <c r="H54" s="93"/>
      <c r="I54" s="93"/>
      <c r="J54" s="93"/>
      <c r="K54" s="93"/>
    </row>
    <row r="55" spans="1:11" ht="15" customHeight="1">
      <c r="A55" s="93"/>
      <c r="B55" s="93"/>
      <c r="C55" s="93"/>
      <c r="D55" s="93"/>
      <c r="E55" s="93"/>
      <c r="F55" s="93"/>
      <c r="G55" s="93"/>
      <c r="H55" s="93"/>
      <c r="I55" s="93"/>
      <c r="J55" s="93"/>
      <c r="K55" s="93"/>
    </row>
    <row r="56" spans="1:11" ht="15" customHeight="1">
      <c r="A56" s="93"/>
      <c r="B56" s="93"/>
      <c r="C56" s="93"/>
      <c r="D56" s="93"/>
      <c r="E56" s="93"/>
      <c r="F56" s="93"/>
      <c r="G56" s="93"/>
      <c r="H56" s="93"/>
      <c r="I56" s="93"/>
      <c r="J56" s="93"/>
      <c r="K56" s="93"/>
    </row>
    <row r="57" spans="1:11" ht="15" customHeight="1">
      <c r="A57" s="93"/>
      <c r="B57" s="93"/>
      <c r="C57" s="93"/>
      <c r="D57" s="93"/>
      <c r="E57" s="93"/>
      <c r="F57" s="93"/>
      <c r="G57" s="93"/>
      <c r="H57" s="93"/>
      <c r="I57" s="93"/>
      <c r="J57" s="93"/>
      <c r="K57" s="93"/>
    </row>
    <row r="58" spans="1:11" ht="15" customHeight="1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</row>
    <row r="59" spans="1:11" ht="15" customHeight="1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</row>
    <row r="60" spans="1:11" ht="15" customHeight="1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</row>
    <row r="61" spans="1:11" ht="15" customHeight="1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</row>
    <row r="62" spans="1:11" ht="15" customHeight="1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</row>
    <row r="63" spans="1:11" ht="15" customHeight="1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</row>
    <row r="64" spans="1:11" ht="15" customHeight="1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</row>
    <row r="65" spans="1:11" ht="15" customHeight="1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</row>
    <row r="66" spans="1:11" ht="15" customHeight="1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</row>
    <row r="67" spans="1:11" ht="15" customHeight="1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</row>
    <row r="68" spans="1:11" ht="15" customHeight="1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</row>
    <row r="69" spans="1:11" ht="15" customHeight="1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</row>
    <row r="70" spans="1:11" ht="15" customHeight="1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</row>
    <row r="71" spans="1:11" ht="15" customHeight="1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</row>
    <row r="72" spans="1:11" ht="15" customHeight="1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</row>
    <row r="73" spans="1:11" ht="15" customHeight="1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</row>
    <row r="74" spans="1:11" ht="15" customHeight="1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</row>
    <row r="75" spans="1:11" ht="15" customHeight="1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</row>
    <row r="76" spans="1:11" ht="15" customHeight="1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</row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</sheetData>
  <mergeCells count="19">
    <mergeCell ref="G37:K37"/>
    <mergeCell ref="A38:E38"/>
    <mergeCell ref="G38:K38"/>
    <mergeCell ref="A7:B7"/>
    <mergeCell ref="A8:B14"/>
    <mergeCell ref="A15:B21"/>
    <mergeCell ref="A22:B28"/>
    <mergeCell ref="A29:B35"/>
    <mergeCell ref="A37:E37"/>
    <mergeCell ref="G5:G7"/>
    <mergeCell ref="H5:H7"/>
    <mergeCell ref="K5:K7"/>
    <mergeCell ref="E5:F6"/>
    <mergeCell ref="I5:J6"/>
    <mergeCell ref="A1:K1"/>
    <mergeCell ref="A2:C2"/>
    <mergeCell ref="A3:D3"/>
    <mergeCell ref="E4:G4"/>
    <mergeCell ref="I4:K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5" formula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7"/>
  <dimension ref="A1:U91"/>
  <sheetViews>
    <sheetView showGridLines="0" zoomScaleNormal="100" zoomScaleSheetLayoutView="100" workbookViewId="0"/>
  </sheetViews>
  <sheetFormatPr defaultColWidth="9.140625" defaultRowHeight="12.75"/>
  <cols>
    <col min="1" max="1" width="9.42578125" style="204" customWidth="1"/>
    <col min="2" max="2" width="3.85546875" style="204" customWidth="1"/>
    <col min="3" max="11" width="9.5703125" style="204" customWidth="1"/>
    <col min="12" max="13" width="9.140625" style="204"/>
    <col min="14" max="14" width="11.140625" style="204" customWidth="1"/>
    <col min="15" max="16384" width="9.140625" style="204"/>
  </cols>
  <sheetData>
    <row r="1" spans="1:21" s="205" customFormat="1" ht="15.75">
      <c r="A1" s="667" t="s">
        <v>268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</row>
    <row r="2" spans="1:21" ht="6" customHeight="1">
      <c r="A2" s="686"/>
      <c r="B2" s="686"/>
      <c r="C2" s="686"/>
      <c r="D2" s="206"/>
      <c r="E2" s="206"/>
      <c r="F2" s="207"/>
      <c r="G2" s="208"/>
      <c r="H2" s="208"/>
      <c r="I2" s="208"/>
      <c r="J2" s="75"/>
      <c r="K2" s="75"/>
    </row>
    <row r="3" spans="1:21" ht="12.95" customHeight="1">
      <c r="A3" s="692" t="s">
        <v>36</v>
      </c>
      <c r="B3" s="692"/>
      <c r="C3" s="692"/>
      <c r="D3" s="694"/>
      <c r="E3" s="371"/>
      <c r="F3" s="372"/>
      <c r="G3" s="261"/>
      <c r="H3" s="262"/>
      <c r="I3" s="373"/>
      <c r="J3" s="374"/>
      <c r="K3" s="374"/>
    </row>
    <row r="4" spans="1:21" ht="24.95" customHeight="1">
      <c r="A4" s="253"/>
      <c r="B4" s="253"/>
      <c r="C4" s="253"/>
      <c r="D4" s="263"/>
      <c r="E4" s="695">
        <f>'3.1'!D4</f>
        <v>2021</v>
      </c>
      <c r="F4" s="707"/>
      <c r="G4" s="708"/>
      <c r="H4" s="264"/>
      <c r="I4" s="698">
        <f>E4-1</f>
        <v>2020</v>
      </c>
      <c r="J4" s="709"/>
      <c r="K4" s="709"/>
    </row>
    <row r="5" spans="1:21" ht="24.95" customHeight="1">
      <c r="A5" s="375"/>
      <c r="B5" s="265"/>
      <c r="C5" s="266"/>
      <c r="D5" s="267"/>
      <c r="E5" s="691" t="s">
        <v>65</v>
      </c>
      <c r="F5" s="692"/>
      <c r="G5" s="694" t="s">
        <v>35</v>
      </c>
      <c r="H5" s="702" t="s">
        <v>270</v>
      </c>
      <c r="I5" s="687" t="s">
        <v>65</v>
      </c>
      <c r="J5" s="688"/>
      <c r="K5" s="688" t="s">
        <v>35</v>
      </c>
    </row>
    <row r="6" spans="1:21" ht="18" customHeight="1">
      <c r="A6" s="376"/>
      <c r="B6" s="268"/>
      <c r="C6" s="268"/>
      <c r="D6" s="269"/>
      <c r="E6" s="693"/>
      <c r="F6" s="672"/>
      <c r="G6" s="700"/>
      <c r="H6" s="702"/>
      <c r="I6" s="689"/>
      <c r="J6" s="690"/>
      <c r="K6" s="690"/>
    </row>
    <row r="7" spans="1:21" ht="22.5" customHeight="1">
      <c r="A7" s="705" t="s">
        <v>210</v>
      </c>
      <c r="B7" s="706"/>
      <c r="C7" s="270" t="s">
        <v>237</v>
      </c>
      <c r="D7" s="271" t="s">
        <v>211</v>
      </c>
      <c r="E7" s="339" t="s">
        <v>278</v>
      </c>
      <c r="F7" s="539" t="s">
        <v>273</v>
      </c>
      <c r="G7" s="701"/>
      <c r="H7" s="703"/>
      <c r="I7" s="289" t="s">
        <v>279</v>
      </c>
      <c r="J7" s="329" t="s">
        <v>273</v>
      </c>
      <c r="K7" s="704"/>
    </row>
    <row r="8" spans="1:21" ht="12.95" customHeight="1">
      <c r="A8" s="676" t="str">
        <f>'3.1'!D6</f>
        <v>Říjen</v>
      </c>
      <c r="B8" s="677"/>
      <c r="C8" s="337" t="s">
        <v>4</v>
      </c>
      <c r="D8" s="99">
        <v>94</v>
      </c>
      <c r="E8" s="95">
        <v>8967.8009999999995</v>
      </c>
      <c r="F8" s="95">
        <v>95840.272659000009</v>
      </c>
      <c r="G8" s="100">
        <f t="shared" ref="G8:G13" si="0">E8/$E$14</f>
        <v>0.81628924662175373</v>
      </c>
      <c r="H8" s="101">
        <f>(E8-I8)/I8</f>
        <v>-0.47671395446026654</v>
      </c>
      <c r="I8" s="98">
        <v>17137.474000000002</v>
      </c>
      <c r="J8" s="98">
        <v>182931.531873</v>
      </c>
      <c r="K8" s="377">
        <f>I8/$I$14</f>
        <v>0.92510505457655756</v>
      </c>
      <c r="M8" s="209"/>
      <c r="N8" s="209"/>
      <c r="O8" s="209"/>
      <c r="P8" s="209"/>
      <c r="Q8" s="209"/>
      <c r="R8" s="209"/>
      <c r="S8" s="209"/>
      <c r="T8" s="209"/>
      <c r="U8" s="209"/>
    </row>
    <row r="9" spans="1:21" ht="12.95" customHeight="1">
      <c r="A9" s="678"/>
      <c r="B9" s="679"/>
      <c r="C9" s="337" t="s">
        <v>5</v>
      </c>
      <c r="D9" s="94">
        <v>132</v>
      </c>
      <c r="E9" s="95">
        <v>48.021000000000001</v>
      </c>
      <c r="F9" s="95">
        <v>509.05099999999999</v>
      </c>
      <c r="G9" s="96">
        <f t="shared" si="0"/>
        <v>4.3710856108452054E-3</v>
      </c>
      <c r="H9" s="97">
        <f t="shared" ref="H9:H12" si="1">(E9-I9)/I9</f>
        <v>-0.11524430687596732</v>
      </c>
      <c r="I9" s="98">
        <v>54.276000000000003</v>
      </c>
      <c r="J9" s="98">
        <v>576.70399999999995</v>
      </c>
      <c r="K9" s="378">
        <f t="shared" ref="K9:K13" si="2">I9/$I$14</f>
        <v>2.9298951492032744E-3</v>
      </c>
      <c r="L9" s="210"/>
      <c r="M9" s="209"/>
      <c r="N9" s="209"/>
      <c r="O9" s="209"/>
      <c r="P9" s="209"/>
      <c r="Q9" s="209"/>
      <c r="R9" s="209"/>
      <c r="S9" s="209"/>
    </row>
    <row r="10" spans="1:21" ht="12.95" customHeight="1">
      <c r="A10" s="678"/>
      <c r="B10" s="679"/>
      <c r="C10" s="337" t="s">
        <v>6</v>
      </c>
      <c r="D10" s="94">
        <v>1042</v>
      </c>
      <c r="E10" s="95">
        <v>42.400999999999996</v>
      </c>
      <c r="F10" s="95">
        <v>446.42599999999999</v>
      </c>
      <c r="G10" s="96">
        <f t="shared" si="0"/>
        <v>3.8595281436339833E-3</v>
      </c>
      <c r="H10" s="97">
        <f t="shared" si="1"/>
        <v>-0.47853303981011186</v>
      </c>
      <c r="I10" s="98">
        <v>81.311000000000007</v>
      </c>
      <c r="J10" s="98">
        <v>856.19</v>
      </c>
      <c r="K10" s="378">
        <f t="shared" si="2"/>
        <v>4.3892826383091508E-3</v>
      </c>
      <c r="L10" s="210"/>
      <c r="M10" s="209"/>
      <c r="N10" s="209"/>
      <c r="O10" s="209"/>
      <c r="P10" s="209"/>
      <c r="Q10" s="209"/>
      <c r="R10" s="209"/>
      <c r="S10" s="209"/>
    </row>
    <row r="11" spans="1:21" ht="12.95" customHeight="1">
      <c r="A11" s="678"/>
      <c r="B11" s="679"/>
      <c r="C11" s="337" t="s">
        <v>7</v>
      </c>
      <c r="D11" s="94">
        <v>7473</v>
      </c>
      <c r="E11" s="95">
        <v>0</v>
      </c>
      <c r="F11" s="95">
        <v>0</v>
      </c>
      <c r="G11" s="96">
        <f t="shared" si="0"/>
        <v>0</v>
      </c>
      <c r="H11" s="103" t="e">
        <f t="shared" si="1"/>
        <v>#DIV/0!</v>
      </c>
      <c r="I11" s="98">
        <v>0</v>
      </c>
      <c r="J11" s="98">
        <v>0</v>
      </c>
      <c r="K11" s="378">
        <f t="shared" si="2"/>
        <v>0</v>
      </c>
      <c r="L11" s="210"/>
      <c r="M11" s="209"/>
      <c r="N11" s="209"/>
      <c r="O11" s="209"/>
      <c r="P11" s="209"/>
      <c r="Q11" s="209"/>
      <c r="R11" s="209"/>
      <c r="S11" s="209"/>
    </row>
    <row r="12" spans="1:21" ht="12.95" customHeight="1">
      <c r="A12" s="678"/>
      <c r="B12" s="679"/>
      <c r="C12" s="337" t="s">
        <v>107</v>
      </c>
      <c r="D12" s="94">
        <v>6</v>
      </c>
      <c r="E12" s="95">
        <v>34.36</v>
      </c>
      <c r="F12" s="95">
        <v>356.24400000000003</v>
      </c>
      <c r="G12" s="96">
        <f t="shared" si="0"/>
        <v>3.1276004578963627E-3</v>
      </c>
      <c r="H12" s="97">
        <f t="shared" si="1"/>
        <v>0.28887055028320646</v>
      </c>
      <c r="I12" s="98">
        <v>26.658999999999999</v>
      </c>
      <c r="J12" s="98">
        <v>276.34699999999998</v>
      </c>
      <c r="K12" s="378">
        <f t="shared" si="2"/>
        <v>1.4390904779757183E-3</v>
      </c>
      <c r="L12" s="210"/>
      <c r="M12" s="209"/>
      <c r="N12" s="209"/>
      <c r="O12" s="209"/>
      <c r="P12" s="209"/>
      <c r="Q12" s="209"/>
      <c r="R12" s="209"/>
      <c r="S12" s="209"/>
    </row>
    <row r="13" spans="1:21" ht="12.95" customHeight="1">
      <c r="A13" s="678"/>
      <c r="B13" s="679"/>
      <c r="C13" s="337" t="s">
        <v>112</v>
      </c>
      <c r="D13" s="102">
        <v>0</v>
      </c>
      <c r="E13" s="95">
        <v>1893.4749900000006</v>
      </c>
      <c r="F13" s="95">
        <v>20297.271794000015</v>
      </c>
      <c r="G13" s="96">
        <f t="shared" si="0"/>
        <v>0.17235253916587057</v>
      </c>
      <c r="H13" s="97">
        <f>(E13-I13)/I13</f>
        <v>0.54547308751810941</v>
      </c>
      <c r="I13" s="98">
        <v>1225.1750000000006</v>
      </c>
      <c r="J13" s="98">
        <v>13203.119230999988</v>
      </c>
      <c r="K13" s="378">
        <f t="shared" si="2"/>
        <v>6.6136677157954224E-2</v>
      </c>
      <c r="L13" s="210"/>
      <c r="M13" s="209"/>
      <c r="N13" s="209"/>
      <c r="O13" s="209"/>
      <c r="P13" s="209"/>
      <c r="Q13" s="209"/>
      <c r="R13" s="209"/>
      <c r="S13" s="209"/>
    </row>
    <row r="14" spans="1:21" ht="12.95" customHeight="1">
      <c r="A14" s="680"/>
      <c r="B14" s="681"/>
      <c r="C14" s="310" t="s">
        <v>0</v>
      </c>
      <c r="D14" s="311">
        <v>8747</v>
      </c>
      <c r="E14" s="312">
        <v>10986.057990000001</v>
      </c>
      <c r="F14" s="313">
        <v>117449.26545300004</v>
      </c>
      <c r="G14" s="314">
        <f>SUM(G8:G13)</f>
        <v>0.99999999999999989</v>
      </c>
      <c r="H14" s="315">
        <f>(E14-I14)/I14</f>
        <v>-0.40695707101173861</v>
      </c>
      <c r="I14" s="316">
        <v>18524.895000000004</v>
      </c>
      <c r="J14" s="317">
        <v>197843.892104</v>
      </c>
      <c r="K14" s="379">
        <f>SUM(K8:K13)</f>
        <v>1</v>
      </c>
      <c r="L14" s="210"/>
      <c r="M14" s="209"/>
      <c r="N14" s="209"/>
      <c r="O14" s="209"/>
      <c r="P14" s="209"/>
      <c r="Q14" s="209"/>
      <c r="R14" s="209"/>
      <c r="S14" s="209"/>
    </row>
    <row r="15" spans="1:21" ht="12.95" customHeight="1">
      <c r="A15" s="676" t="str">
        <f>'3.1'!E6</f>
        <v>Listopad</v>
      </c>
      <c r="B15" s="677"/>
      <c r="C15" s="337" t="s">
        <v>4</v>
      </c>
      <c r="D15" s="99">
        <v>94</v>
      </c>
      <c r="E15" s="95">
        <v>53093.414999999994</v>
      </c>
      <c r="F15" s="95">
        <v>566845.18941500015</v>
      </c>
      <c r="G15" s="100">
        <f>E15/$E$21</f>
        <v>0.98725718969435272</v>
      </c>
      <c r="H15" s="101">
        <f>(E15-I15)/I15</f>
        <v>-0.22217164001629539</v>
      </c>
      <c r="I15" s="98">
        <v>68258.523000000016</v>
      </c>
      <c r="J15" s="98">
        <v>728353.32622000005</v>
      </c>
      <c r="K15" s="377">
        <f>I15/$I$21</f>
        <v>0.98316811737754561</v>
      </c>
      <c r="L15" s="210"/>
      <c r="M15" s="209"/>
      <c r="N15" s="209"/>
      <c r="O15" s="209"/>
      <c r="P15" s="209"/>
      <c r="Q15" s="209"/>
      <c r="R15" s="209"/>
      <c r="S15" s="209"/>
    </row>
    <row r="16" spans="1:21" ht="12.95" customHeight="1">
      <c r="A16" s="678"/>
      <c r="B16" s="679"/>
      <c r="C16" s="337" t="s">
        <v>5</v>
      </c>
      <c r="D16" s="94">
        <v>132</v>
      </c>
      <c r="E16" s="95">
        <v>78.393000000000001</v>
      </c>
      <c r="F16" s="95">
        <v>828.89800000000002</v>
      </c>
      <c r="G16" s="96">
        <f t="shared" ref="G16:G20" si="3">E16/$E$21</f>
        <v>1.4576958907561212E-3</v>
      </c>
      <c r="H16" s="97">
        <f t="shared" ref="H16:H18" si="4">(E16-I16)/I16</f>
        <v>-0.17006680288385184</v>
      </c>
      <c r="I16" s="98">
        <v>94.456999999999994</v>
      </c>
      <c r="J16" s="98">
        <v>994.85299999999995</v>
      </c>
      <c r="K16" s="378">
        <f t="shared" ref="K16:K20" si="5">I16/$I$21</f>
        <v>1.3605203684693089E-3</v>
      </c>
      <c r="L16" s="211"/>
      <c r="M16" s="209"/>
      <c r="N16" s="209"/>
      <c r="O16" s="209"/>
      <c r="P16" s="209"/>
      <c r="Q16" s="209"/>
      <c r="R16" s="209"/>
      <c r="S16" s="209"/>
    </row>
    <row r="17" spans="1:20" ht="12.95" customHeight="1">
      <c r="A17" s="678"/>
      <c r="B17" s="679"/>
      <c r="C17" s="337" t="s">
        <v>6</v>
      </c>
      <c r="D17" s="94">
        <v>1044</v>
      </c>
      <c r="E17" s="95">
        <v>86.609000000000009</v>
      </c>
      <c r="F17" s="95">
        <v>911.34500000000003</v>
      </c>
      <c r="G17" s="96">
        <f t="shared" si="3"/>
        <v>1.6104701108835854E-3</v>
      </c>
      <c r="H17" s="97">
        <f t="shared" si="4"/>
        <v>-0.2091296764708567</v>
      </c>
      <c r="I17" s="98">
        <v>109.511</v>
      </c>
      <c r="J17" s="98">
        <v>1151.021</v>
      </c>
      <c r="K17" s="378">
        <f>I17/$I$21</f>
        <v>1.577352086890781E-3</v>
      </c>
      <c r="L17" s="210"/>
      <c r="M17" s="209"/>
      <c r="N17" s="209"/>
      <c r="O17" s="209"/>
      <c r="P17" s="209"/>
      <c r="Q17" s="209"/>
      <c r="R17" s="209"/>
      <c r="S17" s="209"/>
    </row>
    <row r="18" spans="1:20" ht="12.95" customHeight="1">
      <c r="A18" s="678"/>
      <c r="B18" s="679"/>
      <c r="C18" s="337" t="s">
        <v>7</v>
      </c>
      <c r="D18" s="94">
        <v>7475</v>
      </c>
      <c r="E18" s="95">
        <v>0</v>
      </c>
      <c r="F18" s="95">
        <v>0</v>
      </c>
      <c r="G18" s="96">
        <f t="shared" si="3"/>
        <v>0</v>
      </c>
      <c r="H18" s="103">
        <f t="shared" si="4"/>
        <v>-1</v>
      </c>
      <c r="I18" s="98">
        <v>0.8</v>
      </c>
      <c r="J18" s="98">
        <v>8.5820000000000007</v>
      </c>
      <c r="K18" s="378">
        <f>I18/$I$21</f>
        <v>1.1522875962347389E-5</v>
      </c>
      <c r="L18" s="210"/>
      <c r="M18" s="209"/>
      <c r="N18" s="209"/>
      <c r="O18" s="209"/>
      <c r="P18" s="209"/>
      <c r="Q18" s="209"/>
      <c r="R18" s="209"/>
      <c r="S18" s="209"/>
    </row>
    <row r="19" spans="1:20" ht="12.95" customHeight="1">
      <c r="A19" s="678"/>
      <c r="B19" s="679"/>
      <c r="C19" s="337" t="s">
        <v>107</v>
      </c>
      <c r="D19" s="94">
        <v>6</v>
      </c>
      <c r="E19" s="95">
        <v>29.603999999999999</v>
      </c>
      <c r="F19" s="95">
        <v>307.85199999999998</v>
      </c>
      <c r="G19" s="96">
        <f t="shared" si="3"/>
        <v>5.5047809306882258E-4</v>
      </c>
      <c r="H19" s="97">
        <f>(E19-I19)/I19</f>
        <v>0.2561099796334011</v>
      </c>
      <c r="I19" s="98">
        <v>23.568000000000001</v>
      </c>
      <c r="J19" s="98">
        <v>244.70699999999999</v>
      </c>
      <c r="K19" s="378">
        <f>I19/$I$21</f>
        <v>3.3946392585075405E-4</v>
      </c>
      <c r="L19" s="210"/>
      <c r="M19" s="209"/>
      <c r="N19" s="209"/>
      <c r="O19" s="209"/>
      <c r="P19" s="209"/>
      <c r="Q19" s="209"/>
      <c r="R19" s="209"/>
      <c r="S19" s="209"/>
    </row>
    <row r="20" spans="1:20" ht="12.95" customHeight="1">
      <c r="A20" s="678"/>
      <c r="B20" s="679"/>
      <c r="C20" s="337" t="s">
        <v>112</v>
      </c>
      <c r="D20" s="102">
        <v>0</v>
      </c>
      <c r="E20" s="95">
        <v>490.68585999999959</v>
      </c>
      <c r="F20" s="95">
        <v>5322.1474829999861</v>
      </c>
      <c r="G20" s="96">
        <f t="shared" si="3"/>
        <v>9.1241662109388944E-3</v>
      </c>
      <c r="H20" s="97">
        <f t="shared" ref="H20" si="6">(E20-I20)/I20</f>
        <v>-0.47813422557545815</v>
      </c>
      <c r="I20" s="98">
        <v>940.25300000000163</v>
      </c>
      <c r="J20" s="98">
        <v>10167.265084000002</v>
      </c>
      <c r="K20" s="378">
        <f t="shared" si="5"/>
        <v>1.3543023365281298E-2</v>
      </c>
      <c r="L20" s="210"/>
      <c r="M20" s="209"/>
      <c r="N20" s="209"/>
      <c r="O20" s="209"/>
      <c r="P20" s="209"/>
      <c r="Q20" s="209"/>
      <c r="R20" s="209"/>
      <c r="S20" s="209"/>
    </row>
    <row r="21" spans="1:20" ht="12.95" customHeight="1">
      <c r="A21" s="680"/>
      <c r="B21" s="681"/>
      <c r="C21" s="310" t="s">
        <v>0</v>
      </c>
      <c r="D21" s="311">
        <v>8751</v>
      </c>
      <c r="E21" s="312">
        <v>53778.706859999984</v>
      </c>
      <c r="F21" s="313">
        <v>574215.43189800007</v>
      </c>
      <c r="G21" s="314">
        <f>SUM(G15:G20)</f>
        <v>1.0000000000000002</v>
      </c>
      <c r="H21" s="315">
        <f>(E21-I21)/I21</f>
        <v>-0.22539328929597449</v>
      </c>
      <c r="I21" s="316">
        <v>69427.112000000008</v>
      </c>
      <c r="J21" s="317">
        <v>740919.75430400006</v>
      </c>
      <c r="K21" s="379">
        <f>SUM(K15:K20)</f>
        <v>1.0000000000000002</v>
      </c>
      <c r="L21" s="210"/>
      <c r="M21" s="209"/>
      <c r="N21" s="209"/>
      <c r="O21" s="209"/>
      <c r="P21" s="209"/>
      <c r="Q21" s="209"/>
      <c r="R21" s="209"/>
      <c r="S21" s="209"/>
    </row>
    <row r="22" spans="1:20" ht="12.95" customHeight="1">
      <c r="A22" s="682" t="str">
        <f>'3.1'!F6</f>
        <v>Prosinec</v>
      </c>
      <c r="B22" s="683"/>
      <c r="C22" s="336" t="s">
        <v>4</v>
      </c>
      <c r="D22" s="99">
        <v>94</v>
      </c>
      <c r="E22" s="242">
        <v>45637.703000000009</v>
      </c>
      <c r="F22" s="242">
        <v>487153.488488</v>
      </c>
      <c r="G22" s="100">
        <f>E22/$E$28</f>
        <v>0.97755452558762579</v>
      </c>
      <c r="H22" s="101">
        <f>(E22-I22)/I22</f>
        <v>-0.35280695398265527</v>
      </c>
      <c r="I22" s="454">
        <v>70516.367999999988</v>
      </c>
      <c r="J22" s="454">
        <v>752441.573279</v>
      </c>
      <c r="K22" s="377">
        <f>I22/$I$28</f>
        <v>0.97900102766573716</v>
      </c>
      <c r="L22" s="95"/>
      <c r="M22" s="209"/>
      <c r="N22" s="209"/>
      <c r="O22" s="209"/>
      <c r="P22" s="209"/>
      <c r="Q22" s="209"/>
      <c r="R22" s="209"/>
      <c r="S22" s="209"/>
      <c r="T22" s="95"/>
    </row>
    <row r="23" spans="1:20" ht="12.95" customHeight="1">
      <c r="A23" s="682"/>
      <c r="B23" s="683"/>
      <c r="C23" s="337" t="s">
        <v>5</v>
      </c>
      <c r="D23" s="94">
        <v>132</v>
      </c>
      <c r="E23" s="95">
        <v>115.04600000000001</v>
      </c>
      <c r="F23" s="95">
        <v>1212.627</v>
      </c>
      <c r="G23" s="96">
        <f t="shared" ref="G23:G27" si="7">E23/$E$28</f>
        <v>2.4642725325320159E-3</v>
      </c>
      <c r="H23" s="97">
        <f t="shared" ref="H23:H27" si="8">(E23-I23)/I23</f>
        <v>9.2814058418427936E-2</v>
      </c>
      <c r="I23" s="98">
        <v>105.27500000000001</v>
      </c>
      <c r="J23" s="98">
        <v>1112.7650000000001</v>
      </c>
      <c r="K23" s="378">
        <f t="shared" ref="K23:K27" si="9">I23/$I$28</f>
        <v>1.4615661031706923E-3</v>
      </c>
      <c r="L23" s="95"/>
      <c r="M23" s="209"/>
      <c r="N23" s="209"/>
      <c r="O23" s="209"/>
      <c r="P23" s="209"/>
      <c r="Q23" s="209"/>
      <c r="R23" s="209"/>
      <c r="S23" s="209"/>
      <c r="T23" s="95"/>
    </row>
    <row r="24" spans="1:20" ht="12.95" customHeight="1">
      <c r="A24" s="682"/>
      <c r="B24" s="683"/>
      <c r="C24" s="337" t="s">
        <v>6</v>
      </c>
      <c r="D24" s="94">
        <v>1043</v>
      </c>
      <c r="E24" s="95">
        <v>66.453000000000003</v>
      </c>
      <c r="F24" s="95">
        <v>699.12</v>
      </c>
      <c r="G24" s="96">
        <f t="shared" si="7"/>
        <v>1.4234158736883512E-3</v>
      </c>
      <c r="H24" s="97">
        <f t="shared" si="8"/>
        <v>-0.38808828810578355</v>
      </c>
      <c r="I24" s="98">
        <v>108.59899999999999</v>
      </c>
      <c r="J24" s="98">
        <v>1240.1569999999999</v>
      </c>
      <c r="K24" s="378">
        <f t="shared" si="9"/>
        <v>1.5077142459105578E-3</v>
      </c>
      <c r="L24" s="95"/>
      <c r="M24" s="209"/>
      <c r="N24" s="209"/>
      <c r="O24" s="209"/>
      <c r="P24" s="209"/>
      <c r="Q24" s="209"/>
      <c r="R24" s="209"/>
      <c r="S24" s="209"/>
      <c r="T24" s="95"/>
    </row>
    <row r="25" spans="1:20" ht="12.95" customHeight="1">
      <c r="A25" s="682"/>
      <c r="B25" s="683"/>
      <c r="C25" s="337" t="s">
        <v>7</v>
      </c>
      <c r="D25" s="94">
        <v>7492</v>
      </c>
      <c r="E25" s="95">
        <v>245.191</v>
      </c>
      <c r="F25" s="95">
        <v>2613.616</v>
      </c>
      <c r="G25" s="96">
        <f t="shared" si="7"/>
        <v>5.2519639667963896E-3</v>
      </c>
      <c r="H25" s="103">
        <f t="shared" si="8"/>
        <v>8.9892784751609181E-2</v>
      </c>
      <c r="I25" s="98">
        <v>224.96799999999999</v>
      </c>
      <c r="J25" s="98">
        <v>2401.06</v>
      </c>
      <c r="K25" s="378">
        <f t="shared" si="9"/>
        <v>3.1233018579729685E-3</v>
      </c>
      <c r="L25" s="95"/>
      <c r="M25" s="209"/>
      <c r="N25" s="209"/>
      <c r="O25" s="209"/>
      <c r="P25" s="209"/>
      <c r="Q25" s="209"/>
      <c r="R25" s="209"/>
      <c r="S25" s="209"/>
      <c r="T25" s="95"/>
    </row>
    <row r="26" spans="1:20" ht="12.95" customHeight="1">
      <c r="A26" s="682"/>
      <c r="B26" s="683"/>
      <c r="C26" s="337" t="s">
        <v>107</v>
      </c>
      <c r="D26" s="94">
        <v>6</v>
      </c>
      <c r="E26" s="95">
        <v>32.206000000000003</v>
      </c>
      <c r="F26" s="95">
        <v>333.3</v>
      </c>
      <c r="G26" s="96">
        <f t="shared" si="7"/>
        <v>6.8984894027368277E-4</v>
      </c>
      <c r="H26" s="97">
        <f t="shared" si="8"/>
        <v>0.21853953840332968</v>
      </c>
      <c r="I26" s="98">
        <v>26.43</v>
      </c>
      <c r="J26" s="98">
        <v>272.73099999999999</v>
      </c>
      <c r="K26" s="378">
        <f t="shared" si="9"/>
        <v>3.6693604470958342E-4</v>
      </c>
      <c r="L26" s="95"/>
      <c r="M26" s="209"/>
      <c r="N26" s="209"/>
      <c r="O26" s="209"/>
      <c r="P26" s="209"/>
      <c r="Q26" s="209"/>
      <c r="R26" s="209"/>
      <c r="S26" s="209"/>
      <c r="T26" s="95"/>
    </row>
    <row r="27" spans="1:20" ht="12.95" customHeight="1">
      <c r="A27" s="682"/>
      <c r="B27" s="683"/>
      <c r="C27" s="337" t="s">
        <v>112</v>
      </c>
      <c r="D27" s="102">
        <v>0</v>
      </c>
      <c r="E27" s="95">
        <v>588.98406000000045</v>
      </c>
      <c r="F27" s="95">
        <v>6524.2043850000082</v>
      </c>
      <c r="G27" s="96">
        <f t="shared" si="7"/>
        <v>1.2615973099083756E-2</v>
      </c>
      <c r="H27" s="97">
        <f t="shared" si="8"/>
        <v>-0.43759567308364261</v>
      </c>
      <c r="I27" s="98">
        <v>1047.2608972078483</v>
      </c>
      <c r="J27" s="98">
        <v>11302.58251535783</v>
      </c>
      <c r="K27" s="378">
        <f t="shared" si="9"/>
        <v>1.4539454082499336E-2</v>
      </c>
      <c r="L27" s="95"/>
      <c r="M27" s="209"/>
      <c r="N27" s="209"/>
      <c r="O27" s="209"/>
      <c r="P27" s="209"/>
      <c r="Q27" s="209"/>
      <c r="R27" s="209"/>
      <c r="S27" s="209"/>
      <c r="T27" s="95"/>
    </row>
    <row r="28" spans="1:20" ht="12.95" customHeight="1">
      <c r="A28" s="682"/>
      <c r="B28" s="683"/>
      <c r="C28" s="310" t="s">
        <v>0</v>
      </c>
      <c r="D28" s="311">
        <v>8767</v>
      </c>
      <c r="E28" s="312">
        <v>46685.583060000012</v>
      </c>
      <c r="F28" s="313">
        <v>498536.35587299993</v>
      </c>
      <c r="G28" s="314">
        <f>SUM(G22:G27)</f>
        <v>1</v>
      </c>
      <c r="H28" s="315">
        <f>(E28-I28)/I28</f>
        <v>-0.35184929273563625</v>
      </c>
      <c r="I28" s="316">
        <v>72028.900897207815</v>
      </c>
      <c r="J28" s="317">
        <v>768770.86879435799</v>
      </c>
      <c r="K28" s="379">
        <f>SUM(K22:K27)</f>
        <v>1.0000000000000002</v>
      </c>
      <c r="M28" s="209"/>
      <c r="N28" s="209"/>
      <c r="O28" s="209"/>
      <c r="P28" s="209"/>
      <c r="Q28" s="209"/>
      <c r="R28" s="209"/>
      <c r="S28" s="209"/>
    </row>
    <row r="29" spans="1:20" ht="12.95" customHeight="1">
      <c r="A29" s="684" t="str">
        <f>'3.1'!G6</f>
        <v>IV. čtvrtletí</v>
      </c>
      <c r="B29" s="685"/>
      <c r="C29" s="337" t="s">
        <v>4</v>
      </c>
      <c r="D29" s="94">
        <f>D22</f>
        <v>94</v>
      </c>
      <c r="E29" s="95">
        <f>E8+E15+E22</f>
        <v>107698.91899999999</v>
      </c>
      <c r="F29" s="95">
        <f>F8+F15+F22</f>
        <v>1149838.9505620003</v>
      </c>
      <c r="G29" s="96">
        <f>E29/$E$35</f>
        <v>0.96633990848526174</v>
      </c>
      <c r="H29" s="97">
        <f>(E29-I29)/I29</f>
        <v>-0.30923426759641548</v>
      </c>
      <c r="I29" s="98">
        <f>I8+I15+I22</f>
        <v>155912.36499999999</v>
      </c>
      <c r="J29" s="98">
        <f>J8+J15+J22</f>
        <v>1663726.4313719999</v>
      </c>
      <c r="K29" s="378">
        <f>I29/$I$35</f>
        <v>0.97456857227099858</v>
      </c>
      <c r="M29" s="209"/>
      <c r="N29" s="209"/>
      <c r="O29" s="209"/>
      <c r="P29" s="209"/>
      <c r="Q29" s="209"/>
      <c r="R29" s="209"/>
      <c r="S29" s="209"/>
    </row>
    <row r="30" spans="1:20" ht="12.95" customHeight="1">
      <c r="A30" s="682"/>
      <c r="B30" s="683"/>
      <c r="C30" s="337" t="s">
        <v>5</v>
      </c>
      <c r="D30" s="94">
        <f t="shared" ref="D30:D33" si="10">D23</f>
        <v>132</v>
      </c>
      <c r="E30" s="95">
        <f>E9+E16+E23</f>
        <v>241.46</v>
      </c>
      <c r="F30" s="95">
        <f t="shared" ref="F30" si="11">F9+F16+F23</f>
        <v>2550.576</v>
      </c>
      <c r="G30" s="96">
        <f t="shared" ref="G30:G34" si="12">E30/$E$35</f>
        <v>2.1665253139899325E-3</v>
      </c>
      <c r="H30" s="97">
        <f t="shared" ref="H30:H32" si="13">(E30-I30)/I30</f>
        <v>-4.9400018897042618E-2</v>
      </c>
      <c r="I30" s="98">
        <f>I9+I16+I23</f>
        <v>254.00800000000001</v>
      </c>
      <c r="J30" s="98">
        <f t="shared" ref="J30" si="14">J9+J16+J23</f>
        <v>2684.3220000000001</v>
      </c>
      <c r="K30" s="378">
        <f t="shared" ref="K30:K34" si="15">I30/$I$35</f>
        <v>1.5877394580308742E-3</v>
      </c>
      <c r="M30" s="209"/>
      <c r="N30" s="209"/>
      <c r="O30" s="209"/>
      <c r="P30" s="209"/>
      <c r="Q30" s="209"/>
      <c r="R30" s="209"/>
      <c r="S30" s="209"/>
    </row>
    <row r="31" spans="1:20" ht="12.95" customHeight="1">
      <c r="A31" s="682"/>
      <c r="B31" s="683"/>
      <c r="C31" s="337" t="s">
        <v>6</v>
      </c>
      <c r="D31" s="94">
        <f t="shared" si="10"/>
        <v>1043</v>
      </c>
      <c r="E31" s="95">
        <f t="shared" ref="E31:F34" si="16">E10+E17+E24</f>
        <v>195.46299999999999</v>
      </c>
      <c r="F31" s="95">
        <f t="shared" si="16"/>
        <v>2056.8910000000001</v>
      </c>
      <c r="G31" s="96">
        <f t="shared" si="12"/>
        <v>1.7538123807190184E-3</v>
      </c>
      <c r="H31" s="97">
        <f t="shared" si="13"/>
        <v>-0.34719675640653125</v>
      </c>
      <c r="I31" s="98">
        <f t="shared" ref="I31:J33" si="17">I10+I17+I24</f>
        <v>299.42099999999999</v>
      </c>
      <c r="J31" s="98">
        <f t="shared" si="17"/>
        <v>3247.3679999999999</v>
      </c>
      <c r="K31" s="378">
        <f t="shared" si="15"/>
        <v>1.8716045804189725E-3</v>
      </c>
      <c r="M31" s="209"/>
      <c r="N31" s="209"/>
      <c r="O31" s="209"/>
      <c r="P31" s="209"/>
      <c r="Q31" s="209"/>
      <c r="R31" s="209"/>
      <c r="S31" s="209"/>
    </row>
    <row r="32" spans="1:20" ht="12.95" customHeight="1">
      <c r="A32" s="682"/>
      <c r="B32" s="683"/>
      <c r="C32" s="337" t="s">
        <v>7</v>
      </c>
      <c r="D32" s="94">
        <f t="shared" si="10"/>
        <v>7492</v>
      </c>
      <c r="E32" s="95">
        <f>E11+E18+E25</f>
        <v>245.191</v>
      </c>
      <c r="F32" s="95">
        <f t="shared" si="16"/>
        <v>2613.616</v>
      </c>
      <c r="G32" s="96">
        <f t="shared" si="12"/>
        <v>2.2000021049552953E-3</v>
      </c>
      <c r="H32" s="103">
        <f t="shared" si="13"/>
        <v>8.6030792672123602E-2</v>
      </c>
      <c r="I32" s="98">
        <f>I11+I18+I25</f>
        <v>225.768</v>
      </c>
      <c r="J32" s="98">
        <f t="shared" si="17"/>
        <v>2409.6419999999998</v>
      </c>
      <c r="K32" s="378">
        <f t="shared" si="15"/>
        <v>1.4112183945415673E-3</v>
      </c>
      <c r="M32" s="209"/>
      <c r="N32" s="209"/>
      <c r="O32" s="209"/>
      <c r="P32" s="209"/>
      <c r="Q32" s="209"/>
      <c r="R32" s="209"/>
      <c r="S32" s="209"/>
    </row>
    <row r="33" spans="1:20" ht="12.95" customHeight="1">
      <c r="A33" s="682"/>
      <c r="B33" s="683"/>
      <c r="C33" s="337" t="s">
        <v>107</v>
      </c>
      <c r="D33" s="94">
        <f t="shared" si="10"/>
        <v>6</v>
      </c>
      <c r="E33" s="95">
        <f>E12+E19+E26</f>
        <v>96.17</v>
      </c>
      <c r="F33" s="95">
        <f t="shared" si="16"/>
        <v>997.39599999999996</v>
      </c>
      <c r="G33" s="96">
        <f t="shared" si="12"/>
        <v>8.6289546693618744E-4</v>
      </c>
      <c r="H33" s="97">
        <f>(E33-I33)/I33</f>
        <v>0.25454948667440663</v>
      </c>
      <c r="I33" s="98">
        <f>I12+I19+I26</f>
        <v>76.657000000000011</v>
      </c>
      <c r="J33" s="98">
        <f t="shared" si="17"/>
        <v>793.78499999999997</v>
      </c>
      <c r="K33" s="378">
        <f t="shared" si="15"/>
        <v>4.7916342648370421E-4</v>
      </c>
      <c r="M33" s="209"/>
      <c r="N33" s="209"/>
      <c r="O33" s="209"/>
      <c r="P33" s="209"/>
      <c r="Q33" s="209"/>
      <c r="R33" s="209"/>
      <c r="S33" s="209"/>
    </row>
    <row r="34" spans="1:20" ht="12.95" customHeight="1">
      <c r="A34" s="682"/>
      <c r="B34" s="683"/>
      <c r="C34" s="337" t="s">
        <v>112</v>
      </c>
      <c r="D34" s="94"/>
      <c r="E34" s="95">
        <f t="shared" si="16"/>
        <v>2973.1449100000009</v>
      </c>
      <c r="F34" s="95">
        <f t="shared" si="16"/>
        <v>32143.623662000009</v>
      </c>
      <c r="G34" s="96">
        <f t="shared" si="12"/>
        <v>2.6676856248137669E-2</v>
      </c>
      <c r="H34" s="97">
        <f t="shared" ref="H34" si="18">(E34-I34)/I34</f>
        <v>-7.4561837411657686E-2</v>
      </c>
      <c r="I34" s="98">
        <f t="shared" ref="I34:J34" si="19">I13+I20+I27</f>
        <v>3212.6888972078505</v>
      </c>
      <c r="J34" s="98">
        <f t="shared" si="19"/>
        <v>34672.966830357822</v>
      </c>
      <c r="K34" s="378">
        <f t="shared" si="15"/>
        <v>2.0081701869526153E-2</v>
      </c>
      <c r="M34" s="209"/>
      <c r="N34" s="209"/>
      <c r="O34" s="209"/>
      <c r="P34" s="209"/>
      <c r="Q34" s="209"/>
      <c r="R34" s="209"/>
      <c r="S34" s="209"/>
    </row>
    <row r="35" spans="1:20" ht="12.95" customHeight="1">
      <c r="A35" s="682"/>
      <c r="B35" s="683"/>
      <c r="C35" s="310" t="s">
        <v>0</v>
      </c>
      <c r="D35" s="311">
        <f>SUM(D29:D34)</f>
        <v>8767</v>
      </c>
      <c r="E35" s="312">
        <f>SUM(E29:E34)</f>
        <v>111450.34791000001</v>
      </c>
      <c r="F35" s="313">
        <f>SUM(F29:F34)</f>
        <v>1190201.0532240001</v>
      </c>
      <c r="G35" s="314">
        <f>SUM(G29:G34)</f>
        <v>0.99999999999999989</v>
      </c>
      <c r="H35" s="315">
        <f>(E35-I35)/I35</f>
        <v>-0.30335219761591842</v>
      </c>
      <c r="I35" s="316">
        <f>SUM(I29:I34)</f>
        <v>159980.90789720786</v>
      </c>
      <c r="J35" s="317">
        <f>SUM(J29:J34)</f>
        <v>1707534.5152023577</v>
      </c>
      <c r="K35" s="379">
        <f>SUM(K29:K34)</f>
        <v>1</v>
      </c>
      <c r="M35" s="209"/>
      <c r="N35" s="209"/>
      <c r="O35" s="209"/>
      <c r="P35" s="209"/>
      <c r="Q35" s="209"/>
      <c r="R35" s="209"/>
      <c r="S35" s="209"/>
    </row>
    <row r="36" spans="1:20" ht="20.100000000000001" customHeight="1">
      <c r="A36" s="240"/>
      <c r="B36" s="241"/>
      <c r="C36" s="182"/>
      <c r="D36" s="242"/>
      <c r="E36" s="242"/>
      <c r="F36" s="242"/>
      <c r="G36" s="243"/>
      <c r="H36" s="244"/>
      <c r="I36" s="245"/>
      <c r="J36" s="245"/>
      <c r="K36" s="246"/>
    </row>
    <row r="37" spans="1:20" ht="15" customHeight="1">
      <c r="A37" s="673" t="s">
        <v>65</v>
      </c>
      <c r="B37" s="673"/>
      <c r="C37" s="673"/>
      <c r="D37" s="673"/>
      <c r="E37" s="673"/>
      <c r="F37" s="341"/>
      <c r="G37" s="673" t="s">
        <v>66</v>
      </c>
      <c r="H37" s="673"/>
      <c r="I37" s="673"/>
      <c r="J37" s="673"/>
      <c r="K37" s="673"/>
      <c r="M37" s="210"/>
      <c r="N37" s="210"/>
      <c r="O37" s="210"/>
      <c r="P37" s="210"/>
      <c r="Q37" s="210"/>
      <c r="R37" s="210"/>
      <c r="S37" s="210"/>
    </row>
    <row r="38" spans="1:20" ht="15" customHeight="1">
      <c r="A38" s="674" t="str">
        <f>A29</f>
        <v>IV. čtvrtletí</v>
      </c>
      <c r="B38" s="674"/>
      <c r="C38" s="674"/>
      <c r="D38" s="674"/>
      <c r="E38" s="674"/>
      <c r="F38" s="341"/>
      <c r="G38" s="675" t="str">
        <f>A29</f>
        <v>IV. čtvrtletí</v>
      </c>
      <c r="H38" s="675"/>
      <c r="I38" s="675"/>
      <c r="J38" s="675"/>
      <c r="K38" s="675"/>
      <c r="M38" s="210"/>
      <c r="N38" s="210"/>
      <c r="O38" s="210"/>
      <c r="P38" s="210"/>
      <c r="Q38" s="210"/>
      <c r="R38" s="210"/>
      <c r="S38" s="210"/>
    </row>
    <row r="39" spans="1:20" ht="15" customHeight="1">
      <c r="A39" s="93"/>
      <c r="B39" s="93"/>
      <c r="C39" s="93"/>
      <c r="D39" s="70"/>
      <c r="E39" s="70"/>
      <c r="F39" s="70"/>
      <c r="G39" s="93"/>
      <c r="H39" s="93"/>
      <c r="I39" s="93"/>
      <c r="J39" s="93"/>
      <c r="K39" s="93"/>
      <c r="M39" s="210"/>
      <c r="N39" s="210"/>
      <c r="O39" s="210"/>
      <c r="P39" s="210"/>
      <c r="Q39" s="210"/>
      <c r="R39" s="210"/>
      <c r="S39" s="210"/>
      <c r="T39" s="210"/>
    </row>
    <row r="40" spans="1:20" ht="15" customHeight="1">
      <c r="A40" s="93"/>
      <c r="B40" s="93"/>
      <c r="C40" s="93"/>
      <c r="D40" s="70"/>
      <c r="E40" s="70"/>
      <c r="F40" s="70"/>
      <c r="G40" s="93"/>
      <c r="H40" s="93"/>
      <c r="I40" s="93"/>
      <c r="J40" s="93"/>
      <c r="K40" s="93"/>
    </row>
    <row r="41" spans="1:20" ht="15" customHeight="1">
      <c r="A41" s="93"/>
      <c r="B41" s="93"/>
      <c r="C41" s="93"/>
      <c r="D41" s="70"/>
      <c r="E41" s="70"/>
      <c r="F41" s="70"/>
      <c r="G41" s="93"/>
      <c r="H41" s="93"/>
      <c r="I41" s="93"/>
      <c r="J41" s="93"/>
      <c r="K41" s="93"/>
    </row>
    <row r="42" spans="1:20" ht="15" customHeight="1">
      <c r="A42" s="93"/>
      <c r="B42" s="93"/>
      <c r="C42" s="93">
        <f>E4</f>
        <v>2021</v>
      </c>
      <c r="D42" s="93">
        <f>I4</f>
        <v>2020</v>
      </c>
      <c r="E42" s="70"/>
      <c r="F42" s="70"/>
      <c r="G42" s="70"/>
      <c r="H42" s="93"/>
      <c r="I42" s="93">
        <f>E4</f>
        <v>2021</v>
      </c>
      <c r="J42" s="93">
        <f>I4</f>
        <v>2020</v>
      </c>
      <c r="K42" s="93"/>
    </row>
    <row r="43" spans="1:20" ht="15" customHeight="1">
      <c r="A43" s="93"/>
      <c r="B43" s="93" t="str">
        <f>A8</f>
        <v>Říjen</v>
      </c>
      <c r="C43" s="67">
        <f>E14</f>
        <v>10986.057990000001</v>
      </c>
      <c r="D43" s="67">
        <f>I14</f>
        <v>18524.895000000004</v>
      </c>
      <c r="E43" s="70"/>
      <c r="F43" s="70"/>
      <c r="G43" s="70"/>
      <c r="H43" s="93" t="str">
        <f>A8</f>
        <v>Říjen</v>
      </c>
      <c r="I43" s="213">
        <f>E14/E35</f>
        <v>9.8573563887585355E-2</v>
      </c>
      <c r="J43" s="213">
        <f>I14/I35</f>
        <v>0.11579441099248393</v>
      </c>
      <c r="K43" s="93"/>
    </row>
    <row r="44" spans="1:20" ht="15" customHeight="1">
      <c r="A44" s="93"/>
      <c r="B44" s="93" t="str">
        <f>A15</f>
        <v>Listopad</v>
      </c>
      <c r="C44" s="67">
        <f>E21</f>
        <v>53778.706859999984</v>
      </c>
      <c r="D44" s="67">
        <f>I21</f>
        <v>69427.112000000008</v>
      </c>
      <c r="E44" s="70"/>
      <c r="F44" s="70"/>
      <c r="G44" s="70"/>
      <c r="H44" s="93" t="str">
        <f>A15</f>
        <v>Listopad</v>
      </c>
      <c r="I44" s="213">
        <f>E21/E35</f>
        <v>0.4825351187187692</v>
      </c>
      <c r="J44" s="213">
        <f>I21/I35</f>
        <v>0.43397123389628994</v>
      </c>
      <c r="K44" s="93"/>
    </row>
    <row r="45" spans="1:20" ht="15" customHeight="1">
      <c r="A45" s="93"/>
      <c r="B45" s="93" t="str">
        <f>A22</f>
        <v>Prosinec</v>
      </c>
      <c r="C45" s="67">
        <f>E28</f>
        <v>46685.583060000012</v>
      </c>
      <c r="D45" s="67">
        <f>I28</f>
        <v>72028.900897207815</v>
      </c>
      <c r="E45" s="70"/>
      <c r="F45" s="70"/>
      <c r="G45" s="70"/>
      <c r="H45" s="93" t="str">
        <f>A22</f>
        <v>Prosinec</v>
      </c>
      <c r="I45" s="213">
        <f>E28/E35</f>
        <v>0.41889131739364532</v>
      </c>
      <c r="J45" s="213">
        <f>I28/I35</f>
        <v>0.45023435511122595</v>
      </c>
      <c r="K45" s="93"/>
    </row>
    <row r="46" spans="1:20" ht="15" customHeight="1">
      <c r="A46" s="93"/>
      <c r="B46" s="93"/>
      <c r="C46" s="67">
        <f>SUM(C43:C45)</f>
        <v>111450.34791</v>
      </c>
      <c r="D46" s="67">
        <f>SUM(D43:D45)</f>
        <v>159980.90789720783</v>
      </c>
      <c r="E46" s="93"/>
      <c r="F46" s="93"/>
      <c r="G46" s="93"/>
      <c r="H46" s="93"/>
      <c r="I46" s="127">
        <f>SUM(I43:I45)</f>
        <v>0.99999999999999978</v>
      </c>
      <c r="J46" s="127">
        <f>SUM(J43:J45)</f>
        <v>0.99999999999999978</v>
      </c>
      <c r="K46" s="93"/>
    </row>
    <row r="47" spans="1:20" ht="15" customHeight="1">
      <c r="A47" s="93"/>
      <c r="B47" s="93"/>
      <c r="C47" s="93"/>
      <c r="D47" s="93"/>
      <c r="E47" s="93"/>
      <c r="F47" s="93"/>
      <c r="G47" s="93"/>
      <c r="H47" s="93"/>
      <c r="I47" s="93"/>
      <c r="J47" s="93"/>
      <c r="K47" s="93"/>
    </row>
    <row r="48" spans="1:20" ht="15" customHeight="1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93"/>
    </row>
    <row r="49" spans="1:11" ht="15" customHeight="1">
      <c r="A49" s="93"/>
      <c r="B49" s="93"/>
      <c r="C49" s="93"/>
      <c r="D49" s="93"/>
      <c r="E49" s="93"/>
      <c r="F49" s="93"/>
      <c r="G49" s="93"/>
      <c r="H49" s="93"/>
      <c r="I49" s="93"/>
      <c r="J49" s="93"/>
      <c r="K49" s="93"/>
    </row>
    <row r="50" spans="1:11" ht="15" customHeight="1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</row>
    <row r="51" spans="1:11" ht="15" customHeight="1">
      <c r="A51" s="93"/>
      <c r="B51" s="93"/>
      <c r="C51" s="93"/>
      <c r="D51" s="93"/>
      <c r="E51" s="93"/>
      <c r="F51" s="93"/>
      <c r="G51" s="93"/>
      <c r="H51" s="93"/>
      <c r="I51" s="93"/>
      <c r="J51" s="93"/>
      <c r="K51" s="93"/>
    </row>
    <row r="52" spans="1:11" ht="15" customHeight="1">
      <c r="A52" s="93"/>
      <c r="B52" s="93"/>
      <c r="C52" s="93"/>
      <c r="D52" s="93"/>
      <c r="E52" s="93"/>
      <c r="F52" s="93"/>
      <c r="G52" s="93"/>
      <c r="H52" s="93"/>
      <c r="I52" s="93"/>
      <c r="J52" s="93"/>
      <c r="K52" s="93"/>
    </row>
    <row r="53" spans="1:11" ht="15" customHeight="1">
      <c r="A53" s="710" t="s">
        <v>301</v>
      </c>
      <c r="B53" s="710"/>
      <c r="C53" s="710"/>
      <c r="D53" s="710"/>
      <c r="E53" s="710"/>
      <c r="F53" s="710"/>
      <c r="G53" s="710"/>
      <c r="H53" s="710"/>
      <c r="I53" s="710"/>
      <c r="J53" s="710"/>
      <c r="K53" s="710"/>
    </row>
    <row r="54" spans="1:11" ht="15" customHeight="1">
      <c r="A54" s="710"/>
      <c r="B54" s="710"/>
      <c r="C54" s="710"/>
      <c r="D54" s="710"/>
      <c r="E54" s="710"/>
      <c r="F54" s="710"/>
      <c r="G54" s="710"/>
      <c r="H54" s="710"/>
      <c r="I54" s="710"/>
      <c r="J54" s="710"/>
      <c r="K54" s="710"/>
    </row>
    <row r="55" spans="1:11" ht="15" customHeight="1">
      <c r="A55" s="710"/>
      <c r="B55" s="710"/>
      <c r="C55" s="710"/>
      <c r="D55" s="710"/>
      <c r="E55" s="710"/>
      <c r="F55" s="710"/>
      <c r="G55" s="710"/>
      <c r="H55" s="710"/>
      <c r="I55" s="710"/>
      <c r="J55" s="710"/>
      <c r="K55" s="710"/>
    </row>
    <row r="56" spans="1:11" ht="15" customHeight="1">
      <c r="A56" s="93"/>
      <c r="B56" s="93"/>
      <c r="C56" s="93"/>
      <c r="D56" s="93"/>
      <c r="E56" s="93"/>
      <c r="F56" s="93"/>
      <c r="G56" s="93"/>
      <c r="H56" s="93"/>
      <c r="I56" s="93"/>
      <c r="J56" s="93"/>
      <c r="K56" s="93"/>
    </row>
    <row r="57" spans="1:11" ht="15" customHeight="1">
      <c r="A57" s="93"/>
      <c r="B57" s="93"/>
      <c r="C57" s="93"/>
      <c r="D57" s="93"/>
      <c r="E57" s="93"/>
      <c r="F57" s="93"/>
      <c r="G57" s="93"/>
      <c r="H57" s="93"/>
      <c r="I57" s="93"/>
      <c r="J57" s="93"/>
      <c r="K57" s="93"/>
    </row>
    <row r="58" spans="1:11" ht="15" customHeight="1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</row>
    <row r="59" spans="1:11" ht="15" customHeight="1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</row>
    <row r="60" spans="1:11" ht="15" customHeight="1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</row>
    <row r="61" spans="1:11" ht="15" customHeight="1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</row>
    <row r="62" spans="1:11" ht="15" customHeight="1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</row>
    <row r="63" spans="1:11" ht="15" customHeight="1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</row>
    <row r="64" spans="1:11" ht="15" customHeight="1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</row>
    <row r="65" spans="1:11" ht="15" customHeight="1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</row>
    <row r="66" spans="1:11" ht="15" customHeight="1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</row>
    <row r="67" spans="1:11" ht="15" customHeight="1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</row>
    <row r="68" spans="1:11" ht="15" customHeight="1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</row>
    <row r="69" spans="1:11" ht="15" customHeight="1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</row>
    <row r="70" spans="1:11" ht="15" customHeight="1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</row>
    <row r="71" spans="1:11" ht="15" customHeight="1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</row>
    <row r="72" spans="1:11" ht="15" customHeight="1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</row>
    <row r="73" spans="1:11" ht="15" customHeight="1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</row>
    <row r="74" spans="1:11" ht="15" customHeight="1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</row>
    <row r="75" spans="1:11" ht="15" customHeight="1"/>
    <row r="76" spans="1:11" ht="15" customHeight="1"/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</sheetData>
  <mergeCells count="20">
    <mergeCell ref="G37:K37"/>
    <mergeCell ref="A38:E38"/>
    <mergeCell ref="G38:K38"/>
    <mergeCell ref="A53:K55"/>
    <mergeCell ref="A7:B7"/>
    <mergeCell ref="A8:B14"/>
    <mergeCell ref="A15:B21"/>
    <mergeCell ref="A22:B28"/>
    <mergeCell ref="A29:B35"/>
    <mergeCell ref="A37:E37"/>
    <mergeCell ref="G5:G7"/>
    <mergeCell ref="H5:H7"/>
    <mergeCell ref="K5:K7"/>
    <mergeCell ref="E5:F6"/>
    <mergeCell ref="I5:J6"/>
    <mergeCell ref="A1:K1"/>
    <mergeCell ref="A2:C2"/>
    <mergeCell ref="A3:D3"/>
    <mergeCell ref="E4:G4"/>
    <mergeCell ref="I4:K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25 H11" evalError="1"/>
    <ignoredError sqref="H35" formula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8"/>
  <dimension ref="A1:K57"/>
  <sheetViews>
    <sheetView showGridLines="0" zoomScaleNormal="100" zoomScaleSheetLayoutView="100" workbookViewId="0"/>
  </sheetViews>
  <sheetFormatPr defaultColWidth="9.140625" defaultRowHeight="12.75"/>
  <cols>
    <col min="1" max="1" width="17.140625" style="204" customWidth="1"/>
    <col min="2" max="2" width="10.140625" style="204" customWidth="1"/>
    <col min="3" max="3" width="9.140625" style="204" customWidth="1"/>
    <col min="4" max="4" width="9.42578125" style="204" customWidth="1"/>
    <col min="5" max="6" width="8.5703125" style="204" customWidth="1"/>
    <col min="7" max="10" width="6.85546875" style="204" customWidth="1"/>
    <col min="11" max="11" width="7.85546875" style="204" customWidth="1"/>
    <col min="12" max="13" width="9.140625" style="204"/>
    <col min="14" max="14" width="11.140625" style="204" customWidth="1"/>
    <col min="15" max="16384" width="9.140625" style="204"/>
  </cols>
  <sheetData>
    <row r="1" spans="1:11" ht="15.75">
      <c r="A1" s="711" t="str">
        <f>"5.6. Spotřeba zemního plynu a teplota ovzduší: "&amp;LOWER(C3)</f>
        <v>5.6. Spotřeba zemního plynu a teplota ovzduší: říjen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</row>
    <row r="2" spans="1:11" ht="6" customHeight="1">
      <c r="A2" s="721"/>
      <c r="B2" s="721"/>
      <c r="C2" s="206"/>
      <c r="D2" s="207"/>
      <c r="E2" s="208"/>
      <c r="F2" s="208"/>
      <c r="G2" s="208"/>
      <c r="H2" s="208"/>
      <c r="I2" s="75"/>
      <c r="J2" s="75"/>
      <c r="K2" s="75"/>
    </row>
    <row r="3" spans="1:11" ht="18.75" customHeight="1">
      <c r="A3" s="716"/>
      <c r="B3" s="717"/>
      <c r="C3" s="714" t="str">
        <f>'3.1'!D6</f>
        <v>Říjen</v>
      </c>
      <c r="D3" s="715"/>
      <c r="E3" s="715"/>
      <c r="F3" s="715"/>
      <c r="G3" s="715"/>
      <c r="H3" s="715"/>
      <c r="I3" s="715"/>
      <c r="J3" s="715"/>
      <c r="K3" s="715"/>
    </row>
    <row r="4" spans="1:11" ht="24.95" customHeight="1">
      <c r="A4" s="283"/>
      <c r="B4" s="272"/>
      <c r="C4" s="718" t="s">
        <v>65</v>
      </c>
      <c r="D4" s="719"/>
      <c r="E4" s="719"/>
      <c r="F4" s="720"/>
      <c r="G4" s="712" t="s">
        <v>243</v>
      </c>
      <c r="H4" s="712"/>
      <c r="I4" s="712"/>
      <c r="J4" s="712"/>
      <c r="K4" s="713"/>
    </row>
    <row r="5" spans="1:11" ht="25.5">
      <c r="A5" s="288"/>
      <c r="B5" s="700" t="s">
        <v>239</v>
      </c>
      <c r="C5" s="273"/>
      <c r="D5" s="274"/>
      <c r="E5" s="722" t="s">
        <v>240</v>
      </c>
      <c r="F5" s="722" t="s">
        <v>225</v>
      </c>
      <c r="G5" s="275" t="s">
        <v>72</v>
      </c>
      <c r="H5" s="275" t="s">
        <v>226</v>
      </c>
      <c r="I5" s="275" t="s">
        <v>227</v>
      </c>
      <c r="J5" s="275" t="s">
        <v>241</v>
      </c>
      <c r="K5" s="275" t="s">
        <v>242</v>
      </c>
    </row>
    <row r="6" spans="1:11" ht="13.5" customHeight="1">
      <c r="A6" s="380" t="s">
        <v>238</v>
      </c>
      <c r="B6" s="701"/>
      <c r="C6" s="339" t="s">
        <v>278</v>
      </c>
      <c r="D6" s="338" t="s">
        <v>273</v>
      </c>
      <c r="E6" s="703"/>
      <c r="F6" s="703"/>
      <c r="G6" s="276" t="s">
        <v>276</v>
      </c>
      <c r="H6" s="277" t="s">
        <v>276</v>
      </c>
      <c r="I6" s="277" t="s">
        <v>276</v>
      </c>
      <c r="J6" s="277" t="s">
        <v>276</v>
      </c>
      <c r="K6" s="277" t="s">
        <v>276</v>
      </c>
    </row>
    <row r="7" spans="1:11" ht="15.95" customHeight="1">
      <c r="A7" s="336" t="s">
        <v>21</v>
      </c>
      <c r="B7" s="99">
        <f>'5.2'!D14</f>
        <v>414816</v>
      </c>
      <c r="C7" s="95">
        <f>'5.2'!E14</f>
        <v>68956.541616257295</v>
      </c>
      <c r="D7" s="99">
        <f>'5.2'!F14</f>
        <v>737948.33328098559</v>
      </c>
      <c r="E7" s="101">
        <f>C7/$C$11</f>
        <v>9.7033697577355513E-2</v>
      </c>
      <c r="F7" s="101">
        <f>'5.2'!H14</f>
        <v>8.9622420313154646E-3</v>
      </c>
      <c r="G7" s="104">
        <v>9.3677419354838722</v>
      </c>
      <c r="H7" s="104">
        <v>17.2</v>
      </c>
      <c r="I7" s="104">
        <v>4.3</v>
      </c>
      <c r="J7" s="104">
        <v>9</v>
      </c>
      <c r="K7" s="381">
        <v>0.36774193548387224</v>
      </c>
    </row>
    <row r="8" spans="1:11" ht="15.95" customHeight="1">
      <c r="A8" s="337" t="s">
        <v>101</v>
      </c>
      <c r="B8" s="94">
        <f>'5.3'!D14</f>
        <v>2282324</v>
      </c>
      <c r="C8" s="95">
        <f>'5.3'!E14</f>
        <v>602642.6734468108</v>
      </c>
      <c r="D8" s="94">
        <f>'5.3'!F14</f>
        <v>6446534.899174979</v>
      </c>
      <c r="E8" s="97">
        <f t="shared" ref="E8:E10" si="0">C8/$C$11</f>
        <v>0.84802174749234105</v>
      </c>
      <c r="F8" s="97">
        <f>'5.3'!H14</f>
        <v>-2.358853927513211E-2</v>
      </c>
      <c r="G8" s="104">
        <v>8.1978494623655909</v>
      </c>
      <c r="H8" s="105">
        <v>15.683333333333335</v>
      </c>
      <c r="I8" s="105">
        <v>3.5166666666666671</v>
      </c>
      <c r="J8" s="105">
        <v>8.1500000000000039</v>
      </c>
      <c r="K8" s="104">
        <v>4.7849462365586959E-2</v>
      </c>
    </row>
    <row r="9" spans="1:11" ht="15.95" customHeight="1">
      <c r="A9" s="337" t="s">
        <v>312</v>
      </c>
      <c r="B9" s="94">
        <f>'5.4'!D14</f>
        <v>114688</v>
      </c>
      <c r="C9" s="95">
        <f>'5.4'!E14</f>
        <v>28060.032009999999</v>
      </c>
      <c r="D9" s="94">
        <f>'5.4'!F14</f>
        <v>299788.15756999998</v>
      </c>
      <c r="E9" s="97">
        <f t="shared" si="0"/>
        <v>3.948528444511392E-2</v>
      </c>
      <c r="F9" s="97">
        <f>'5.4'!H14</f>
        <v>2.7775924749224537E-2</v>
      </c>
      <c r="G9" s="104">
        <v>7.6129032258064511</v>
      </c>
      <c r="H9" s="105">
        <v>14.9</v>
      </c>
      <c r="I9" s="105">
        <v>3</v>
      </c>
      <c r="J9" s="105">
        <v>7.5</v>
      </c>
      <c r="K9" s="104">
        <v>0.11290322580645107</v>
      </c>
    </row>
    <row r="10" spans="1:11" ht="15.95" customHeight="1">
      <c r="A10" s="337" t="s">
        <v>34</v>
      </c>
      <c r="B10" s="94">
        <f>'5.5'!D14</f>
        <v>8747</v>
      </c>
      <c r="C10" s="95">
        <f>'5.5'!E14</f>
        <v>10986.057990000001</v>
      </c>
      <c r="D10" s="94">
        <f>'5.5'!F14</f>
        <v>117449.26545300004</v>
      </c>
      <c r="E10" s="97">
        <f t="shared" si="0"/>
        <v>1.5459270485189535E-2</v>
      </c>
      <c r="F10" s="97">
        <f>'5.5'!H14</f>
        <v>-0.40695707101173861</v>
      </c>
      <c r="G10" s="104">
        <v>8.17741935483871</v>
      </c>
      <c r="H10" s="105">
        <v>15.8</v>
      </c>
      <c r="I10" s="105">
        <v>3.5</v>
      </c>
      <c r="J10" s="105">
        <v>8.3548387096774199</v>
      </c>
      <c r="K10" s="104">
        <v>-0.17741935483870996</v>
      </c>
    </row>
    <row r="11" spans="1:11" ht="15.95" customHeight="1">
      <c r="A11" s="382" t="s">
        <v>3</v>
      </c>
      <c r="B11" s="311">
        <f>SUM(B7:B10)</f>
        <v>2820575</v>
      </c>
      <c r="C11" s="312">
        <f>SUM(C7:C10)</f>
        <v>710645.30506306805</v>
      </c>
      <c r="D11" s="311">
        <f t="shared" ref="D11:E11" si="1">SUM(D7:D10)</f>
        <v>7601720.6554789636</v>
      </c>
      <c r="E11" s="315">
        <f t="shared" si="1"/>
        <v>1</v>
      </c>
      <c r="F11" s="315">
        <f>'5.1'!H15</f>
        <v>-2.8339708602128554E-2</v>
      </c>
      <c r="G11" s="318">
        <v>8.17741935483871</v>
      </c>
      <c r="H11" s="319">
        <v>15.8</v>
      </c>
      <c r="I11" s="319">
        <v>3.5</v>
      </c>
      <c r="J11" s="319">
        <v>8.3548387096774199</v>
      </c>
      <c r="K11" s="320">
        <v>-0.17741935483870996</v>
      </c>
    </row>
    <row r="12" spans="1:11" ht="15" customHeight="1">
      <c r="A12" s="182"/>
      <c r="B12" s="183"/>
      <c r="C12" s="723" t="s">
        <v>201</v>
      </c>
      <c r="D12" s="723"/>
      <c r="E12" s="723"/>
      <c r="F12" s="723"/>
      <c r="G12" s="727" t="s">
        <v>124</v>
      </c>
      <c r="H12" s="727"/>
      <c r="I12" s="727"/>
      <c r="J12" s="727"/>
      <c r="K12" s="727"/>
    </row>
    <row r="13" spans="1:11" ht="15" customHeight="1">
      <c r="A13" s="93"/>
      <c r="B13" s="93"/>
      <c r="C13" s="724"/>
      <c r="D13" s="724"/>
      <c r="E13" s="724"/>
      <c r="F13" s="724"/>
      <c r="G13" s="728" t="s">
        <v>125</v>
      </c>
      <c r="H13" s="728"/>
      <c r="I13" s="728"/>
      <c r="J13" s="728"/>
      <c r="K13" s="728"/>
    </row>
    <row r="14" spans="1:11" ht="15" customHeight="1">
      <c r="A14" s="93"/>
      <c r="B14" s="93"/>
      <c r="C14" s="168"/>
      <c r="D14" s="168"/>
      <c r="E14" s="168"/>
      <c r="F14" s="168"/>
      <c r="G14" s="169"/>
      <c r="H14" s="169"/>
      <c r="I14" s="169"/>
      <c r="J14" s="169"/>
      <c r="K14" s="169"/>
    </row>
    <row r="15" spans="1:11" ht="15" customHeight="1">
      <c r="A15" s="93"/>
      <c r="B15" s="93"/>
      <c r="C15" s="93"/>
      <c r="D15" s="214"/>
      <c r="E15" s="215"/>
      <c r="F15" s="215"/>
      <c r="G15" s="93"/>
      <c r="H15" s="212"/>
      <c r="I15" s="169"/>
      <c r="J15" s="93"/>
      <c r="K15" s="93"/>
    </row>
    <row r="16" spans="1:11" ht="18" customHeight="1">
      <c r="A16" s="93"/>
      <c r="B16" s="93"/>
      <c r="C16" s="93"/>
      <c r="D16" s="93"/>
      <c r="E16" s="93"/>
      <c r="F16" s="93"/>
      <c r="G16" s="93"/>
      <c r="H16" s="93"/>
      <c r="I16" s="93"/>
      <c r="J16" s="93"/>
      <c r="K16" s="93"/>
    </row>
    <row r="17" spans="1:11" ht="15" customHeight="1">
      <c r="A17" s="673" t="s">
        <v>288</v>
      </c>
      <c r="B17" s="673"/>
      <c r="C17" s="673"/>
      <c r="D17" s="673"/>
      <c r="E17" s="673"/>
      <c r="F17" s="673" t="s">
        <v>209</v>
      </c>
      <c r="G17" s="673"/>
      <c r="H17" s="673"/>
      <c r="I17" s="673"/>
      <c r="J17" s="673"/>
      <c r="K17" s="673"/>
    </row>
    <row r="18" spans="1:11" ht="15" customHeight="1">
      <c r="A18" s="346"/>
      <c r="B18" s="668" t="str">
        <f>C3</f>
        <v>Říjen</v>
      </c>
      <c r="C18" s="668"/>
      <c r="D18" s="346"/>
      <c r="E18" s="346"/>
      <c r="F18" s="346"/>
      <c r="G18" s="346"/>
      <c r="H18" s="668" t="str">
        <f>C3</f>
        <v>Říjen</v>
      </c>
      <c r="I18" s="668"/>
      <c r="J18" s="346"/>
      <c r="K18" s="346"/>
    </row>
    <row r="19" spans="1:11" ht="15" customHeight="1">
      <c r="A19" s="93"/>
      <c r="B19" s="93"/>
      <c r="C19" s="93"/>
      <c r="D19" s="93"/>
      <c r="E19" s="93"/>
      <c r="F19" s="93"/>
      <c r="G19" s="93"/>
      <c r="H19" s="93"/>
      <c r="I19" s="93"/>
      <c r="J19" s="93"/>
      <c r="K19" s="93"/>
    </row>
    <row r="20" spans="1:11" ht="15" customHeight="1">
      <c r="A20" s="93"/>
      <c r="B20" s="93"/>
      <c r="C20" s="93"/>
      <c r="D20" s="93"/>
      <c r="E20" s="93"/>
      <c r="F20" s="93"/>
      <c r="G20" s="93"/>
      <c r="H20" s="93"/>
      <c r="I20" s="93"/>
      <c r="J20" s="93"/>
      <c r="K20" s="93"/>
    </row>
    <row r="21" spans="1:11" ht="15" customHeight="1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</row>
    <row r="22" spans="1:11" ht="15" customHeight="1">
      <c r="A22" s="93"/>
      <c r="B22" s="93"/>
      <c r="C22" s="93"/>
      <c r="D22" s="93"/>
      <c r="E22" s="93"/>
      <c r="F22" s="93"/>
      <c r="G22" s="93"/>
      <c r="H22" s="93"/>
      <c r="I22" s="93"/>
      <c r="J22" s="93"/>
      <c r="K22" s="93"/>
    </row>
    <row r="23" spans="1:11" ht="15" customHeight="1">
      <c r="A23" s="93"/>
      <c r="B23" s="93"/>
      <c r="C23" s="93"/>
      <c r="D23" s="93"/>
      <c r="E23" s="93"/>
      <c r="F23" s="93"/>
      <c r="G23" s="93"/>
      <c r="H23" s="93"/>
      <c r="I23" s="93"/>
      <c r="J23" s="93"/>
      <c r="K23" s="93"/>
    </row>
    <row r="24" spans="1:11" ht="15" customHeight="1">
      <c r="A24" s="93"/>
      <c r="B24" s="93"/>
      <c r="C24" s="93"/>
      <c r="D24" s="93"/>
      <c r="E24" s="93"/>
      <c r="F24" s="93"/>
      <c r="G24" s="93"/>
      <c r="H24" s="93"/>
      <c r="I24" s="93"/>
      <c r="J24" s="93"/>
      <c r="K24" s="93"/>
    </row>
    <row r="25" spans="1:11" ht="15" customHeight="1">
      <c r="A25" s="93"/>
      <c r="B25" s="93"/>
      <c r="C25" s="93"/>
      <c r="D25" s="93"/>
      <c r="E25" s="93"/>
      <c r="F25" s="93"/>
      <c r="G25" s="93"/>
      <c r="H25" s="93"/>
      <c r="I25" s="93"/>
      <c r="J25" s="93"/>
      <c r="K25" s="93"/>
    </row>
    <row r="26" spans="1:11" ht="15" customHeight="1">
      <c r="A26" s="93"/>
      <c r="B26" s="93"/>
      <c r="C26" s="93"/>
      <c r="D26" s="93"/>
      <c r="E26" s="93"/>
      <c r="F26" s="93"/>
      <c r="G26" s="93"/>
      <c r="H26" s="93"/>
      <c r="I26" s="93"/>
      <c r="J26" s="93"/>
      <c r="K26" s="93"/>
    </row>
    <row r="27" spans="1:11" ht="15" customHeight="1">
      <c r="A27" s="93"/>
      <c r="B27" s="93"/>
      <c r="C27" s="93"/>
      <c r="D27" s="93"/>
      <c r="E27" s="93"/>
      <c r="F27" s="93"/>
      <c r="G27" s="93"/>
      <c r="H27" s="93"/>
      <c r="I27" s="93"/>
      <c r="J27" s="93"/>
      <c r="K27" s="93"/>
    </row>
    <row r="28" spans="1:11" ht="15" customHeight="1">
      <c r="A28" s="93"/>
      <c r="B28" s="93"/>
      <c r="C28" s="93"/>
      <c r="D28" s="93"/>
      <c r="E28" s="93"/>
      <c r="F28" s="93"/>
      <c r="G28" s="93"/>
      <c r="H28" s="93"/>
      <c r="I28" s="93"/>
      <c r="J28" s="93"/>
      <c r="K28" s="93"/>
    </row>
    <row r="29" spans="1:11" ht="15" customHeight="1">
      <c r="A29" s="93"/>
      <c r="B29" s="93"/>
      <c r="C29" s="93"/>
      <c r="D29" s="93"/>
      <c r="E29" s="93"/>
      <c r="F29" s="93"/>
      <c r="G29" s="93"/>
      <c r="H29" s="93"/>
      <c r="I29" s="93"/>
      <c r="J29" s="93"/>
      <c r="K29" s="93"/>
    </row>
    <row r="30" spans="1:11" ht="15" customHeight="1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</row>
    <row r="31" spans="1:11" ht="15" customHeight="1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</row>
    <row r="32" spans="1:11" ht="15" customHeight="1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</row>
    <row r="33" spans="1:11" ht="15" customHeight="1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</row>
    <row r="34" spans="1:11" ht="15" customHeight="1">
      <c r="A34" s="673" t="s">
        <v>76</v>
      </c>
      <c r="B34" s="673"/>
      <c r="C34" s="673"/>
      <c r="D34" s="673"/>
      <c r="E34" s="673"/>
      <c r="F34" s="726" t="s">
        <v>77</v>
      </c>
      <c r="G34" s="726"/>
      <c r="H34" s="726"/>
      <c r="I34" s="726"/>
      <c r="J34" s="726"/>
      <c r="K34" s="726"/>
    </row>
    <row r="35" spans="1:11" ht="15" customHeight="1">
      <c r="A35" s="346"/>
      <c r="B35" s="668" t="str">
        <f>C3</f>
        <v>Říjen</v>
      </c>
      <c r="C35" s="668"/>
      <c r="D35" s="346"/>
      <c r="E35" s="343"/>
      <c r="F35" s="726"/>
      <c r="G35" s="726"/>
      <c r="H35" s="726"/>
      <c r="I35" s="726"/>
      <c r="J35" s="726"/>
      <c r="K35" s="726"/>
    </row>
    <row r="36" spans="1:11" ht="15" customHeight="1">
      <c r="A36" s="346"/>
      <c r="B36" s="346"/>
      <c r="C36" s="346"/>
      <c r="D36" s="346"/>
      <c r="E36" s="344"/>
      <c r="F36" s="344"/>
      <c r="G36" s="344"/>
      <c r="H36" s="725" t="str">
        <f>C3</f>
        <v>Říjen</v>
      </c>
      <c r="I36" s="725"/>
      <c r="J36" s="344"/>
      <c r="K36" s="344"/>
    </row>
    <row r="37" spans="1:11" ht="15" customHeight="1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</row>
    <row r="38" spans="1:11" ht="15" customHeight="1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</row>
    <row r="39" spans="1:11" ht="15" customHeight="1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</row>
    <row r="40" spans="1:11" ht="15" customHeight="1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</row>
    <row r="41" spans="1:11" ht="15" customHeight="1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</row>
    <row r="42" spans="1:11" ht="15" customHeight="1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</row>
    <row r="43" spans="1:11" ht="15" customHeight="1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</row>
    <row r="44" spans="1:11" ht="15" customHeight="1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</row>
    <row r="45" spans="1:11" ht="15" customHeight="1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</row>
    <row r="46" spans="1:11" ht="15" customHeight="1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</row>
    <row r="47" spans="1:11" ht="15" customHeight="1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</row>
    <row r="48" spans="1:11" ht="15" customHeight="1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</row>
    <row r="49" spans="1:11" ht="15" customHeight="1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</row>
    <row r="50" spans="1:11" ht="15" customHeight="1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20">
    <mergeCell ref="C12:F13"/>
    <mergeCell ref="F17:K17"/>
    <mergeCell ref="B18:C18"/>
    <mergeCell ref="H18:I18"/>
    <mergeCell ref="H36:I36"/>
    <mergeCell ref="B35:C35"/>
    <mergeCell ref="F34:K35"/>
    <mergeCell ref="A17:E17"/>
    <mergeCell ref="A34:E34"/>
    <mergeCell ref="G12:K12"/>
    <mergeCell ref="G13:K13"/>
    <mergeCell ref="A1:K1"/>
    <mergeCell ref="G4:K4"/>
    <mergeCell ref="C3:K3"/>
    <mergeCell ref="A3:B3"/>
    <mergeCell ref="B5:B6"/>
    <mergeCell ref="C4:F4"/>
    <mergeCell ref="A2:B2"/>
    <mergeCell ref="E5:E6"/>
    <mergeCell ref="F5:F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9"/>
  <dimension ref="A1:K57"/>
  <sheetViews>
    <sheetView showGridLines="0" zoomScaleNormal="100" zoomScaleSheetLayoutView="100" workbookViewId="0"/>
  </sheetViews>
  <sheetFormatPr defaultColWidth="9.140625" defaultRowHeight="12.75"/>
  <cols>
    <col min="1" max="1" width="17.7109375" style="204" customWidth="1"/>
    <col min="2" max="2" width="10.140625" style="204" customWidth="1"/>
    <col min="3" max="3" width="9.140625" style="204" customWidth="1"/>
    <col min="4" max="4" width="9.42578125" style="204" customWidth="1"/>
    <col min="5" max="6" width="8.5703125" style="204" customWidth="1"/>
    <col min="7" max="10" width="6.85546875" style="204" customWidth="1"/>
    <col min="11" max="11" width="7.85546875" style="204" customWidth="1"/>
    <col min="12" max="13" width="9.140625" style="204"/>
    <col min="14" max="14" width="11.140625" style="204" customWidth="1"/>
    <col min="15" max="16384" width="9.140625" style="204"/>
  </cols>
  <sheetData>
    <row r="1" spans="1:11" ht="15.75" customHeight="1">
      <c r="A1" s="711" t="str">
        <f>"5.7. Spotřeba zemního plynu a teplota ovzduší: "&amp;LOWER(C3)</f>
        <v>5.7. Spotřeba zemního plynu a teplota ovzduší: listopad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</row>
    <row r="2" spans="1:11" ht="6" customHeight="1">
      <c r="A2" s="721"/>
      <c r="B2" s="721"/>
      <c r="C2" s="206"/>
      <c r="D2" s="207"/>
      <c r="E2" s="208"/>
      <c r="F2" s="208"/>
      <c r="G2" s="208"/>
      <c r="H2" s="208"/>
      <c r="I2" s="75"/>
      <c r="J2" s="75"/>
      <c r="K2" s="75"/>
    </row>
    <row r="3" spans="1:11" ht="18.75" customHeight="1">
      <c r="A3" s="716"/>
      <c r="B3" s="717"/>
      <c r="C3" s="714" t="str">
        <f>'3.1'!E6</f>
        <v>Listopad</v>
      </c>
      <c r="D3" s="715"/>
      <c r="E3" s="715"/>
      <c r="F3" s="715"/>
      <c r="G3" s="715"/>
      <c r="H3" s="715"/>
      <c r="I3" s="715"/>
      <c r="J3" s="715"/>
      <c r="K3" s="715"/>
    </row>
    <row r="4" spans="1:11" ht="24.95" customHeight="1">
      <c r="A4" s="283"/>
      <c r="B4" s="272"/>
      <c r="C4" s="718" t="s">
        <v>65</v>
      </c>
      <c r="D4" s="719"/>
      <c r="E4" s="719"/>
      <c r="F4" s="720"/>
      <c r="G4" s="712" t="s">
        <v>243</v>
      </c>
      <c r="H4" s="712"/>
      <c r="I4" s="712"/>
      <c r="J4" s="712"/>
      <c r="K4" s="713"/>
    </row>
    <row r="5" spans="1:11" ht="25.5">
      <c r="A5" s="288"/>
      <c r="B5" s="700" t="s">
        <v>239</v>
      </c>
      <c r="C5" s="273"/>
      <c r="D5" s="274"/>
      <c r="E5" s="722" t="s">
        <v>240</v>
      </c>
      <c r="F5" s="722" t="s">
        <v>225</v>
      </c>
      <c r="G5" s="275" t="s">
        <v>72</v>
      </c>
      <c r="H5" s="275" t="s">
        <v>226</v>
      </c>
      <c r="I5" s="275" t="s">
        <v>227</v>
      </c>
      <c r="J5" s="275" t="s">
        <v>241</v>
      </c>
      <c r="K5" s="275" t="s">
        <v>242</v>
      </c>
    </row>
    <row r="6" spans="1:11" ht="14.1" customHeight="1">
      <c r="A6" s="380" t="s">
        <v>238</v>
      </c>
      <c r="B6" s="701"/>
      <c r="C6" s="339" t="s">
        <v>278</v>
      </c>
      <c r="D6" s="338" t="s">
        <v>273</v>
      </c>
      <c r="E6" s="703"/>
      <c r="F6" s="703"/>
      <c r="G6" s="276" t="s">
        <v>276</v>
      </c>
      <c r="H6" s="277" t="s">
        <v>276</v>
      </c>
      <c r="I6" s="277" t="s">
        <v>276</v>
      </c>
      <c r="J6" s="277" t="s">
        <v>276</v>
      </c>
      <c r="K6" s="277" t="s">
        <v>276</v>
      </c>
    </row>
    <row r="7" spans="1:11" ht="15.95" customHeight="1">
      <c r="A7" s="336" t="s">
        <v>21</v>
      </c>
      <c r="B7" s="99">
        <f>'5.2'!D21</f>
        <v>414479</v>
      </c>
      <c r="C7" s="95">
        <f>'5.2'!E21</f>
        <v>103776.94118583528</v>
      </c>
      <c r="D7" s="99">
        <f>'5.2'!F21</f>
        <v>1107878.5475080295</v>
      </c>
      <c r="E7" s="101">
        <f>C7/$C$11</f>
        <v>0.10630248335744087</v>
      </c>
      <c r="F7" s="101">
        <f>'5.2'!H21</f>
        <v>3.9442377474209346E-2</v>
      </c>
      <c r="G7" s="104">
        <v>4.8933333333333344</v>
      </c>
      <c r="H7" s="104">
        <v>8.6</v>
      </c>
      <c r="I7" s="104">
        <v>0.3</v>
      </c>
      <c r="J7" s="104">
        <v>3.700000000000002</v>
      </c>
      <c r="K7" s="381">
        <v>1.1933333333333325</v>
      </c>
    </row>
    <row r="8" spans="1:11" ht="15.95" customHeight="1">
      <c r="A8" s="337" t="s">
        <v>101</v>
      </c>
      <c r="B8" s="94">
        <f>'5.3'!D21</f>
        <v>2282239</v>
      </c>
      <c r="C8" s="95">
        <f>'5.3'!E21</f>
        <v>779693.99284204864</v>
      </c>
      <c r="D8" s="94">
        <f>'5.3'!F21</f>
        <v>8325803.224277596</v>
      </c>
      <c r="E8" s="97">
        <f t="shared" ref="E8:E10" si="0">C8/$C$11</f>
        <v>0.79866882518311699</v>
      </c>
      <c r="F8" s="97">
        <f>'5.3'!H21</f>
        <v>-2.4311925112545152E-2</v>
      </c>
      <c r="G8" s="104">
        <v>3.890000000000001</v>
      </c>
      <c r="H8" s="105">
        <v>7.7666666666666666</v>
      </c>
      <c r="I8" s="105">
        <v>-0.45</v>
      </c>
      <c r="J8" s="105">
        <v>2.833333333333333</v>
      </c>
      <c r="K8" s="104">
        <v>1.056666666666668</v>
      </c>
    </row>
    <row r="9" spans="1:11" ht="15.95" customHeight="1">
      <c r="A9" s="337" t="s">
        <v>312</v>
      </c>
      <c r="B9" s="94">
        <f>'5.4'!D21</f>
        <v>114685</v>
      </c>
      <c r="C9" s="95">
        <f>'5.4'!E21</f>
        <v>38992.286</v>
      </c>
      <c r="D9" s="94">
        <f>'5.4'!F21</f>
        <v>416309.62829000002</v>
      </c>
      <c r="E9" s="97">
        <f t="shared" si="0"/>
        <v>3.9941212240598691E-2</v>
      </c>
      <c r="F9" s="97">
        <f>'5.4'!H21</f>
        <v>4.765165279189524E-2</v>
      </c>
      <c r="G9" s="104">
        <v>3.0999999999999996</v>
      </c>
      <c r="H9" s="105">
        <v>6.5</v>
      </c>
      <c r="I9" s="105">
        <v>-1.2</v>
      </c>
      <c r="J9" s="105">
        <v>2.2000000000000011</v>
      </c>
      <c r="K9" s="104">
        <v>0.89999999999999858</v>
      </c>
    </row>
    <row r="10" spans="1:11" ht="15.95" customHeight="1">
      <c r="A10" s="337" t="s">
        <v>34</v>
      </c>
      <c r="B10" s="94">
        <f>'5.5'!D21</f>
        <v>8751</v>
      </c>
      <c r="C10" s="95">
        <f>'5.5'!E21</f>
        <v>53778.706859999984</v>
      </c>
      <c r="D10" s="94">
        <f>'5.5'!F21</f>
        <v>574215.43189800007</v>
      </c>
      <c r="E10" s="97">
        <f t="shared" si="0"/>
        <v>5.5087479218843438E-2</v>
      </c>
      <c r="F10" s="97">
        <f>'5.5'!H21</f>
        <v>-0.22539328929597449</v>
      </c>
      <c r="G10" s="104">
        <v>3.8100000000000005</v>
      </c>
      <c r="H10" s="105">
        <v>7.7</v>
      </c>
      <c r="I10" s="105">
        <v>-0.5</v>
      </c>
      <c r="J10" s="105">
        <v>3.5466666666666664</v>
      </c>
      <c r="K10" s="104">
        <v>0.26333333333333409</v>
      </c>
    </row>
    <row r="11" spans="1:11" ht="15.95" customHeight="1">
      <c r="A11" s="382" t="s">
        <v>3</v>
      </c>
      <c r="B11" s="311">
        <f>SUM(B7:B10)</f>
        <v>2820154</v>
      </c>
      <c r="C11" s="312">
        <f t="shared" ref="C11:E11" si="1">SUM(C7:C10)</f>
        <v>976241.92688788392</v>
      </c>
      <c r="D11" s="311">
        <f t="shared" si="1"/>
        <v>10424206.831973625</v>
      </c>
      <c r="E11" s="315">
        <f t="shared" si="1"/>
        <v>1</v>
      </c>
      <c r="F11" s="315">
        <f>'5.1'!H22</f>
        <v>-2.9201443858851907E-2</v>
      </c>
      <c r="G11" s="318">
        <v>3.8100000000000005</v>
      </c>
      <c r="H11" s="319">
        <v>7.7</v>
      </c>
      <c r="I11" s="319">
        <v>-0.5</v>
      </c>
      <c r="J11" s="319">
        <v>3.5466666666666664</v>
      </c>
      <c r="K11" s="320">
        <v>0.26333333333333409</v>
      </c>
    </row>
    <row r="12" spans="1:11" ht="15" customHeight="1">
      <c r="A12" s="182"/>
      <c r="B12" s="183"/>
      <c r="C12" s="723" t="s">
        <v>201</v>
      </c>
      <c r="D12" s="723"/>
      <c r="E12" s="723"/>
      <c r="F12" s="723"/>
      <c r="G12" s="727" t="s">
        <v>124</v>
      </c>
      <c r="H12" s="727"/>
      <c r="I12" s="727"/>
      <c r="J12" s="727"/>
      <c r="K12" s="727"/>
    </row>
    <row r="13" spans="1:11" ht="15" customHeight="1">
      <c r="A13" s="93"/>
      <c r="B13" s="93"/>
      <c r="C13" s="724"/>
      <c r="D13" s="724"/>
      <c r="E13" s="724"/>
      <c r="F13" s="724"/>
      <c r="G13" s="728" t="s">
        <v>125</v>
      </c>
      <c r="H13" s="728"/>
      <c r="I13" s="728"/>
      <c r="J13" s="728"/>
      <c r="K13" s="728"/>
    </row>
    <row r="14" spans="1:11" ht="15" customHeight="1">
      <c r="A14" s="93"/>
      <c r="B14" s="93"/>
      <c r="C14" s="168"/>
      <c r="D14" s="168"/>
      <c r="E14" s="168"/>
      <c r="F14" s="168"/>
      <c r="G14" s="169"/>
      <c r="H14" s="169"/>
      <c r="I14" s="169"/>
      <c r="J14" s="169"/>
      <c r="K14" s="169"/>
    </row>
    <row r="15" spans="1:11" ht="15" customHeight="1">
      <c r="A15" s="93"/>
      <c r="B15" s="93"/>
      <c r="C15" s="93"/>
      <c r="D15" s="214"/>
      <c r="E15" s="215"/>
      <c r="F15" s="215"/>
      <c r="G15" s="93"/>
      <c r="H15" s="212"/>
      <c r="I15" s="169"/>
      <c r="J15" s="93"/>
      <c r="K15" s="93"/>
    </row>
    <row r="16" spans="1:11" ht="18" customHeight="1">
      <c r="A16" s="93"/>
      <c r="B16" s="93"/>
      <c r="C16" s="93"/>
      <c r="D16" s="93"/>
      <c r="E16" s="93"/>
      <c r="F16" s="93"/>
      <c r="G16" s="93"/>
      <c r="H16" s="93"/>
      <c r="I16" s="93"/>
      <c r="J16" s="93"/>
      <c r="K16" s="93"/>
    </row>
    <row r="17" spans="1:11" ht="15" customHeight="1">
      <c r="A17" s="673" t="s">
        <v>288</v>
      </c>
      <c r="B17" s="673"/>
      <c r="C17" s="673"/>
      <c r="D17" s="673"/>
      <c r="E17" s="673"/>
      <c r="F17" s="673" t="s">
        <v>209</v>
      </c>
      <c r="G17" s="673"/>
      <c r="H17" s="673"/>
      <c r="I17" s="673"/>
      <c r="J17" s="673"/>
      <c r="K17" s="673"/>
    </row>
    <row r="18" spans="1:11" ht="15" customHeight="1">
      <c r="A18" s="342"/>
      <c r="B18" s="668" t="str">
        <f>C3</f>
        <v>Listopad</v>
      </c>
      <c r="C18" s="668"/>
      <c r="D18" s="342"/>
      <c r="E18" s="342"/>
      <c r="F18" s="342"/>
      <c r="G18" s="345"/>
      <c r="H18" s="668" t="str">
        <f>C3</f>
        <v>Listopad</v>
      </c>
      <c r="I18" s="668"/>
      <c r="J18" s="342"/>
      <c r="K18" s="342"/>
    </row>
    <row r="19" spans="1:11" ht="15" customHeight="1">
      <c r="A19" s="93"/>
      <c r="B19" s="93"/>
      <c r="C19" s="93"/>
      <c r="D19" s="93"/>
      <c r="E19" s="93"/>
      <c r="F19" s="93"/>
      <c r="G19" s="93"/>
      <c r="H19" s="93"/>
      <c r="I19" s="93"/>
      <c r="J19" s="93"/>
      <c r="K19" s="93"/>
    </row>
    <row r="20" spans="1:11" ht="15" customHeight="1">
      <c r="A20" s="93"/>
      <c r="B20" s="93"/>
      <c r="C20" s="93"/>
      <c r="D20" s="93"/>
      <c r="E20" s="93"/>
      <c r="F20" s="93"/>
      <c r="G20" s="93"/>
      <c r="H20" s="93"/>
      <c r="I20" s="93"/>
      <c r="J20" s="93"/>
      <c r="K20" s="93"/>
    </row>
    <row r="21" spans="1:11" ht="15" customHeight="1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</row>
    <row r="22" spans="1:11" ht="15" customHeight="1">
      <c r="A22" s="93"/>
      <c r="B22" s="93"/>
      <c r="C22" s="93"/>
      <c r="D22" s="93"/>
      <c r="E22" s="93"/>
      <c r="F22" s="93"/>
      <c r="G22" s="93"/>
      <c r="H22" s="93"/>
      <c r="I22" s="93"/>
      <c r="J22" s="93"/>
      <c r="K22" s="93"/>
    </row>
    <row r="23" spans="1:11" ht="15" customHeight="1">
      <c r="A23" s="93"/>
      <c r="B23" s="93"/>
      <c r="C23" s="93"/>
      <c r="D23" s="93"/>
      <c r="E23" s="93"/>
      <c r="F23" s="93"/>
      <c r="G23" s="93"/>
      <c r="H23" s="93"/>
      <c r="I23" s="93"/>
      <c r="J23" s="93"/>
      <c r="K23" s="93"/>
    </row>
    <row r="24" spans="1:11" ht="15" customHeight="1">
      <c r="A24" s="93"/>
      <c r="B24" s="93"/>
      <c r="C24" s="93"/>
      <c r="D24" s="93"/>
      <c r="E24" s="93"/>
      <c r="F24" s="93"/>
      <c r="G24" s="93"/>
      <c r="H24" s="93"/>
      <c r="I24" s="93"/>
      <c r="J24" s="93"/>
      <c r="K24" s="93"/>
    </row>
    <row r="25" spans="1:11" ht="15" customHeight="1">
      <c r="A25" s="93"/>
      <c r="B25" s="93"/>
      <c r="C25" s="93"/>
      <c r="D25" s="93"/>
      <c r="E25" s="93"/>
      <c r="F25" s="93"/>
      <c r="G25" s="93"/>
      <c r="H25" s="93"/>
      <c r="I25" s="93"/>
      <c r="J25" s="93"/>
      <c r="K25" s="93"/>
    </row>
    <row r="26" spans="1:11" ht="15" customHeight="1">
      <c r="A26" s="93"/>
      <c r="B26" s="93"/>
      <c r="C26" s="93"/>
      <c r="D26" s="93"/>
      <c r="E26" s="93"/>
      <c r="F26" s="93"/>
      <c r="G26" s="93"/>
      <c r="H26" s="93"/>
      <c r="I26" s="93"/>
      <c r="J26" s="93"/>
      <c r="K26" s="93"/>
    </row>
    <row r="27" spans="1:11" ht="15" customHeight="1">
      <c r="A27" s="93"/>
      <c r="B27" s="93"/>
      <c r="C27" s="93"/>
      <c r="D27" s="93"/>
      <c r="E27" s="93"/>
      <c r="F27" s="93"/>
      <c r="G27" s="93"/>
      <c r="H27" s="93"/>
      <c r="I27" s="93"/>
      <c r="J27" s="93"/>
      <c r="K27" s="93"/>
    </row>
    <row r="28" spans="1:11" ht="15" customHeight="1">
      <c r="A28" s="93"/>
      <c r="B28" s="93"/>
      <c r="C28" s="93"/>
      <c r="D28" s="93"/>
      <c r="E28" s="93"/>
      <c r="F28" s="93"/>
      <c r="G28" s="93"/>
      <c r="H28" s="93"/>
      <c r="I28" s="93"/>
      <c r="J28" s="93"/>
      <c r="K28" s="93"/>
    </row>
    <row r="29" spans="1:11" ht="15" customHeight="1">
      <c r="A29" s="93"/>
      <c r="B29" s="93"/>
      <c r="C29" s="93"/>
      <c r="D29" s="93"/>
      <c r="E29" s="93"/>
      <c r="F29" s="93"/>
      <c r="G29" s="93"/>
      <c r="H29" s="93"/>
      <c r="I29" s="93"/>
      <c r="J29" s="93"/>
      <c r="K29" s="93"/>
    </row>
    <row r="30" spans="1:11" ht="15" customHeight="1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</row>
    <row r="31" spans="1:11" ht="15" customHeight="1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</row>
    <row r="32" spans="1:11" ht="15" customHeight="1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</row>
    <row r="33" spans="1:11" ht="15" customHeight="1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</row>
    <row r="34" spans="1:11" ht="15" customHeight="1">
      <c r="A34" s="673" t="s">
        <v>76</v>
      </c>
      <c r="B34" s="673"/>
      <c r="C34" s="673"/>
      <c r="D34" s="673"/>
      <c r="E34" s="673"/>
      <c r="F34" s="726" t="s">
        <v>77</v>
      </c>
      <c r="G34" s="726"/>
      <c r="H34" s="726"/>
      <c r="I34" s="726"/>
      <c r="J34" s="726"/>
      <c r="K34" s="726"/>
    </row>
    <row r="35" spans="1:11" ht="15" customHeight="1">
      <c r="A35" s="342"/>
      <c r="B35" s="668" t="str">
        <f>C3</f>
        <v>Listopad</v>
      </c>
      <c r="C35" s="668"/>
      <c r="D35" s="342"/>
      <c r="E35" s="343"/>
      <c r="F35" s="726"/>
      <c r="G35" s="726"/>
      <c r="H35" s="726"/>
      <c r="I35" s="726"/>
      <c r="J35" s="726"/>
      <c r="K35" s="726"/>
    </row>
    <row r="36" spans="1:11" ht="15" customHeight="1">
      <c r="A36" s="342"/>
      <c r="B36" s="342"/>
      <c r="C36" s="342"/>
      <c r="D36" s="342"/>
      <c r="E36" s="344"/>
      <c r="F36" s="344"/>
      <c r="G36" s="344"/>
      <c r="H36" s="725" t="str">
        <f>C3</f>
        <v>Listopad</v>
      </c>
      <c r="I36" s="725"/>
      <c r="J36" s="344"/>
      <c r="K36" s="344"/>
    </row>
    <row r="37" spans="1:11" ht="15" customHeight="1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</row>
    <row r="38" spans="1:11" ht="15" customHeight="1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</row>
    <row r="39" spans="1:11" ht="15" customHeight="1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</row>
    <row r="40" spans="1:11" ht="15" customHeight="1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</row>
    <row r="41" spans="1:11" ht="15" customHeight="1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</row>
    <row r="42" spans="1:11" ht="15" customHeight="1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</row>
    <row r="43" spans="1:11" ht="15" customHeight="1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</row>
    <row r="44" spans="1:11" ht="15" customHeight="1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</row>
    <row r="45" spans="1:11" ht="15" customHeight="1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</row>
    <row r="46" spans="1:11" ht="15" customHeight="1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</row>
    <row r="47" spans="1:11" ht="15" customHeight="1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</row>
    <row r="48" spans="1:11" ht="15" customHeight="1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</row>
    <row r="49" spans="1:11" ht="15" customHeight="1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</row>
    <row r="50" spans="1:11" ht="15" customHeight="1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20">
    <mergeCell ref="A1:K1"/>
    <mergeCell ref="G4:K4"/>
    <mergeCell ref="C3:K3"/>
    <mergeCell ref="F17:K17"/>
    <mergeCell ref="B18:C18"/>
    <mergeCell ref="A3:B3"/>
    <mergeCell ref="C4:F4"/>
    <mergeCell ref="A2:B2"/>
    <mergeCell ref="B5:B6"/>
    <mergeCell ref="C12:F13"/>
    <mergeCell ref="G12:K12"/>
    <mergeCell ref="G13:K13"/>
    <mergeCell ref="E5:E6"/>
    <mergeCell ref="F5:F6"/>
    <mergeCell ref="B35:C35"/>
    <mergeCell ref="H36:I36"/>
    <mergeCell ref="A34:E34"/>
    <mergeCell ref="F34:K35"/>
    <mergeCell ref="A17:E17"/>
    <mergeCell ref="H18:I18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0"/>
  <dimension ref="A1:K57"/>
  <sheetViews>
    <sheetView showGridLines="0" zoomScaleNormal="100" zoomScaleSheetLayoutView="100" workbookViewId="0"/>
  </sheetViews>
  <sheetFormatPr defaultColWidth="9.140625" defaultRowHeight="12.75"/>
  <cols>
    <col min="1" max="1" width="17.42578125" style="204" customWidth="1"/>
    <col min="2" max="2" width="10.140625" style="204" customWidth="1"/>
    <col min="3" max="3" width="9.140625" style="204" customWidth="1"/>
    <col min="4" max="4" width="9.42578125" style="204" customWidth="1"/>
    <col min="5" max="6" width="8.5703125" style="204" customWidth="1"/>
    <col min="7" max="10" width="6.85546875" style="204" customWidth="1"/>
    <col min="11" max="11" width="7.85546875" style="204" customWidth="1"/>
    <col min="12" max="13" width="9.140625" style="204"/>
    <col min="14" max="14" width="11.140625" style="204" customWidth="1"/>
    <col min="15" max="16384" width="9.140625" style="204"/>
  </cols>
  <sheetData>
    <row r="1" spans="1:11" ht="15.75" customHeight="1">
      <c r="A1" s="711" t="str">
        <f>"5.8. Spotřeba zemního plynu a teplota ovzduší: "&amp;LOWER(C3)</f>
        <v>5.8. Spotřeba zemního plynu a teplota ovzduší: prosinec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</row>
    <row r="2" spans="1:11" ht="6" customHeight="1">
      <c r="A2" s="721"/>
      <c r="B2" s="721"/>
      <c r="C2" s="206"/>
      <c r="D2" s="207"/>
      <c r="E2" s="208"/>
      <c r="F2" s="208"/>
      <c r="G2" s="208"/>
      <c r="H2" s="208"/>
      <c r="I2" s="75"/>
      <c r="J2" s="75"/>
      <c r="K2" s="75"/>
    </row>
    <row r="3" spans="1:11" ht="18.75" customHeight="1">
      <c r="A3" s="716"/>
      <c r="B3" s="717"/>
      <c r="C3" s="714" t="str">
        <f>'3.1'!F6</f>
        <v>Prosinec</v>
      </c>
      <c r="D3" s="715"/>
      <c r="E3" s="715"/>
      <c r="F3" s="715"/>
      <c r="G3" s="715"/>
      <c r="H3" s="715"/>
      <c r="I3" s="715"/>
      <c r="J3" s="715"/>
      <c r="K3" s="715"/>
    </row>
    <row r="4" spans="1:11" ht="24.95" customHeight="1">
      <c r="A4" s="283"/>
      <c r="B4" s="272"/>
      <c r="C4" s="718" t="s">
        <v>65</v>
      </c>
      <c r="D4" s="719"/>
      <c r="E4" s="719"/>
      <c r="F4" s="720"/>
      <c r="G4" s="712" t="s">
        <v>243</v>
      </c>
      <c r="H4" s="712"/>
      <c r="I4" s="712"/>
      <c r="J4" s="712"/>
      <c r="K4" s="713"/>
    </row>
    <row r="5" spans="1:11" ht="25.5">
      <c r="A5" s="288"/>
      <c r="B5" s="700" t="s">
        <v>239</v>
      </c>
      <c r="C5" s="273"/>
      <c r="D5" s="274"/>
      <c r="E5" s="722" t="s">
        <v>240</v>
      </c>
      <c r="F5" s="722" t="s">
        <v>225</v>
      </c>
      <c r="G5" s="275" t="s">
        <v>72</v>
      </c>
      <c r="H5" s="275" t="s">
        <v>226</v>
      </c>
      <c r="I5" s="275" t="s">
        <v>227</v>
      </c>
      <c r="J5" s="275" t="s">
        <v>241</v>
      </c>
      <c r="K5" s="275" t="s">
        <v>242</v>
      </c>
    </row>
    <row r="6" spans="1:11" ht="14.1" customHeight="1">
      <c r="A6" s="380" t="s">
        <v>238</v>
      </c>
      <c r="B6" s="701"/>
      <c r="C6" s="339" t="s">
        <v>278</v>
      </c>
      <c r="D6" s="338" t="s">
        <v>273</v>
      </c>
      <c r="E6" s="703"/>
      <c r="F6" s="703"/>
      <c r="G6" s="276" t="s">
        <v>276</v>
      </c>
      <c r="H6" s="277" t="s">
        <v>276</v>
      </c>
      <c r="I6" s="277" t="s">
        <v>276</v>
      </c>
      <c r="J6" s="277" t="s">
        <v>276</v>
      </c>
      <c r="K6" s="277" t="s">
        <v>276</v>
      </c>
    </row>
    <row r="7" spans="1:11" ht="15.95" customHeight="1">
      <c r="A7" s="336" t="s">
        <v>21</v>
      </c>
      <c r="B7" s="99">
        <f>'5.2'!D28</f>
        <v>414304</v>
      </c>
      <c r="C7" s="95">
        <f>'5.2'!E28</f>
        <v>129100.22642468833</v>
      </c>
      <c r="D7" s="99">
        <f>'5.2'!F28</f>
        <v>1377691.5372569887</v>
      </c>
      <c r="E7" s="101">
        <f>C7/$C$11</f>
        <v>0.11111222446130298</v>
      </c>
      <c r="F7" s="101">
        <f>'5.2'!H28</f>
        <v>5.9483514843235809E-2</v>
      </c>
      <c r="G7" s="104">
        <v>2.370967741935484</v>
      </c>
      <c r="H7" s="104">
        <v>12</v>
      </c>
      <c r="I7" s="104">
        <v>-5.8</v>
      </c>
      <c r="J7" s="104">
        <v>1.1000000000000005</v>
      </c>
      <c r="K7" s="381">
        <v>1.2709677419354835</v>
      </c>
    </row>
    <row r="8" spans="1:11" ht="15.95" customHeight="1">
      <c r="A8" s="337" t="s">
        <v>101</v>
      </c>
      <c r="B8" s="94">
        <f>'5.3'!D28</f>
        <v>2282103</v>
      </c>
      <c r="C8" s="95">
        <f>'5.3'!E28</f>
        <v>942357.30302945373</v>
      </c>
      <c r="D8" s="94">
        <f>'5.3'!F28</f>
        <v>10064412.186128642</v>
      </c>
      <c r="E8" s="97">
        <f t="shared" ref="E8:E10" si="0">C8/$C$11</f>
        <v>0.81105524813342367</v>
      </c>
      <c r="F8" s="97">
        <f>'5.3'!H28</f>
        <v>3.9437244230387504E-2</v>
      </c>
      <c r="G8" s="104">
        <v>0.55107526881720437</v>
      </c>
      <c r="H8" s="105">
        <v>9.2999999999999989</v>
      </c>
      <c r="I8" s="105">
        <v>-6.7333333333333334</v>
      </c>
      <c r="J8" s="105">
        <v>-0.10000000000000005</v>
      </c>
      <c r="K8" s="104">
        <v>0.65107526881720446</v>
      </c>
    </row>
    <row r="9" spans="1:11" ht="15.95" customHeight="1">
      <c r="A9" s="337" t="s">
        <v>312</v>
      </c>
      <c r="B9" s="94">
        <f>'5.4'!D28</f>
        <v>114846</v>
      </c>
      <c r="C9" s="95">
        <f>'5.4'!E28</f>
        <v>43747.28299</v>
      </c>
      <c r="D9" s="94">
        <f>'5.4'!F28</f>
        <v>466888.25476000004</v>
      </c>
      <c r="E9" s="97">
        <f t="shared" si="0"/>
        <v>3.7651815661164954E-2</v>
      </c>
      <c r="F9" s="97">
        <f>'5.4'!H28</f>
        <v>1.5769506071830065E-2</v>
      </c>
      <c r="G9" s="104">
        <v>0.84193548387096784</v>
      </c>
      <c r="H9" s="105">
        <v>9.6</v>
      </c>
      <c r="I9" s="105">
        <v>-5.9</v>
      </c>
      <c r="J9" s="105">
        <v>-0.69999999999999962</v>
      </c>
      <c r="K9" s="104">
        <v>1.5419354838709673</v>
      </c>
    </row>
    <row r="10" spans="1:11" ht="15.95" customHeight="1">
      <c r="A10" s="337" t="s">
        <v>34</v>
      </c>
      <c r="B10" s="94">
        <f>'5.5'!D28</f>
        <v>8767</v>
      </c>
      <c r="C10" s="95">
        <f>'5.5'!E28</f>
        <v>46685.583060000012</v>
      </c>
      <c r="D10" s="94">
        <f>'5.5'!F28</f>
        <v>498536.35587299993</v>
      </c>
      <c r="E10" s="97">
        <f t="shared" si="0"/>
        <v>4.018071174410838E-2</v>
      </c>
      <c r="F10" s="97">
        <f>'5.5'!H28</f>
        <v>-0.35184929273563625</v>
      </c>
      <c r="G10" s="104">
        <v>0.58387096774193536</v>
      </c>
      <c r="H10" s="105">
        <v>9.1999999999999993</v>
      </c>
      <c r="I10" s="105">
        <v>-6.5</v>
      </c>
      <c r="J10" s="105">
        <v>-0.38387096774193558</v>
      </c>
      <c r="K10" s="104">
        <v>0.967741935483871</v>
      </c>
    </row>
    <row r="11" spans="1:11" ht="15.95" customHeight="1">
      <c r="A11" s="382" t="s">
        <v>3</v>
      </c>
      <c r="B11" s="311">
        <f>SUM(B7:B10)</f>
        <v>2820020</v>
      </c>
      <c r="C11" s="312">
        <f t="shared" ref="C11:E11" si="1">SUM(C7:C10)</f>
        <v>1161890.3955041422</v>
      </c>
      <c r="D11" s="311">
        <f t="shared" si="1"/>
        <v>12407528.334018633</v>
      </c>
      <c r="E11" s="315">
        <f t="shared" si="1"/>
        <v>1</v>
      </c>
      <c r="F11" s="315">
        <f>'5.1'!H29</f>
        <v>1.603596881687628E-2</v>
      </c>
      <c r="G11" s="318">
        <v>0.58387096774193536</v>
      </c>
      <c r="H11" s="319">
        <v>9.1999999999999993</v>
      </c>
      <c r="I11" s="319">
        <v>-6.5</v>
      </c>
      <c r="J11" s="319">
        <v>-0.38387096774193558</v>
      </c>
      <c r="K11" s="320">
        <v>0.967741935483871</v>
      </c>
    </row>
    <row r="12" spans="1:11" ht="15" customHeight="1">
      <c r="A12" s="182"/>
      <c r="B12" s="183"/>
      <c r="C12" s="723" t="s">
        <v>201</v>
      </c>
      <c r="D12" s="723"/>
      <c r="E12" s="723"/>
      <c r="F12" s="723"/>
      <c r="G12" s="727" t="s">
        <v>124</v>
      </c>
      <c r="H12" s="727"/>
      <c r="I12" s="727"/>
      <c r="J12" s="727"/>
      <c r="K12" s="727"/>
    </row>
    <row r="13" spans="1:11" ht="15" customHeight="1">
      <c r="A13" s="93"/>
      <c r="B13" s="93"/>
      <c r="C13" s="724"/>
      <c r="D13" s="724"/>
      <c r="E13" s="724"/>
      <c r="F13" s="724"/>
      <c r="G13" s="728" t="s">
        <v>125</v>
      </c>
      <c r="H13" s="728"/>
      <c r="I13" s="728"/>
      <c r="J13" s="728"/>
      <c r="K13" s="728"/>
    </row>
    <row r="14" spans="1:11" ht="15" customHeight="1">
      <c r="A14" s="93"/>
      <c r="B14" s="93"/>
      <c r="C14" s="168"/>
      <c r="D14" s="168"/>
      <c r="E14" s="168"/>
      <c r="F14" s="168"/>
      <c r="G14" s="169"/>
      <c r="H14" s="169"/>
      <c r="I14" s="169"/>
      <c r="J14" s="169"/>
      <c r="K14" s="169"/>
    </row>
    <row r="15" spans="1:11" ht="15" customHeight="1">
      <c r="A15" s="93"/>
      <c r="B15" s="93"/>
      <c r="C15" s="93"/>
      <c r="D15" s="214"/>
      <c r="E15" s="215"/>
      <c r="F15" s="215"/>
      <c r="G15" s="93"/>
      <c r="H15" s="212"/>
      <c r="I15" s="169"/>
      <c r="J15" s="93"/>
      <c r="K15" s="93"/>
    </row>
    <row r="16" spans="1:11" ht="18" customHeight="1">
      <c r="A16" s="93"/>
      <c r="B16" s="93"/>
      <c r="C16" s="93"/>
      <c r="D16" s="93"/>
      <c r="E16" s="93"/>
      <c r="F16" s="93"/>
      <c r="G16" s="93"/>
      <c r="H16" s="93"/>
      <c r="I16" s="93"/>
      <c r="J16" s="93"/>
      <c r="K16" s="93"/>
    </row>
    <row r="17" spans="1:11" ht="15" customHeight="1">
      <c r="A17" s="673" t="s">
        <v>288</v>
      </c>
      <c r="B17" s="673"/>
      <c r="C17" s="673"/>
      <c r="D17" s="673"/>
      <c r="E17" s="673"/>
      <c r="F17" s="673" t="s">
        <v>209</v>
      </c>
      <c r="G17" s="673"/>
      <c r="H17" s="673"/>
      <c r="I17" s="673"/>
      <c r="J17" s="673"/>
      <c r="K17" s="673"/>
    </row>
    <row r="18" spans="1:11" ht="15" customHeight="1">
      <c r="A18" s="342"/>
      <c r="B18" s="668" t="str">
        <f>C3</f>
        <v>Prosinec</v>
      </c>
      <c r="C18" s="668"/>
      <c r="D18" s="342"/>
      <c r="E18" s="342"/>
      <c r="F18" s="342"/>
      <c r="G18" s="342"/>
      <c r="H18" s="668" t="str">
        <f>C3</f>
        <v>Prosinec</v>
      </c>
      <c r="I18" s="668"/>
      <c r="J18" s="342"/>
      <c r="K18" s="342"/>
    </row>
    <row r="19" spans="1:11" ht="15" customHeight="1">
      <c r="A19" s="93"/>
      <c r="B19" s="93"/>
      <c r="C19" s="93"/>
      <c r="D19" s="93"/>
      <c r="E19" s="93"/>
      <c r="F19" s="93"/>
      <c r="G19" s="93"/>
      <c r="H19" s="93"/>
      <c r="I19" s="93"/>
      <c r="J19" s="93"/>
      <c r="K19" s="93"/>
    </row>
    <row r="20" spans="1:11" ht="15" customHeight="1">
      <c r="A20" s="93"/>
      <c r="B20" s="93"/>
      <c r="C20" s="93"/>
      <c r="D20" s="93"/>
      <c r="E20" s="93"/>
      <c r="F20" s="93"/>
      <c r="G20" s="93"/>
      <c r="H20" s="93"/>
      <c r="I20" s="93"/>
      <c r="J20" s="93"/>
      <c r="K20" s="93"/>
    </row>
    <row r="21" spans="1:11" ht="15" customHeight="1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</row>
    <row r="22" spans="1:11" ht="15" customHeight="1">
      <c r="A22" s="93"/>
      <c r="B22" s="93"/>
      <c r="C22" s="93"/>
      <c r="D22" s="93"/>
      <c r="E22" s="93"/>
      <c r="F22" s="93"/>
      <c r="G22" s="93"/>
      <c r="H22" s="93"/>
      <c r="I22" s="93"/>
      <c r="J22" s="93"/>
      <c r="K22" s="93"/>
    </row>
    <row r="23" spans="1:11" ht="15" customHeight="1">
      <c r="A23" s="93"/>
      <c r="B23" s="93"/>
      <c r="C23" s="93"/>
      <c r="D23" s="93"/>
      <c r="E23" s="93"/>
      <c r="F23" s="93"/>
      <c r="G23" s="93"/>
      <c r="H23" s="93"/>
      <c r="I23" s="93"/>
      <c r="J23" s="93"/>
      <c r="K23" s="93"/>
    </row>
    <row r="24" spans="1:11" ht="15" customHeight="1">
      <c r="A24" s="93"/>
      <c r="B24" s="93"/>
      <c r="C24" s="93"/>
      <c r="D24" s="93"/>
      <c r="E24" s="93"/>
      <c r="F24" s="93"/>
      <c r="G24" s="93"/>
      <c r="H24" s="93"/>
      <c r="I24" s="93"/>
      <c r="J24" s="93"/>
      <c r="K24" s="93"/>
    </row>
    <row r="25" spans="1:11" ht="15" customHeight="1">
      <c r="A25" s="93"/>
      <c r="B25" s="93"/>
      <c r="C25" s="93"/>
      <c r="D25" s="93"/>
      <c r="E25" s="93"/>
      <c r="F25" s="93"/>
      <c r="G25" s="93"/>
      <c r="H25" s="93"/>
      <c r="I25" s="93"/>
      <c r="J25" s="93"/>
      <c r="K25" s="93"/>
    </row>
    <row r="26" spans="1:11" ht="15" customHeight="1">
      <c r="A26" s="93"/>
      <c r="B26" s="93"/>
      <c r="C26" s="93"/>
      <c r="D26" s="93"/>
      <c r="E26" s="93"/>
      <c r="F26" s="93"/>
      <c r="G26" s="93"/>
      <c r="H26" s="93"/>
      <c r="I26" s="93"/>
      <c r="J26" s="93"/>
      <c r="K26" s="93"/>
    </row>
    <row r="27" spans="1:11" ht="15" customHeight="1">
      <c r="A27" s="93"/>
      <c r="B27" s="93"/>
      <c r="C27" s="93"/>
      <c r="D27" s="93"/>
      <c r="E27" s="93"/>
      <c r="F27" s="93"/>
      <c r="G27" s="93"/>
      <c r="H27" s="93"/>
      <c r="I27" s="93"/>
      <c r="J27" s="93"/>
      <c r="K27" s="93"/>
    </row>
    <row r="28" spans="1:11" ht="15" customHeight="1">
      <c r="A28" s="93"/>
      <c r="B28" s="93"/>
      <c r="C28" s="93"/>
      <c r="D28" s="93"/>
      <c r="E28" s="93"/>
      <c r="F28" s="93"/>
      <c r="G28" s="93"/>
      <c r="H28" s="93"/>
      <c r="I28" s="93"/>
      <c r="J28" s="93"/>
      <c r="K28" s="93"/>
    </row>
    <row r="29" spans="1:11" ht="15" customHeight="1">
      <c r="A29" s="93"/>
      <c r="B29" s="93"/>
      <c r="C29" s="93"/>
      <c r="D29" s="93"/>
      <c r="E29" s="93"/>
      <c r="F29" s="93"/>
      <c r="G29" s="93"/>
      <c r="H29" s="93"/>
      <c r="I29" s="93"/>
      <c r="J29" s="93"/>
      <c r="K29" s="93"/>
    </row>
    <row r="30" spans="1:11" ht="15" customHeight="1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</row>
    <row r="31" spans="1:11" ht="15" customHeight="1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</row>
    <row r="32" spans="1:11" ht="15" customHeight="1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</row>
    <row r="33" spans="1:11" ht="15" customHeight="1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</row>
    <row r="34" spans="1:11" ht="15" customHeight="1">
      <c r="A34" s="673" t="s">
        <v>76</v>
      </c>
      <c r="B34" s="673"/>
      <c r="C34" s="673"/>
      <c r="D34" s="673"/>
      <c r="E34" s="673"/>
      <c r="F34" s="726" t="s">
        <v>77</v>
      </c>
      <c r="G34" s="726"/>
      <c r="H34" s="726"/>
      <c r="I34" s="726"/>
      <c r="J34" s="726"/>
      <c r="K34" s="726"/>
    </row>
    <row r="35" spans="1:11" ht="15" customHeight="1">
      <c r="A35" s="342"/>
      <c r="B35" s="668" t="str">
        <f>C3</f>
        <v>Prosinec</v>
      </c>
      <c r="C35" s="668"/>
      <c r="D35" s="342"/>
      <c r="E35" s="343"/>
      <c r="F35" s="726"/>
      <c r="G35" s="726"/>
      <c r="H35" s="726"/>
      <c r="I35" s="726"/>
      <c r="J35" s="726"/>
      <c r="K35" s="726"/>
    </row>
    <row r="36" spans="1:11" ht="15" customHeight="1">
      <c r="A36" s="342"/>
      <c r="B36" s="342"/>
      <c r="C36" s="342"/>
      <c r="D36" s="342"/>
      <c r="E36" s="344"/>
      <c r="F36" s="344"/>
      <c r="G36" s="344"/>
      <c r="H36" s="725" t="str">
        <f>C3</f>
        <v>Prosinec</v>
      </c>
      <c r="I36" s="725"/>
      <c r="J36" s="344"/>
      <c r="K36" s="344"/>
    </row>
    <row r="37" spans="1:11" ht="15" customHeight="1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</row>
    <row r="38" spans="1:11" ht="15" customHeight="1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</row>
    <row r="39" spans="1:11" ht="15" customHeight="1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</row>
    <row r="40" spans="1:11" ht="15" customHeight="1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</row>
    <row r="41" spans="1:11" ht="15" customHeight="1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</row>
    <row r="42" spans="1:11" ht="15" customHeight="1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</row>
    <row r="43" spans="1:11" ht="15" customHeight="1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</row>
    <row r="44" spans="1:11" ht="15" customHeight="1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</row>
    <row r="45" spans="1:11" ht="15" customHeight="1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</row>
    <row r="46" spans="1:11" ht="15" customHeight="1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</row>
    <row r="47" spans="1:11" ht="15" customHeight="1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</row>
    <row r="48" spans="1:11" ht="15" customHeight="1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</row>
    <row r="49" spans="1:11" ht="15" customHeight="1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</row>
    <row r="50" spans="1:11" ht="15" customHeight="1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20">
    <mergeCell ref="A1:K1"/>
    <mergeCell ref="G4:K4"/>
    <mergeCell ref="C3:K3"/>
    <mergeCell ref="A2:B2"/>
    <mergeCell ref="A3:B3"/>
    <mergeCell ref="C4:F4"/>
    <mergeCell ref="H36:I36"/>
    <mergeCell ref="A34:E34"/>
    <mergeCell ref="F34:K35"/>
    <mergeCell ref="B5:B6"/>
    <mergeCell ref="C12:F13"/>
    <mergeCell ref="G12:K12"/>
    <mergeCell ref="G13:K13"/>
    <mergeCell ref="A17:E17"/>
    <mergeCell ref="F17:K17"/>
    <mergeCell ref="B18:C18"/>
    <mergeCell ref="H18:I18"/>
    <mergeCell ref="B35:C35"/>
    <mergeCell ref="E5:E6"/>
    <mergeCell ref="F5:F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1"/>
  <dimension ref="A1:K57"/>
  <sheetViews>
    <sheetView showGridLines="0" zoomScaleNormal="100" zoomScaleSheetLayoutView="100" workbookViewId="0"/>
  </sheetViews>
  <sheetFormatPr defaultColWidth="9.140625" defaultRowHeight="12.75"/>
  <cols>
    <col min="1" max="1" width="17.7109375" style="204" customWidth="1"/>
    <col min="2" max="2" width="10.140625" style="204" customWidth="1"/>
    <col min="3" max="3" width="9.140625" style="204" customWidth="1"/>
    <col min="4" max="4" width="9.42578125" style="204" customWidth="1"/>
    <col min="5" max="6" width="8.5703125" style="204" customWidth="1"/>
    <col min="7" max="10" width="6.85546875" style="204" customWidth="1"/>
    <col min="11" max="11" width="7.85546875" style="204" customWidth="1"/>
    <col min="12" max="13" width="9.140625" style="204"/>
    <col min="14" max="14" width="11.140625" style="204" customWidth="1"/>
    <col min="15" max="16384" width="9.140625" style="204"/>
  </cols>
  <sheetData>
    <row r="1" spans="1:11" ht="15.75" customHeight="1">
      <c r="A1" s="711" t="str">
        <f>"5.9. Spotřeba zemního plynu a teplota ovzduší: "&amp;(C3)</f>
        <v>5.9. Spotřeba zemního plynu a teplota ovzduší: IV. čtvrtletí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</row>
    <row r="2" spans="1:11" ht="6" customHeight="1">
      <c r="A2" s="721"/>
      <c r="B2" s="721"/>
      <c r="C2" s="206"/>
      <c r="D2" s="207"/>
      <c r="E2" s="208"/>
      <c r="F2" s="208"/>
      <c r="G2" s="208"/>
      <c r="H2" s="208"/>
      <c r="I2" s="75"/>
      <c r="J2" s="75"/>
      <c r="K2" s="75"/>
    </row>
    <row r="3" spans="1:11" ht="18.75" customHeight="1">
      <c r="A3" s="716"/>
      <c r="B3" s="717"/>
      <c r="C3" s="714" t="str">
        <f>'3.1'!G6</f>
        <v>IV. čtvrtletí</v>
      </c>
      <c r="D3" s="715"/>
      <c r="E3" s="715"/>
      <c r="F3" s="715"/>
      <c r="G3" s="715"/>
      <c r="H3" s="715"/>
      <c r="I3" s="715"/>
      <c r="J3" s="715"/>
      <c r="K3" s="715"/>
    </row>
    <row r="4" spans="1:11" ht="24.95" customHeight="1">
      <c r="A4" s="283"/>
      <c r="B4" s="272"/>
      <c r="C4" s="718" t="s">
        <v>65</v>
      </c>
      <c r="D4" s="719"/>
      <c r="E4" s="719"/>
      <c r="F4" s="720"/>
      <c r="G4" s="712" t="s">
        <v>243</v>
      </c>
      <c r="H4" s="712"/>
      <c r="I4" s="712"/>
      <c r="J4" s="712"/>
      <c r="K4" s="713"/>
    </row>
    <row r="5" spans="1:11" ht="25.5">
      <c r="A5" s="288"/>
      <c r="B5" s="700" t="s">
        <v>239</v>
      </c>
      <c r="C5" s="273"/>
      <c r="D5" s="274"/>
      <c r="E5" s="722" t="s">
        <v>240</v>
      </c>
      <c r="F5" s="722" t="s">
        <v>225</v>
      </c>
      <c r="G5" s="275" t="s">
        <v>72</v>
      </c>
      <c r="H5" s="275" t="s">
        <v>226</v>
      </c>
      <c r="I5" s="275" t="s">
        <v>227</v>
      </c>
      <c r="J5" s="275" t="s">
        <v>241</v>
      </c>
      <c r="K5" s="275" t="s">
        <v>242</v>
      </c>
    </row>
    <row r="6" spans="1:11" ht="14.1" customHeight="1">
      <c r="A6" s="380" t="s">
        <v>238</v>
      </c>
      <c r="B6" s="701"/>
      <c r="C6" s="339" t="s">
        <v>278</v>
      </c>
      <c r="D6" s="338" t="s">
        <v>273</v>
      </c>
      <c r="E6" s="703"/>
      <c r="F6" s="703"/>
      <c r="G6" s="276" t="s">
        <v>276</v>
      </c>
      <c r="H6" s="277" t="s">
        <v>276</v>
      </c>
      <c r="I6" s="277" t="s">
        <v>276</v>
      </c>
      <c r="J6" s="277" t="s">
        <v>276</v>
      </c>
      <c r="K6" s="277" t="s">
        <v>276</v>
      </c>
    </row>
    <row r="7" spans="1:11" ht="15.95" customHeight="1">
      <c r="A7" s="336" t="s">
        <v>21</v>
      </c>
      <c r="B7" s="99">
        <f>'5.2'!D35</f>
        <v>414304</v>
      </c>
      <c r="C7" s="95">
        <f>'5.2'!E35</f>
        <v>301833.70922678098</v>
      </c>
      <c r="D7" s="99">
        <f>'5.2'!F35</f>
        <v>3223518.4180460041</v>
      </c>
      <c r="E7" s="101">
        <f>C7/$C$11</f>
        <v>0.10595200773758494</v>
      </c>
      <c r="F7" s="101">
        <f>'5.2'!H35</f>
        <v>4.0679876875656565E-2</v>
      </c>
      <c r="G7" s="104">
        <f>AVERAGE('5.6'!G7,'5.7'!G7,'5.8'!G7)</f>
        <v>5.544014336917563</v>
      </c>
      <c r="H7" s="104">
        <f>MAX('5.6'!H7,'5.7'!H7,'5.8'!H7)</f>
        <v>17.2</v>
      </c>
      <c r="I7" s="104">
        <f>MIN('5.6'!I7,'5.7'!I7,'5.8'!I7)</f>
        <v>-5.8</v>
      </c>
      <c r="J7" s="104">
        <f>AVERAGE('5.6'!J7,'5.7'!J7,'5.8'!J7)</f>
        <v>4.6000000000000014</v>
      </c>
      <c r="K7" s="381">
        <f>G7-J7</f>
        <v>0.94401433691756154</v>
      </c>
    </row>
    <row r="8" spans="1:11" ht="15.95" customHeight="1">
      <c r="A8" s="337" t="s">
        <v>101</v>
      </c>
      <c r="B8" s="94">
        <f>'5.3'!D35</f>
        <v>2282103</v>
      </c>
      <c r="C8" s="95">
        <f>'5.3'!E35</f>
        <v>2324693.9693183135</v>
      </c>
      <c r="D8" s="94">
        <f>'5.3'!F35</f>
        <v>24836750.30958122</v>
      </c>
      <c r="E8" s="97">
        <f t="shared" ref="E8:E10" si="0">C8/$C$11</f>
        <v>0.81603209282257616</v>
      </c>
      <c r="F8" s="97">
        <f>'5.3'!H35</f>
        <v>7.606163210360147E-4</v>
      </c>
      <c r="G8" s="104">
        <f>AVERAGE('5.6'!G8,'5.7'!G8,'5.8'!G8)</f>
        <v>4.2129749103942649</v>
      </c>
      <c r="H8" s="105">
        <f>MAX('5.6'!H8,'5.7'!H8,'5.8'!H8)</f>
        <v>15.683333333333335</v>
      </c>
      <c r="I8" s="105">
        <f>MIN('5.6'!I8,'5.7'!I8,'5.8'!I8)</f>
        <v>-6.7333333333333334</v>
      </c>
      <c r="J8" s="105">
        <f>AVERAGE('5.6'!J8,'5.7'!J8,'5.8'!J8)</f>
        <v>3.6277777777777795</v>
      </c>
      <c r="K8" s="104">
        <f t="shared" ref="K8:K11" si="1">G8-J8</f>
        <v>0.58519713261648532</v>
      </c>
    </row>
    <row r="9" spans="1:11" ht="15.95" customHeight="1">
      <c r="A9" s="337" t="s">
        <v>312</v>
      </c>
      <c r="B9" s="94">
        <f>'5.4'!D35</f>
        <v>114846</v>
      </c>
      <c r="C9" s="95">
        <f>'5.4'!E35</f>
        <v>110799.60100000001</v>
      </c>
      <c r="D9" s="94">
        <f>'5.4'!F35</f>
        <v>1182986.0406200001</v>
      </c>
      <c r="E9" s="97">
        <f t="shared" si="0"/>
        <v>3.8893734608194362E-2</v>
      </c>
      <c r="F9" s="97">
        <f>'5.4'!H35</f>
        <v>2.984543721013946E-2</v>
      </c>
      <c r="G9" s="104">
        <f>AVERAGE('5.6'!G9,'5.7'!G9,'5.8'!G9)</f>
        <v>3.851612903225806</v>
      </c>
      <c r="H9" s="105">
        <f>MAX('5.6'!H9,'5.7'!H9,'5.8'!H9)</f>
        <v>14.9</v>
      </c>
      <c r="I9" s="105">
        <f>MIN('5.6'!I9,'5.7'!I9,'5.8'!I9)</f>
        <v>-5.9</v>
      </c>
      <c r="J9" s="105">
        <f>AVERAGE('5.6'!J9,'5.7'!J9,'5.8'!J9)</f>
        <v>3.0000000000000004</v>
      </c>
      <c r="K9" s="104">
        <f t="shared" si="1"/>
        <v>0.85161290322580552</v>
      </c>
    </row>
    <row r="10" spans="1:11" ht="15.95" customHeight="1">
      <c r="A10" s="337" t="s">
        <v>34</v>
      </c>
      <c r="B10" s="94">
        <f>'5.5'!D35</f>
        <v>8767</v>
      </c>
      <c r="C10" s="95">
        <f>'5.5'!E35</f>
        <v>111450.34791000001</v>
      </c>
      <c r="D10" s="94">
        <f>'5.5'!F35</f>
        <v>1190201.0532240001</v>
      </c>
      <c r="E10" s="97">
        <f t="shared" si="0"/>
        <v>3.912216483164474E-2</v>
      </c>
      <c r="F10" s="97">
        <f>'5.5'!H35</f>
        <v>-0.30335219761591842</v>
      </c>
      <c r="G10" s="104">
        <f>AVERAGE('5.6'!G10,'5.7'!G10,'5.8'!G10)</f>
        <v>4.1904301075268817</v>
      </c>
      <c r="H10" s="105">
        <f>MAX('5.6'!H10,'5.7'!H10,'5.8'!H10)</f>
        <v>15.8</v>
      </c>
      <c r="I10" s="105">
        <f>MIN('5.6'!I10,'5.7'!I10,'5.8'!I10)</f>
        <v>-6.5</v>
      </c>
      <c r="J10" s="105">
        <f>AVERAGE('5.6'!J10,'5.7'!J10,'5.8'!J10)</f>
        <v>3.83921146953405</v>
      </c>
      <c r="K10" s="104">
        <f t="shared" si="1"/>
        <v>0.35121863799283171</v>
      </c>
    </row>
    <row r="11" spans="1:11" ht="15.95" customHeight="1">
      <c r="A11" s="382" t="s">
        <v>3</v>
      </c>
      <c r="B11" s="311">
        <f>'5.1'!D36</f>
        <v>2820020</v>
      </c>
      <c r="C11" s="312">
        <f>'5.1'!E36</f>
        <v>2848777.6274550939</v>
      </c>
      <c r="D11" s="311">
        <f>'5.1'!F36</f>
        <v>30433455.821471222</v>
      </c>
      <c r="E11" s="315">
        <f t="shared" ref="E11" si="2">SUM(E7:E10)</f>
        <v>1.0000000000000002</v>
      </c>
      <c r="F11" s="315">
        <f>'5.1'!H36</f>
        <v>-1.1023688013427946E-2</v>
      </c>
      <c r="G11" s="318">
        <f>AVERAGE('5.6'!G11,'5.7'!G11,'5.8'!G11)</f>
        <v>4.1904301075268817</v>
      </c>
      <c r="H11" s="319">
        <f>MAX('5.6'!H11,'5.7'!H11,'5.8'!H11)</f>
        <v>15.8</v>
      </c>
      <c r="I11" s="319">
        <f>MIN('5.6'!I11,'5.7'!I11,'5.8'!I11)</f>
        <v>-6.5</v>
      </c>
      <c r="J11" s="319">
        <f>AVERAGE('5.6'!J11,'5.7'!J11,'5.8'!J11)</f>
        <v>3.83921146953405</v>
      </c>
      <c r="K11" s="320">
        <f t="shared" si="1"/>
        <v>0.35121863799283171</v>
      </c>
    </row>
    <row r="12" spans="1:11" ht="15" customHeight="1">
      <c r="A12" s="182"/>
      <c r="B12" s="183"/>
      <c r="C12" s="723" t="s">
        <v>201</v>
      </c>
      <c r="D12" s="723"/>
      <c r="E12" s="723"/>
      <c r="F12" s="723"/>
      <c r="G12" s="727" t="s">
        <v>124</v>
      </c>
      <c r="H12" s="727"/>
      <c r="I12" s="727"/>
      <c r="J12" s="727"/>
      <c r="K12" s="727"/>
    </row>
    <row r="13" spans="1:11" ht="15" customHeight="1">
      <c r="A13" s="93"/>
      <c r="B13" s="93"/>
      <c r="C13" s="724"/>
      <c r="D13" s="724"/>
      <c r="E13" s="724"/>
      <c r="F13" s="724"/>
      <c r="G13" s="728" t="s">
        <v>125</v>
      </c>
      <c r="H13" s="728"/>
      <c r="I13" s="728"/>
      <c r="J13" s="728"/>
      <c r="K13" s="728"/>
    </row>
    <row r="14" spans="1:11" ht="15" customHeight="1">
      <c r="A14" s="93"/>
      <c r="B14" s="93"/>
      <c r="C14" s="168"/>
      <c r="D14" s="168"/>
      <c r="E14" s="168"/>
      <c r="F14" s="168"/>
      <c r="G14" s="169"/>
      <c r="H14" s="169"/>
      <c r="I14" s="169"/>
      <c r="J14" s="169"/>
      <c r="K14" s="169"/>
    </row>
    <row r="15" spans="1:11" ht="15" customHeight="1">
      <c r="A15" s="93"/>
      <c r="B15" s="93"/>
      <c r="C15" s="93"/>
      <c r="D15" s="214"/>
      <c r="E15" s="215"/>
      <c r="F15" s="215"/>
      <c r="G15" s="93"/>
      <c r="H15" s="212"/>
      <c r="I15" s="169"/>
      <c r="J15" s="93"/>
      <c r="K15" s="93"/>
    </row>
    <row r="16" spans="1:11" ht="18" customHeight="1">
      <c r="A16" s="93"/>
      <c r="B16" s="93"/>
      <c r="C16" s="93"/>
      <c r="D16" s="93"/>
      <c r="E16" s="93"/>
      <c r="F16" s="93"/>
      <c r="G16" s="93"/>
      <c r="H16" s="93"/>
      <c r="I16" s="93"/>
      <c r="J16" s="93"/>
      <c r="K16" s="93"/>
    </row>
    <row r="17" spans="1:11" ht="15" customHeight="1">
      <c r="A17" s="673" t="s">
        <v>288</v>
      </c>
      <c r="B17" s="673"/>
      <c r="C17" s="673"/>
      <c r="D17" s="673"/>
      <c r="E17" s="673"/>
      <c r="F17" s="673" t="s">
        <v>209</v>
      </c>
      <c r="G17" s="673"/>
      <c r="H17" s="673"/>
      <c r="I17" s="673"/>
      <c r="J17" s="673"/>
      <c r="K17" s="673"/>
    </row>
    <row r="18" spans="1:11" ht="15" customHeight="1">
      <c r="A18" s="342"/>
      <c r="B18" s="674" t="str">
        <f>C3</f>
        <v>IV. čtvrtletí</v>
      </c>
      <c r="C18" s="674"/>
      <c r="D18" s="342"/>
      <c r="E18" s="342"/>
      <c r="F18" s="342"/>
      <c r="G18" s="342"/>
      <c r="H18" s="674" t="str">
        <f>C3</f>
        <v>IV. čtvrtletí</v>
      </c>
      <c r="I18" s="674"/>
      <c r="J18" s="342"/>
      <c r="K18" s="342"/>
    </row>
    <row r="19" spans="1:11" ht="15" customHeight="1">
      <c r="A19" s="93"/>
      <c r="B19" s="93"/>
      <c r="C19" s="93"/>
      <c r="D19" s="93"/>
      <c r="E19" s="93"/>
      <c r="F19" s="93"/>
      <c r="G19" s="93"/>
      <c r="H19" s="93"/>
      <c r="I19" s="93"/>
      <c r="J19" s="93"/>
      <c r="K19" s="93"/>
    </row>
    <row r="20" spans="1:11" ht="15" customHeight="1">
      <c r="A20" s="93"/>
      <c r="B20" s="93"/>
      <c r="C20" s="93"/>
      <c r="D20" s="93"/>
      <c r="E20" s="93"/>
      <c r="F20" s="93"/>
      <c r="G20" s="93"/>
      <c r="H20" s="93"/>
      <c r="I20" s="93"/>
      <c r="J20" s="93"/>
      <c r="K20" s="93"/>
    </row>
    <row r="21" spans="1:11" ht="15" customHeight="1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</row>
    <row r="22" spans="1:11" ht="15" customHeight="1">
      <c r="A22" s="93"/>
      <c r="B22" s="93"/>
      <c r="C22" s="93"/>
      <c r="D22" s="93"/>
      <c r="E22" s="93"/>
      <c r="F22" s="93"/>
      <c r="G22" s="93"/>
      <c r="H22" s="93"/>
      <c r="I22" s="93"/>
      <c r="J22" s="93"/>
      <c r="K22" s="93"/>
    </row>
    <row r="23" spans="1:11" ht="15" customHeight="1">
      <c r="A23" s="93"/>
      <c r="B23" s="93"/>
      <c r="C23" s="93"/>
      <c r="D23" s="93"/>
      <c r="E23" s="93"/>
      <c r="F23" s="93"/>
      <c r="G23" s="93"/>
      <c r="H23" s="93"/>
      <c r="I23" s="93"/>
      <c r="J23" s="93"/>
      <c r="K23" s="93"/>
    </row>
    <row r="24" spans="1:11" ht="15" customHeight="1">
      <c r="A24" s="93"/>
      <c r="B24" s="93"/>
      <c r="C24" s="93"/>
      <c r="D24" s="93"/>
      <c r="E24" s="93"/>
      <c r="F24" s="93"/>
      <c r="G24" s="93"/>
      <c r="H24" s="93"/>
      <c r="I24" s="93"/>
      <c r="J24" s="93"/>
      <c r="K24" s="93"/>
    </row>
    <row r="25" spans="1:11" ht="15" customHeight="1">
      <c r="A25" s="93"/>
      <c r="B25" s="93"/>
      <c r="C25" s="93"/>
      <c r="D25" s="93"/>
      <c r="E25" s="93"/>
      <c r="F25" s="93"/>
      <c r="G25" s="93"/>
      <c r="H25" s="93"/>
      <c r="I25" s="93"/>
      <c r="J25" s="93"/>
      <c r="K25" s="93"/>
    </row>
    <row r="26" spans="1:11" ht="15" customHeight="1">
      <c r="A26" s="93"/>
      <c r="B26" s="93"/>
      <c r="C26" s="93"/>
      <c r="D26" s="93"/>
      <c r="E26" s="93"/>
      <c r="F26" s="93"/>
      <c r="G26" s="93"/>
      <c r="H26" s="93"/>
      <c r="I26" s="93"/>
      <c r="J26" s="93"/>
      <c r="K26" s="93"/>
    </row>
    <row r="27" spans="1:11" ht="15" customHeight="1">
      <c r="A27" s="93"/>
      <c r="B27" s="93"/>
      <c r="C27" s="93"/>
      <c r="D27" s="93"/>
      <c r="E27" s="93"/>
      <c r="F27" s="93"/>
      <c r="G27" s="93"/>
      <c r="H27" s="93"/>
      <c r="I27" s="93"/>
      <c r="J27" s="93"/>
      <c r="K27" s="93"/>
    </row>
    <row r="28" spans="1:11" ht="15" customHeight="1">
      <c r="A28" s="93"/>
      <c r="B28" s="93"/>
      <c r="C28" s="93"/>
      <c r="D28" s="93"/>
      <c r="E28" s="93"/>
      <c r="F28" s="93"/>
      <c r="G28" s="93"/>
      <c r="H28" s="93"/>
      <c r="I28" s="93"/>
      <c r="J28" s="93"/>
      <c r="K28" s="93"/>
    </row>
    <row r="29" spans="1:11" ht="15" customHeight="1">
      <c r="A29" s="93"/>
      <c r="B29" s="93"/>
      <c r="C29" s="93"/>
      <c r="D29" s="93"/>
      <c r="E29" s="93"/>
      <c r="F29" s="93"/>
      <c r="G29" s="93"/>
      <c r="H29" s="93"/>
      <c r="I29" s="93"/>
      <c r="J29" s="93"/>
      <c r="K29" s="93"/>
    </row>
    <row r="30" spans="1:11" ht="15" customHeight="1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</row>
    <row r="31" spans="1:11" ht="15" customHeight="1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</row>
    <row r="32" spans="1:11" ht="15" customHeight="1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</row>
    <row r="33" spans="1:11" ht="15" customHeight="1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</row>
    <row r="34" spans="1:11" ht="15" customHeight="1">
      <c r="A34" s="673" t="s">
        <v>76</v>
      </c>
      <c r="B34" s="673"/>
      <c r="C34" s="673"/>
      <c r="D34" s="673"/>
      <c r="E34" s="673"/>
      <c r="F34" s="726" t="s">
        <v>77</v>
      </c>
      <c r="G34" s="726"/>
      <c r="H34" s="726"/>
      <c r="I34" s="726"/>
      <c r="J34" s="726"/>
      <c r="K34" s="726"/>
    </row>
    <row r="35" spans="1:11" ht="15" customHeight="1">
      <c r="A35" s="342"/>
      <c r="B35" s="674" t="str">
        <f>C3</f>
        <v>IV. čtvrtletí</v>
      </c>
      <c r="C35" s="674"/>
      <c r="D35" s="342"/>
      <c r="E35" s="343"/>
      <c r="F35" s="726"/>
      <c r="G35" s="726"/>
      <c r="H35" s="726"/>
      <c r="I35" s="726"/>
      <c r="J35" s="726"/>
      <c r="K35" s="726"/>
    </row>
    <row r="36" spans="1:11" ht="15" customHeight="1">
      <c r="A36" s="342"/>
      <c r="B36" s="342"/>
      <c r="C36" s="342"/>
      <c r="D36" s="342"/>
      <c r="E36" s="344"/>
      <c r="F36" s="344"/>
      <c r="G36" s="344"/>
      <c r="H36" s="729" t="str">
        <f>C3</f>
        <v>IV. čtvrtletí</v>
      </c>
      <c r="I36" s="729"/>
      <c r="J36" s="344"/>
      <c r="K36" s="344"/>
    </row>
    <row r="37" spans="1:11" ht="15" customHeight="1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</row>
    <row r="38" spans="1:11" ht="15" customHeight="1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</row>
    <row r="39" spans="1:11" ht="15" customHeight="1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</row>
    <row r="40" spans="1:11" ht="15" customHeight="1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</row>
    <row r="41" spans="1:11" ht="15" customHeight="1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</row>
    <row r="42" spans="1:11" ht="15" customHeight="1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</row>
    <row r="43" spans="1:11" ht="15" customHeight="1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</row>
    <row r="44" spans="1:11" ht="15" customHeight="1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</row>
    <row r="45" spans="1:11" ht="15" customHeight="1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</row>
    <row r="46" spans="1:11" ht="15" customHeight="1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</row>
    <row r="47" spans="1:11" ht="15" customHeight="1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</row>
    <row r="48" spans="1:11" ht="15" customHeight="1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</row>
    <row r="49" spans="1:11" ht="15" customHeight="1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</row>
    <row r="50" spans="1:11" ht="15" customHeight="1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20">
    <mergeCell ref="A3:B3"/>
    <mergeCell ref="C4:F4"/>
    <mergeCell ref="A2:B2"/>
    <mergeCell ref="A1:K1"/>
    <mergeCell ref="G4:K4"/>
    <mergeCell ref="C3:K3"/>
    <mergeCell ref="H36:I36"/>
    <mergeCell ref="A34:E34"/>
    <mergeCell ref="F34:K35"/>
    <mergeCell ref="B5:B6"/>
    <mergeCell ref="C12:F13"/>
    <mergeCell ref="G12:K12"/>
    <mergeCell ref="G13:K13"/>
    <mergeCell ref="A17:E17"/>
    <mergeCell ref="F17:K17"/>
    <mergeCell ref="B18:C18"/>
    <mergeCell ref="H18:I18"/>
    <mergeCell ref="B35:C35"/>
    <mergeCell ref="E5:E6"/>
    <mergeCell ref="F5:F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E47"/>
  <sheetViews>
    <sheetView showGridLines="0" zoomScaleNormal="100" zoomScaleSheetLayoutView="100" workbookViewId="0"/>
  </sheetViews>
  <sheetFormatPr defaultColWidth="9.140625" defaultRowHeight="12.75"/>
  <cols>
    <col min="1" max="1" width="4.7109375" style="7" customWidth="1"/>
    <col min="2" max="2" width="90.5703125" style="6" customWidth="1"/>
    <col min="3" max="3" width="3.28515625" style="2" bestFit="1" customWidth="1"/>
    <col min="4" max="4" width="9.140625" style="2" customWidth="1"/>
    <col min="5" max="5" width="9.140625" style="2" hidden="1" customWidth="1"/>
    <col min="6" max="16384" width="9.140625" style="2"/>
  </cols>
  <sheetData>
    <row r="1" spans="1:5" ht="18.75">
      <c r="A1" s="5" t="s">
        <v>135</v>
      </c>
    </row>
    <row r="2" spans="1:5" ht="6" customHeight="1"/>
    <row r="3" spans="1:5" ht="15">
      <c r="A3" s="173" t="str">
        <f>MID(E3,1,2+IF(MID(E3,3,1)&lt;&gt;" ",IF(MID(E3,4,1)&lt;&gt;" ",IF(MID(E3,5,1)&lt;&gt;" ",3,2),1),0))</f>
        <v>1.</v>
      </c>
      <c r="B3" s="174" t="str">
        <f>MID(E3,4+IF(MID(E3,3,1)&lt;&gt;" ",IF(MID(E3,4,1)&lt;&gt;" ",IF(MID(E3,5,1)&lt;&gt;" ",3,2),1),0),100)</f>
        <v>Zkratky a pojmy</v>
      </c>
      <c r="C3" s="175">
        <v>4</v>
      </c>
      <c r="E3" s="179" t="str">
        <f>'1'!A1</f>
        <v>1. Zkratky a pojmy</v>
      </c>
    </row>
    <row r="4" spans="1:5" ht="15">
      <c r="A4" s="173" t="str">
        <f t="shared" ref="A4:A36" si="0">MID(E4,1,2+IF(MID(E4,3,1)&lt;&gt;" ",IF(MID(E4,4,1)&lt;&gt;" ",IF(MID(E4,5,1)&lt;&gt;" ",3,2),1),0))</f>
        <v>2.</v>
      </c>
      <c r="B4" s="174" t="str">
        <f t="shared" ref="B4:B36" si="1">MID(E4,4+IF(MID(E4,3,1)&lt;&gt;" ",IF(MID(E4,4,1)&lt;&gt;" ",IF(MID(E4,5,1)&lt;&gt;" ",3,2),1),0),100)</f>
        <v>Komentář</v>
      </c>
      <c r="C4" s="175">
        <v>6</v>
      </c>
      <c r="E4" s="179" t="str">
        <f>'2'!A1</f>
        <v>2. Komentář</v>
      </c>
    </row>
    <row r="5" spans="1:5" ht="15">
      <c r="A5" s="173" t="str">
        <f t="shared" si="0"/>
        <v>3.</v>
      </c>
      <c r="B5" s="174" t="str">
        <f t="shared" si="1"/>
        <v>Plynárenská soustava</v>
      </c>
      <c r="C5" s="175">
        <v>7</v>
      </c>
      <c r="E5" s="179" t="str">
        <f>'3.1'!A1</f>
        <v>3. Plynárenská soustava</v>
      </c>
    </row>
    <row r="6" spans="1:5" ht="15">
      <c r="A6" s="176" t="str">
        <f t="shared" si="0"/>
        <v>3.1.</v>
      </c>
      <c r="B6" s="177" t="str">
        <f t="shared" si="1"/>
        <v>Čtvrtletní bilance plynárenské soustavy ČR</v>
      </c>
      <c r="C6" s="178">
        <v>7</v>
      </c>
      <c r="E6" s="180" t="str">
        <f>'3.1'!A2</f>
        <v>3.1. Čtvrtletní bilance plynárenské soustavy ČR</v>
      </c>
    </row>
    <row r="7" spans="1:5" ht="15">
      <c r="A7" s="176" t="str">
        <f t="shared" si="0"/>
        <v>3.2.</v>
      </c>
      <c r="B7" s="177" t="str">
        <f t="shared" si="1"/>
        <v>Bilance plynárenské soustavy ČR v průběhu roku</v>
      </c>
      <c r="C7" s="178">
        <v>8</v>
      </c>
      <c r="E7" s="180" t="str">
        <f>'3.2'!A1</f>
        <v>3.2. Bilance plynárenské soustavy ČR v průběhu roku</v>
      </c>
    </row>
    <row r="8" spans="1:5" ht="15">
      <c r="A8" s="173" t="str">
        <f t="shared" si="0"/>
        <v>4.</v>
      </c>
      <c r="B8" s="174" t="str">
        <f t="shared" si="1"/>
        <v>Spotřeba zemního plynu</v>
      </c>
      <c r="C8" s="175">
        <v>9</v>
      </c>
      <c r="E8" s="179" t="str">
        <f>'4.1'!A1</f>
        <v>4. Spotřeba zemního plynu</v>
      </c>
    </row>
    <row r="9" spans="1:5" ht="15">
      <c r="A9" s="176" t="str">
        <f t="shared" ref="A9" si="2">MID(E9,1,2+IF(MID(E9,3,1)&lt;&gt;" ",IF(MID(E9,4,1)&lt;&gt;" ",IF(MID(E9,5,1)&lt;&gt;" ",3,2),1),0))</f>
        <v>4.1.</v>
      </c>
      <c r="B9" s="177" t="str">
        <f t="shared" ref="B9" si="3">MID(E9,4+IF(MID(E9,3,1)&lt;&gt;" ",IF(MID(E9,4,1)&lt;&gt;" ",IF(MID(E9,5,1)&lt;&gt;" ",3,2),1),0),100)</f>
        <v>Spotřeba zemního plynu v ČR v průběhu roku</v>
      </c>
      <c r="C9" s="178">
        <v>9</v>
      </c>
      <c r="E9" s="179" t="str">
        <f>'4.1'!A2</f>
        <v>4.1. Spotřeba zemního plynu v ČR v průběhu roku</v>
      </c>
    </row>
    <row r="10" spans="1:5" ht="15">
      <c r="A10" s="176" t="str">
        <f t="shared" si="0"/>
        <v>4.2.</v>
      </c>
      <c r="B10" s="177" t="str">
        <f t="shared" si="1"/>
        <v>Spotřeba zemního plynu v ČR podle kategorií zákazníků v průběhu roku</v>
      </c>
      <c r="C10" s="178">
        <v>10</v>
      </c>
      <c r="E10" s="180" t="str">
        <f>'4.2'!A1</f>
        <v>4.2. Spotřeba zemního plynu v ČR podle kategorií zákazníků v průběhu roku</v>
      </c>
    </row>
    <row r="11" spans="1:5" ht="15">
      <c r="A11" s="176" t="str">
        <f t="shared" si="0"/>
        <v>4.3.</v>
      </c>
      <c r="B11" s="177" t="str">
        <f t="shared" si="1"/>
        <v>Denní průběh spotřeb zemního plynu v ČR</v>
      </c>
      <c r="C11" s="178">
        <v>11</v>
      </c>
      <c r="E11" s="180" t="str">
        <f>'4.3'!A1</f>
        <v>4.3. Denní průběh spotřeb zemního plynu v ČR</v>
      </c>
    </row>
    <row r="12" spans="1:5" ht="15">
      <c r="A12" s="173" t="str">
        <f t="shared" si="0"/>
        <v>5.</v>
      </c>
      <c r="B12" s="174" t="str">
        <f t="shared" si="1"/>
        <v>Spotřeba zemního plynu podle distribučních soustav</v>
      </c>
      <c r="C12" s="175">
        <v>12</v>
      </c>
      <c r="E12" s="179" t="str">
        <f>'5.1'!A1</f>
        <v>5. Spotřeba zemního plynu podle distribučních soustav</v>
      </c>
    </row>
    <row r="13" spans="1:5" ht="15">
      <c r="A13" s="176" t="str">
        <f t="shared" si="0"/>
        <v>5.1.</v>
      </c>
      <c r="B13" s="177" t="str">
        <f t="shared" si="1"/>
        <v>Spotřeba zemního plynu podle kategorií zákazníků v ČR</v>
      </c>
      <c r="C13" s="178">
        <v>12</v>
      </c>
      <c r="E13" s="180" t="str">
        <f>'5.1'!A2</f>
        <v>5.1. Spotřeba zemního plynu podle kategorií zákazníků v ČR</v>
      </c>
    </row>
    <row r="14" spans="1:5" ht="15">
      <c r="A14" s="176" t="str">
        <f t="shared" ref="A14:A17" si="4">MID(E14,1,2+IF(MID(E14,3,1)&lt;&gt;" ",IF(MID(E14,4,1)&lt;&gt;" ",IF(MID(E14,5,1)&lt;&gt;" ",3,2),1),0))</f>
        <v>5.2.</v>
      </c>
      <c r="B14" s="177" t="str">
        <f t="shared" ref="B14:B17" si="5">MID(E14,4+IF(MID(E14,3,1)&lt;&gt;" ",IF(MID(E14,4,1)&lt;&gt;" ",IF(MID(E14,5,1)&lt;&gt;" ",3,2),1),0),100)</f>
        <v>Spotřeba zemního plynu u společnosti PP Distribuce</v>
      </c>
      <c r="C14" s="178">
        <v>13</v>
      </c>
      <c r="E14" s="237" t="str">
        <f>'5.2'!A1</f>
        <v>5.2. Spotřeba zemního plynu u společnosti PP Distribuce</v>
      </c>
    </row>
    <row r="15" spans="1:5" ht="15">
      <c r="A15" s="176" t="str">
        <f t="shared" si="4"/>
        <v>5.3.</v>
      </c>
      <c r="B15" s="177" t="str">
        <f t="shared" si="5"/>
        <v>Spotřeba zemního plynu u společnosti GasNet</v>
      </c>
      <c r="C15" s="178">
        <v>14</v>
      </c>
      <c r="E15" s="238" t="str">
        <f>'5.3'!A1</f>
        <v>5.3. Spotřeba zemního plynu u společnosti GasNet</v>
      </c>
    </row>
    <row r="16" spans="1:5" ht="15">
      <c r="A16" s="176" t="str">
        <f t="shared" si="4"/>
        <v>5.4.</v>
      </c>
      <c r="B16" s="177" t="str">
        <f t="shared" si="5"/>
        <v>Spotřeba zemního plynu u společnosti EG.D</v>
      </c>
      <c r="C16" s="178">
        <v>15</v>
      </c>
      <c r="E16" s="238" t="str">
        <f>'5.4'!A1</f>
        <v>5.4. Spotřeba zemního plynu u společnosti EG.D</v>
      </c>
    </row>
    <row r="17" spans="1:5" ht="15">
      <c r="A17" s="176" t="str">
        <f t="shared" si="4"/>
        <v>5.5.</v>
      </c>
      <c r="B17" s="177" t="str">
        <f t="shared" si="5"/>
        <v>Spotřeba zemního plynu u ostatních společností</v>
      </c>
      <c r="C17" s="178">
        <v>16</v>
      </c>
      <c r="E17" s="238" t="str">
        <f>'5.5'!A1</f>
        <v>5.5. Spotřeba zemního plynu u ostatních společností</v>
      </c>
    </row>
    <row r="18" spans="1:5" ht="15">
      <c r="A18" s="176" t="str">
        <f t="shared" si="0"/>
        <v>5.6.</v>
      </c>
      <c r="B18" s="177" t="str">
        <f t="shared" si="1"/>
        <v>Spotřeba zemního plynu a teplota ovzduší: říjen</v>
      </c>
      <c r="C18" s="178">
        <v>17</v>
      </c>
      <c r="E18" s="180" t="str">
        <f>'5.6'!A1</f>
        <v>5.6. Spotřeba zemního plynu a teplota ovzduší: říjen</v>
      </c>
    </row>
    <row r="19" spans="1:5" ht="15">
      <c r="A19" s="176" t="str">
        <f t="shared" ref="A19:A21" si="6">MID(E19,1,2+IF(MID(E19,3,1)&lt;&gt;" ",IF(MID(E19,4,1)&lt;&gt;" ",IF(MID(E19,5,1)&lt;&gt;" ",3,2),1),0))</f>
        <v>5.7.</v>
      </c>
      <c r="B19" s="177" t="str">
        <f t="shared" ref="B19:B21" si="7">MID(E19,4+IF(MID(E19,3,1)&lt;&gt;" ",IF(MID(E19,4,1)&lt;&gt;" ",IF(MID(E19,5,1)&lt;&gt;" ",3,2),1),0),100)</f>
        <v>Spotřeba zemního plynu a teplota ovzduší: listopad</v>
      </c>
      <c r="C19" s="178">
        <v>18</v>
      </c>
      <c r="E19" s="180" t="str">
        <f>'5.7'!A1</f>
        <v>5.7. Spotřeba zemního plynu a teplota ovzduší: listopad</v>
      </c>
    </row>
    <row r="20" spans="1:5" ht="15">
      <c r="A20" s="176" t="str">
        <f t="shared" si="6"/>
        <v>5.8.</v>
      </c>
      <c r="B20" s="177" t="str">
        <f t="shared" si="7"/>
        <v>Spotřeba zemního plynu a teplota ovzduší: prosinec</v>
      </c>
      <c r="C20" s="178">
        <v>19</v>
      </c>
      <c r="E20" s="180" t="str">
        <f>'5.8'!A1</f>
        <v>5.8. Spotřeba zemního plynu a teplota ovzduší: prosinec</v>
      </c>
    </row>
    <row r="21" spans="1:5" ht="15">
      <c r="A21" s="176" t="str">
        <f t="shared" si="6"/>
        <v>5.9.</v>
      </c>
      <c r="B21" s="177" t="str">
        <f t="shared" si="7"/>
        <v>Spotřeba zemního plynu a teplota ovzduší: IV. čtvrtletí</v>
      </c>
      <c r="C21" s="178">
        <v>20</v>
      </c>
      <c r="E21" s="180" t="str">
        <f>'5.9'!A1</f>
        <v>5.9. Spotřeba zemního plynu a teplota ovzduší: IV. čtvrtletí</v>
      </c>
    </row>
    <row r="22" spans="1:5" ht="15">
      <c r="A22" s="176" t="str">
        <f t="shared" si="0"/>
        <v>5.10.</v>
      </c>
      <c r="B22" s="177" t="str">
        <f t="shared" si="1"/>
        <v>Spotřeba zemního plynu podle plynárenských soustav v průběhu roku</v>
      </c>
      <c r="C22" s="178">
        <v>21</v>
      </c>
      <c r="E22" s="180" t="str">
        <f>'5.10'!A1</f>
        <v>5.10. Spotřeba zemního plynu podle plynárenských soustav v průběhu roku</v>
      </c>
    </row>
    <row r="23" spans="1:5" ht="15">
      <c r="A23" s="173" t="str">
        <f t="shared" si="0"/>
        <v>6.</v>
      </c>
      <c r="B23" s="174" t="str">
        <f t="shared" si="1"/>
        <v>Spotřeba zemního plynu podle krajů</v>
      </c>
      <c r="C23" s="175">
        <v>22</v>
      </c>
      <c r="E23" s="179" t="str">
        <f>'6.1'!A1</f>
        <v>6. Spotřeba zemního plynu podle krajů</v>
      </c>
    </row>
    <row r="24" spans="1:5" ht="15">
      <c r="A24" s="176" t="str">
        <f t="shared" si="0"/>
        <v>6.1.</v>
      </c>
      <c r="B24" s="177" t="str">
        <f t="shared" si="1"/>
        <v>Spotřeba zemního plynu: Jihočeský a Jihomoravský kraj</v>
      </c>
      <c r="C24" s="178">
        <v>22</v>
      </c>
      <c r="E24" s="180" t="str">
        <f>'6.1'!A2</f>
        <v>6.1. Spotřeba zemního plynu: Jihočeský a Jihomoravský kraj</v>
      </c>
    </row>
    <row r="25" spans="1:5" ht="15">
      <c r="A25" s="176" t="str">
        <f t="shared" ref="A25:A30" si="8">MID(E25,1,2+IF(MID(E25,3,1)&lt;&gt;" ",IF(MID(E25,4,1)&lt;&gt;" ",IF(MID(E25,5,1)&lt;&gt;" ",3,2),1),0))</f>
        <v>6.2.</v>
      </c>
      <c r="B25" s="177" t="str">
        <f t="shared" ref="B25:B30" si="9">MID(E25,4+IF(MID(E25,3,1)&lt;&gt;" ",IF(MID(E25,4,1)&lt;&gt;" ",IF(MID(E25,5,1)&lt;&gt;" ",3,2),1),0),100)</f>
        <v>Spotřeba zemního plynu: Karlovarský a Královéhradecký kraj</v>
      </c>
      <c r="C25" s="178">
        <v>23</v>
      </c>
      <c r="E25" s="180" t="str">
        <f>'6.2'!A1</f>
        <v>6.2. Spotřeba zemního plynu: Karlovarský a Královéhradecký kraj</v>
      </c>
    </row>
    <row r="26" spans="1:5" ht="15">
      <c r="A26" s="176" t="str">
        <f t="shared" si="8"/>
        <v>6.3.</v>
      </c>
      <c r="B26" s="177" t="str">
        <f t="shared" si="9"/>
        <v>Spotřeba zemního plynu: Liberecký a Moravskoslezský kraj</v>
      </c>
      <c r="C26" s="178">
        <v>24</v>
      </c>
      <c r="E26" s="180" t="str">
        <f>'6.3'!A1</f>
        <v>6.3. Spotřeba zemního plynu: Liberecký a Moravskoslezský kraj</v>
      </c>
    </row>
    <row r="27" spans="1:5" ht="15">
      <c r="A27" s="176" t="str">
        <f t="shared" si="8"/>
        <v>6.4.</v>
      </c>
      <c r="B27" s="177" t="str">
        <f t="shared" si="9"/>
        <v>Spotřeba zemního plynu: Olomoucký a Pardubický kraj</v>
      </c>
      <c r="C27" s="178">
        <v>25</v>
      </c>
      <c r="E27" s="180" t="str">
        <f>'6.4'!A1</f>
        <v>6.4. Spotřeba zemního plynu: Olomoucký a Pardubický kraj</v>
      </c>
    </row>
    <row r="28" spans="1:5" ht="15">
      <c r="A28" s="176" t="str">
        <f t="shared" si="8"/>
        <v>6.5.</v>
      </c>
      <c r="B28" s="177" t="str">
        <f t="shared" si="9"/>
        <v>Spotřeba zemního plynu: Plzeňský kraj a Hlavní město Praha</v>
      </c>
      <c r="C28" s="178">
        <v>26</v>
      </c>
      <c r="E28" s="180" t="str">
        <f>'6.5'!A1</f>
        <v>6.5. Spotřeba zemního plynu: Plzeňský kraj a Hlavní město Praha</v>
      </c>
    </row>
    <row r="29" spans="1:5" ht="15">
      <c r="A29" s="176" t="str">
        <f t="shared" si="8"/>
        <v>6.6.</v>
      </c>
      <c r="B29" s="177" t="str">
        <f t="shared" si="9"/>
        <v>Spotřeba zemního plynu: Středočeský a Ústecký kraj</v>
      </c>
      <c r="C29" s="178">
        <v>27</v>
      </c>
      <c r="E29" s="180" t="str">
        <f>'6.6'!A1</f>
        <v>6.6. Spotřeba zemního plynu: Středočeský a Ústecký kraj</v>
      </c>
    </row>
    <row r="30" spans="1:5" ht="15">
      <c r="A30" s="176" t="str">
        <f t="shared" si="8"/>
        <v>6.7.</v>
      </c>
      <c r="B30" s="177" t="str">
        <f t="shared" si="9"/>
        <v>Spotřeba zemního plynu: Kraj Vysočina a Zlínský kraj</v>
      </c>
      <c r="C30" s="178">
        <v>28</v>
      </c>
      <c r="E30" s="180" t="str">
        <f>'6.7'!A1</f>
        <v>6.7. Spotřeba zemního plynu: Kraj Vysočina a Zlínský kraj</v>
      </c>
    </row>
    <row r="31" spans="1:5" ht="15">
      <c r="A31" s="176" t="str">
        <f t="shared" si="0"/>
        <v>6.8.</v>
      </c>
      <c r="B31" s="177" t="str">
        <f t="shared" si="1"/>
        <v>Spotřeba zemního plynu a teplota ovzduší podle krajů: říjen</v>
      </c>
      <c r="C31" s="178">
        <v>29</v>
      </c>
      <c r="E31" s="180" t="str">
        <f>'6.8'!A1</f>
        <v>6.8. Spotřeba zemního plynu a teplota ovzduší podle krajů: říjen</v>
      </c>
    </row>
    <row r="32" spans="1:5" ht="15">
      <c r="A32" s="176" t="str">
        <f t="shared" ref="A32:A34" si="10">MID(E32,1,2+IF(MID(E32,3,1)&lt;&gt;" ",IF(MID(E32,4,1)&lt;&gt;" ",IF(MID(E32,5,1)&lt;&gt;" ",3,2),1),0))</f>
        <v>6.9.</v>
      </c>
      <c r="B32" s="177" t="str">
        <f t="shared" ref="B32:B34" si="11">MID(E32,4+IF(MID(E32,3,1)&lt;&gt;" ",IF(MID(E32,4,1)&lt;&gt;" ",IF(MID(E32,5,1)&lt;&gt;" ",3,2),1),0),100)</f>
        <v>Spotřeba zemního plynu a teplota ovzduší podle krajů: listopad</v>
      </c>
      <c r="C32" s="178">
        <v>30</v>
      </c>
      <c r="E32" s="180" t="str">
        <f>'6.9'!A1</f>
        <v>6.9. Spotřeba zemního plynu a teplota ovzduší podle krajů: listopad</v>
      </c>
    </row>
    <row r="33" spans="1:5" ht="15">
      <c r="A33" s="176" t="str">
        <f t="shared" si="10"/>
        <v>6.10.</v>
      </c>
      <c r="B33" s="177" t="str">
        <f t="shared" si="11"/>
        <v>Spotřeba zemního plynu a teplota ovzduší podle krajů: prosinec</v>
      </c>
      <c r="C33" s="178">
        <v>31</v>
      </c>
      <c r="E33" s="180" t="str">
        <f>'6.10'!A1</f>
        <v>6.10. Spotřeba zemního plynu a teplota ovzduší podle krajů: prosinec</v>
      </c>
    </row>
    <row r="34" spans="1:5" ht="15">
      <c r="A34" s="176" t="str">
        <f t="shared" si="10"/>
        <v>6.11.</v>
      </c>
      <c r="B34" s="177" t="str">
        <f t="shared" si="11"/>
        <v>Spotřeba zemního plynu a teplota ovzduší podle krajů: IV. čtvrtletí</v>
      </c>
      <c r="C34" s="178">
        <v>32</v>
      </c>
      <c r="E34" s="180" t="str">
        <f>'6.11'!A1</f>
        <v>6.11. Spotřeba zemního plynu a teplota ovzduší podle krajů: IV. čtvrtletí</v>
      </c>
    </row>
    <row r="35" spans="1:5" ht="15">
      <c r="A35" s="176" t="str">
        <f t="shared" si="0"/>
        <v>6.12.</v>
      </c>
      <c r="B35" s="177" t="str">
        <f t="shared" si="1"/>
        <v>Spotřeba zemního plynu podle krajů v ČR v průběhu roku</v>
      </c>
      <c r="C35" s="178">
        <v>33</v>
      </c>
      <c r="E35" s="180" t="str">
        <f>'6.12'!A1</f>
        <v>6.12. Spotřeba zemního plynu podle krajů v ČR v průběhu roku</v>
      </c>
    </row>
    <row r="36" spans="1:5" ht="15">
      <c r="A36" s="173" t="str">
        <f t="shared" si="0"/>
        <v>7.</v>
      </c>
      <c r="B36" s="174" t="str">
        <f t="shared" si="1"/>
        <v>Mapa přepravní soustavy a toky plynu v plynárenské soustavě</v>
      </c>
      <c r="C36" s="175">
        <v>35</v>
      </c>
      <c r="E36" s="179" t="str">
        <f>'7'!A1</f>
        <v>7. Mapa přepravní soustavy a toky plynu v plynárenské soustavě</v>
      </c>
    </row>
    <row r="37" spans="1:5" ht="12" customHeight="1">
      <c r="A37" s="2"/>
      <c r="B37" s="12"/>
    </row>
    <row r="38" spans="1:5" ht="12" customHeight="1">
      <c r="A38" s="2"/>
      <c r="B38" s="12"/>
    </row>
    <row r="39" spans="1:5" ht="12" customHeight="1">
      <c r="A39" s="2"/>
      <c r="B39" s="12"/>
    </row>
    <row r="40" spans="1:5" ht="12" customHeight="1">
      <c r="A40" s="2"/>
      <c r="B40" s="12"/>
    </row>
    <row r="41" spans="1:5" ht="12" customHeight="1">
      <c r="A41" s="2"/>
      <c r="B41" s="13"/>
    </row>
    <row r="42" spans="1:5" ht="12" customHeight="1"/>
    <row r="43" spans="1:5" ht="12" customHeight="1"/>
    <row r="44" spans="1:5" ht="12" customHeight="1"/>
    <row r="45" spans="1:5" ht="12" customHeight="1"/>
    <row r="46" spans="1:5" ht="12" customHeight="1"/>
    <row r="47" spans="1:5" ht="12" customHeight="1"/>
  </sheetData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22"/>
  <dimension ref="A1:O43"/>
  <sheetViews>
    <sheetView showGridLines="0" zoomScaleNormal="100" zoomScaleSheetLayoutView="100" workbookViewId="0"/>
  </sheetViews>
  <sheetFormatPr defaultRowHeight="11.25"/>
  <cols>
    <col min="1" max="1" width="9.7109375" style="61" customWidth="1"/>
    <col min="2" max="10" width="8.85546875" style="61" customWidth="1"/>
    <col min="11" max="11" width="9" style="61" customWidth="1"/>
    <col min="12" max="12" width="9.28515625" style="61" bestFit="1" customWidth="1"/>
    <col min="13" max="13" width="11.42578125" style="61" bestFit="1" customWidth="1"/>
    <col min="14" max="252" width="9.140625" style="61"/>
    <col min="253" max="265" width="10.7109375" style="61" customWidth="1"/>
    <col min="266" max="508" width="9.140625" style="61"/>
    <col min="509" max="521" width="10.7109375" style="61" customWidth="1"/>
    <col min="522" max="764" width="9.140625" style="61"/>
    <col min="765" max="777" width="10.7109375" style="61" customWidth="1"/>
    <col min="778" max="1020" width="9.140625" style="61"/>
    <col min="1021" max="1033" width="10.7109375" style="61" customWidth="1"/>
    <col min="1034" max="1276" width="9.140625" style="61"/>
    <col min="1277" max="1289" width="10.7109375" style="61" customWidth="1"/>
    <col min="1290" max="1532" width="9.140625" style="61"/>
    <col min="1533" max="1545" width="10.7109375" style="61" customWidth="1"/>
    <col min="1546" max="1788" width="9.140625" style="61"/>
    <col min="1789" max="1801" width="10.7109375" style="61" customWidth="1"/>
    <col min="1802" max="2044" width="9.140625" style="61"/>
    <col min="2045" max="2057" width="10.7109375" style="61" customWidth="1"/>
    <col min="2058" max="2300" width="9.140625" style="61"/>
    <col min="2301" max="2313" width="10.7109375" style="61" customWidth="1"/>
    <col min="2314" max="2556" width="9.140625" style="61"/>
    <col min="2557" max="2569" width="10.7109375" style="61" customWidth="1"/>
    <col min="2570" max="2812" width="9.140625" style="61"/>
    <col min="2813" max="2825" width="10.7109375" style="61" customWidth="1"/>
    <col min="2826" max="3068" width="9.140625" style="61"/>
    <col min="3069" max="3081" width="10.7109375" style="61" customWidth="1"/>
    <col min="3082" max="3324" width="9.140625" style="61"/>
    <col min="3325" max="3337" width="10.7109375" style="61" customWidth="1"/>
    <col min="3338" max="3580" width="9.140625" style="61"/>
    <col min="3581" max="3593" width="10.7109375" style="61" customWidth="1"/>
    <col min="3594" max="3836" width="9.140625" style="61"/>
    <col min="3837" max="3849" width="10.7109375" style="61" customWidth="1"/>
    <col min="3850" max="4092" width="9.140625" style="61"/>
    <col min="4093" max="4105" width="10.7109375" style="61" customWidth="1"/>
    <col min="4106" max="4348" width="9.140625" style="61"/>
    <col min="4349" max="4361" width="10.7109375" style="61" customWidth="1"/>
    <col min="4362" max="4604" width="9.140625" style="61"/>
    <col min="4605" max="4617" width="10.7109375" style="61" customWidth="1"/>
    <col min="4618" max="4860" width="9.140625" style="61"/>
    <col min="4861" max="4873" width="10.7109375" style="61" customWidth="1"/>
    <col min="4874" max="5116" width="9.140625" style="61"/>
    <col min="5117" max="5129" width="10.7109375" style="61" customWidth="1"/>
    <col min="5130" max="5372" width="9.140625" style="61"/>
    <col min="5373" max="5385" width="10.7109375" style="61" customWidth="1"/>
    <col min="5386" max="5628" width="9.140625" style="61"/>
    <col min="5629" max="5641" width="10.7109375" style="61" customWidth="1"/>
    <col min="5642" max="5884" width="9.140625" style="61"/>
    <col min="5885" max="5897" width="10.7109375" style="61" customWidth="1"/>
    <col min="5898" max="6140" width="9.140625" style="61"/>
    <col min="6141" max="6153" width="10.7109375" style="61" customWidth="1"/>
    <col min="6154" max="6396" width="9.140625" style="61"/>
    <col min="6397" max="6409" width="10.7109375" style="61" customWidth="1"/>
    <col min="6410" max="6652" width="9.140625" style="61"/>
    <col min="6653" max="6665" width="10.7109375" style="61" customWidth="1"/>
    <col min="6666" max="6908" width="9.140625" style="61"/>
    <col min="6909" max="6921" width="10.7109375" style="61" customWidth="1"/>
    <col min="6922" max="7164" width="9.140625" style="61"/>
    <col min="7165" max="7177" width="10.7109375" style="61" customWidth="1"/>
    <col min="7178" max="7420" width="9.140625" style="61"/>
    <col min="7421" max="7433" width="10.7109375" style="61" customWidth="1"/>
    <col min="7434" max="7676" width="9.140625" style="61"/>
    <col min="7677" max="7689" width="10.7109375" style="61" customWidth="1"/>
    <col min="7690" max="7932" width="9.140625" style="61"/>
    <col min="7933" max="7945" width="10.7109375" style="61" customWidth="1"/>
    <col min="7946" max="8188" width="9.140625" style="61"/>
    <col min="8189" max="8201" width="10.7109375" style="61" customWidth="1"/>
    <col min="8202" max="8444" width="9.140625" style="61"/>
    <col min="8445" max="8457" width="10.7109375" style="61" customWidth="1"/>
    <col min="8458" max="8700" width="9.140625" style="61"/>
    <col min="8701" max="8713" width="10.7109375" style="61" customWidth="1"/>
    <col min="8714" max="8956" width="9.140625" style="61"/>
    <col min="8957" max="8969" width="10.7109375" style="61" customWidth="1"/>
    <col min="8970" max="9212" width="9.140625" style="61"/>
    <col min="9213" max="9225" width="10.7109375" style="61" customWidth="1"/>
    <col min="9226" max="9468" width="9.140625" style="61"/>
    <col min="9469" max="9481" width="10.7109375" style="61" customWidth="1"/>
    <col min="9482" max="9724" width="9.140625" style="61"/>
    <col min="9725" max="9737" width="10.7109375" style="61" customWidth="1"/>
    <col min="9738" max="9980" width="9.140625" style="61"/>
    <col min="9981" max="9993" width="10.7109375" style="61" customWidth="1"/>
    <col min="9994" max="10236" width="9.140625" style="61"/>
    <col min="10237" max="10249" width="10.7109375" style="61" customWidth="1"/>
    <col min="10250" max="10492" width="9.140625" style="61"/>
    <col min="10493" max="10505" width="10.7109375" style="61" customWidth="1"/>
    <col min="10506" max="10748" width="9.140625" style="61"/>
    <col min="10749" max="10761" width="10.7109375" style="61" customWidth="1"/>
    <col min="10762" max="11004" width="9.140625" style="61"/>
    <col min="11005" max="11017" width="10.7109375" style="61" customWidth="1"/>
    <col min="11018" max="11260" width="9.140625" style="61"/>
    <col min="11261" max="11273" width="10.7109375" style="61" customWidth="1"/>
    <col min="11274" max="11516" width="9.140625" style="61"/>
    <col min="11517" max="11529" width="10.7109375" style="61" customWidth="1"/>
    <col min="11530" max="11772" width="9.140625" style="61"/>
    <col min="11773" max="11785" width="10.7109375" style="61" customWidth="1"/>
    <col min="11786" max="12028" width="9.140625" style="61"/>
    <col min="12029" max="12041" width="10.7109375" style="61" customWidth="1"/>
    <col min="12042" max="12284" width="9.140625" style="61"/>
    <col min="12285" max="12297" width="10.7109375" style="61" customWidth="1"/>
    <col min="12298" max="12540" width="9.140625" style="61"/>
    <col min="12541" max="12553" width="10.7109375" style="61" customWidth="1"/>
    <col min="12554" max="12796" width="9.140625" style="61"/>
    <col min="12797" max="12809" width="10.7109375" style="61" customWidth="1"/>
    <col min="12810" max="13052" width="9.140625" style="61"/>
    <col min="13053" max="13065" width="10.7109375" style="61" customWidth="1"/>
    <col min="13066" max="13308" width="9.140625" style="61"/>
    <col min="13309" max="13321" width="10.7109375" style="61" customWidth="1"/>
    <col min="13322" max="13564" width="9.140625" style="61"/>
    <col min="13565" max="13577" width="10.7109375" style="61" customWidth="1"/>
    <col min="13578" max="13820" width="9.140625" style="61"/>
    <col min="13821" max="13833" width="10.7109375" style="61" customWidth="1"/>
    <col min="13834" max="14076" width="9.140625" style="61"/>
    <col min="14077" max="14089" width="10.7109375" style="61" customWidth="1"/>
    <col min="14090" max="14332" width="9.140625" style="61"/>
    <col min="14333" max="14345" width="10.7109375" style="61" customWidth="1"/>
    <col min="14346" max="14588" width="9.140625" style="61"/>
    <col min="14589" max="14601" width="10.7109375" style="61" customWidth="1"/>
    <col min="14602" max="14844" width="9.140625" style="61"/>
    <col min="14845" max="14857" width="10.7109375" style="61" customWidth="1"/>
    <col min="14858" max="15100" width="9.140625" style="61"/>
    <col min="15101" max="15113" width="10.7109375" style="61" customWidth="1"/>
    <col min="15114" max="15356" width="9.140625" style="61"/>
    <col min="15357" max="15369" width="10.7109375" style="61" customWidth="1"/>
    <col min="15370" max="15612" width="9.140625" style="61"/>
    <col min="15613" max="15625" width="10.7109375" style="61" customWidth="1"/>
    <col min="15626" max="15868" width="9.140625" style="61"/>
    <col min="15869" max="15881" width="10.7109375" style="61" customWidth="1"/>
    <col min="15882" max="16124" width="9.140625" style="61"/>
    <col min="16125" max="16137" width="10.7109375" style="61" customWidth="1"/>
    <col min="16138" max="16384" width="9.140625" style="61"/>
  </cols>
  <sheetData>
    <row r="1" spans="1:15" ht="15.75">
      <c r="A1" s="644" t="s">
        <v>269</v>
      </c>
      <c r="B1" s="644"/>
      <c r="C1" s="644"/>
      <c r="D1" s="644"/>
      <c r="E1" s="644"/>
      <c r="F1" s="644"/>
      <c r="G1" s="644"/>
      <c r="H1" s="644"/>
      <c r="I1" s="644"/>
      <c r="J1" s="644"/>
      <c r="K1" s="644"/>
    </row>
    <row r="2" spans="1:15" ht="6" customHeight="1">
      <c r="A2" s="730"/>
      <c r="B2" s="731"/>
      <c r="C2" s="731"/>
      <c r="D2" s="731"/>
      <c r="E2" s="731"/>
      <c r="F2" s="731"/>
      <c r="G2" s="731"/>
      <c r="H2" s="731"/>
      <c r="I2" s="731"/>
      <c r="J2" s="200"/>
      <c r="K2" s="199"/>
    </row>
    <row r="3" spans="1:15" ht="17.25" customHeight="1">
      <c r="A3" s="641">
        <f>'3.1'!D4</f>
        <v>2021</v>
      </c>
      <c r="B3" s="641"/>
      <c r="C3" s="641"/>
      <c r="D3" s="641"/>
      <c r="E3" s="641"/>
      <c r="F3" s="641"/>
      <c r="G3" s="641"/>
      <c r="H3" s="641"/>
      <c r="I3" s="641"/>
      <c r="J3" s="641"/>
      <c r="K3" s="641"/>
    </row>
    <row r="4" spans="1:15" ht="20.100000000000001" customHeight="1">
      <c r="A4" s="383"/>
      <c r="B4" s="648" t="s">
        <v>280</v>
      </c>
      <c r="C4" s="649"/>
      <c r="D4" s="649"/>
      <c r="E4" s="649"/>
      <c r="F4" s="732"/>
      <c r="G4" s="648" t="s">
        <v>281</v>
      </c>
      <c r="H4" s="649"/>
      <c r="I4" s="649"/>
      <c r="J4" s="649"/>
      <c r="K4" s="649"/>
    </row>
    <row r="5" spans="1:15" ht="67.5" customHeight="1">
      <c r="A5" s="384" t="s">
        <v>210</v>
      </c>
      <c r="B5" s="278" t="s">
        <v>94</v>
      </c>
      <c r="C5" s="279" t="s">
        <v>103</v>
      </c>
      <c r="D5" s="279" t="s">
        <v>314</v>
      </c>
      <c r="E5" s="279" t="s">
        <v>95</v>
      </c>
      <c r="F5" s="455" t="s">
        <v>93</v>
      </c>
      <c r="G5" s="278" t="s">
        <v>94</v>
      </c>
      <c r="H5" s="279" t="s">
        <v>103</v>
      </c>
      <c r="I5" s="279" t="s">
        <v>314</v>
      </c>
      <c r="J5" s="280" t="s">
        <v>95</v>
      </c>
      <c r="K5" s="279" t="s">
        <v>93</v>
      </c>
    </row>
    <row r="6" spans="1:15" ht="18" customHeight="1">
      <c r="A6" s="385" t="s">
        <v>212</v>
      </c>
      <c r="B6" s="64">
        <v>141237.02531675113</v>
      </c>
      <c r="C6" s="64">
        <v>1009377.568744913</v>
      </c>
      <c r="D6" s="65">
        <v>49339.417989999994</v>
      </c>
      <c r="E6" s="386">
        <v>73155.138000000006</v>
      </c>
      <c r="F6" s="130">
        <v>1273109.1500516641</v>
      </c>
      <c r="G6" s="65">
        <v>1506948.25823</v>
      </c>
      <c r="H6" s="65">
        <v>10784875.126089999</v>
      </c>
      <c r="I6" s="65">
        <v>526534.15787999996</v>
      </c>
      <c r="J6" s="106">
        <v>780332.54227500013</v>
      </c>
      <c r="K6" s="386">
        <v>13598690.084475001</v>
      </c>
      <c r="L6" s="62"/>
      <c r="M6" s="197"/>
      <c r="N6" s="197"/>
      <c r="O6" s="197"/>
    </row>
    <row r="7" spans="1:15" ht="18" customHeight="1">
      <c r="A7" s="387" t="s">
        <v>213</v>
      </c>
      <c r="B7" s="64">
        <v>130682.14414402453</v>
      </c>
      <c r="C7" s="65">
        <v>933725.9096466091</v>
      </c>
      <c r="D7" s="65">
        <v>42017.415990000001</v>
      </c>
      <c r="E7" s="65">
        <v>58781.288999999982</v>
      </c>
      <c r="F7" s="132">
        <v>1165206.7587806333</v>
      </c>
      <c r="G7" s="65">
        <v>1395353.8868799999</v>
      </c>
      <c r="H7" s="65">
        <v>9978588.4272605814</v>
      </c>
      <c r="I7" s="65">
        <v>449493.66254999989</v>
      </c>
      <c r="J7" s="107">
        <v>626976.98389200005</v>
      </c>
      <c r="K7" s="65">
        <v>12450412.96058258</v>
      </c>
      <c r="L7" s="52"/>
      <c r="M7" s="197"/>
      <c r="N7" s="197"/>
      <c r="O7" s="197"/>
    </row>
    <row r="8" spans="1:15" ht="18" customHeight="1">
      <c r="A8" s="388" t="s">
        <v>214</v>
      </c>
      <c r="B8" s="108">
        <v>112139.46483280321</v>
      </c>
      <c r="C8" s="66">
        <v>859736.45054311294</v>
      </c>
      <c r="D8" s="66">
        <v>41033.143989999997</v>
      </c>
      <c r="E8" s="66">
        <v>78265.173999999985</v>
      </c>
      <c r="F8" s="134">
        <v>1091174.2333659162</v>
      </c>
      <c r="G8" s="110">
        <v>1195602.5421100741</v>
      </c>
      <c r="H8" s="66">
        <v>9175214.6406894065</v>
      </c>
      <c r="I8" s="66">
        <v>437556.40023999999</v>
      </c>
      <c r="J8" s="109">
        <v>833960.74689399987</v>
      </c>
      <c r="K8" s="66">
        <v>11642334.329933481</v>
      </c>
      <c r="L8" s="196"/>
      <c r="M8" s="197"/>
      <c r="N8" s="197"/>
      <c r="O8" s="197"/>
    </row>
    <row r="9" spans="1:15" ht="18" customHeight="1">
      <c r="A9" s="385" t="s">
        <v>215</v>
      </c>
      <c r="B9" s="64">
        <v>84539.005249668597</v>
      </c>
      <c r="C9" s="65">
        <v>684724.79810049001</v>
      </c>
      <c r="D9" s="65">
        <v>33393.978989999996</v>
      </c>
      <c r="E9" s="386">
        <v>79558.131000000008</v>
      </c>
      <c r="F9" s="130">
        <v>882215.91334015864</v>
      </c>
      <c r="G9" s="65">
        <v>902389.39228095894</v>
      </c>
      <c r="H9" s="65">
        <v>7310221.6184497159</v>
      </c>
      <c r="I9" s="65">
        <v>356604.29398100002</v>
      </c>
      <c r="J9" s="106">
        <v>849105.25313299987</v>
      </c>
      <c r="K9" s="386">
        <v>9418320.5578446761</v>
      </c>
      <c r="L9" s="52"/>
      <c r="M9" s="197"/>
      <c r="N9" s="197"/>
      <c r="O9" s="197"/>
    </row>
    <row r="10" spans="1:15" ht="18" customHeight="1">
      <c r="A10" s="387" t="s">
        <v>216</v>
      </c>
      <c r="B10" s="64">
        <v>52841.612892350029</v>
      </c>
      <c r="C10" s="65">
        <v>491111.64323276636</v>
      </c>
      <c r="D10" s="65">
        <v>23805.156999999996</v>
      </c>
      <c r="E10" s="65">
        <v>15362.552000000001</v>
      </c>
      <c r="F10" s="132">
        <v>583120.9651251164</v>
      </c>
      <c r="G10" s="65">
        <v>564041.9311269857</v>
      </c>
      <c r="H10" s="65">
        <v>5244041.2674949206</v>
      </c>
      <c r="I10" s="65">
        <v>254361.05841999999</v>
      </c>
      <c r="J10" s="107">
        <v>163848.18325700003</v>
      </c>
      <c r="K10" s="65">
        <v>6226292.4402989056</v>
      </c>
      <c r="L10" s="52"/>
      <c r="M10" s="197"/>
      <c r="N10" s="197"/>
      <c r="O10" s="197"/>
    </row>
    <row r="11" spans="1:15" ht="18" customHeight="1">
      <c r="A11" s="388" t="s">
        <v>217</v>
      </c>
      <c r="B11" s="108">
        <v>21137.906812785921</v>
      </c>
      <c r="C11" s="66">
        <v>321397.13513170317</v>
      </c>
      <c r="D11" s="66">
        <v>12425.360009999999</v>
      </c>
      <c r="E11" s="66">
        <v>60299.178999999996</v>
      </c>
      <c r="F11" s="134">
        <v>415259.58095448912</v>
      </c>
      <c r="G11" s="110">
        <v>225769.91287100269</v>
      </c>
      <c r="H11" s="66">
        <v>3434242.9018697357</v>
      </c>
      <c r="I11" s="66">
        <v>132707.32985000001</v>
      </c>
      <c r="J11" s="109">
        <v>643703.40211000002</v>
      </c>
      <c r="K11" s="66">
        <v>4436423.5467007384</v>
      </c>
      <c r="L11" s="52"/>
      <c r="M11" s="197"/>
      <c r="N11" s="197"/>
      <c r="O11" s="197"/>
    </row>
    <row r="12" spans="1:15" ht="18" customHeight="1">
      <c r="A12" s="385" t="s">
        <v>218</v>
      </c>
      <c r="B12" s="64">
        <v>21451.486135251151</v>
      </c>
      <c r="C12" s="65">
        <v>302371.2370932679</v>
      </c>
      <c r="D12" s="65">
        <v>11261.470000000001</v>
      </c>
      <c r="E12" s="386">
        <v>47183.298000000003</v>
      </c>
      <c r="F12" s="130">
        <v>382267.49122851907</v>
      </c>
      <c r="G12" s="65">
        <v>228905.29812801303</v>
      </c>
      <c r="H12" s="65">
        <v>3229173.3891197173</v>
      </c>
      <c r="I12" s="65">
        <v>120340.30936</v>
      </c>
      <c r="J12" s="106">
        <v>503432.49493999995</v>
      </c>
      <c r="K12" s="386">
        <v>4081851.4915477303</v>
      </c>
      <c r="L12" s="52"/>
      <c r="M12" s="197"/>
      <c r="N12" s="197"/>
      <c r="O12" s="197"/>
    </row>
    <row r="13" spans="1:15" ht="18" customHeight="1">
      <c r="A13" s="387" t="s">
        <v>219</v>
      </c>
      <c r="B13" s="64">
        <v>21871.742012823921</v>
      </c>
      <c r="C13" s="65">
        <v>322228.78175464511</v>
      </c>
      <c r="D13" s="65">
        <v>12813.60599</v>
      </c>
      <c r="E13" s="65">
        <v>6524.1148400000002</v>
      </c>
      <c r="F13" s="132">
        <v>363438.24459746905</v>
      </c>
      <c r="G13" s="65">
        <v>232774.52010098682</v>
      </c>
      <c r="H13" s="65">
        <v>3434788.0536520183</v>
      </c>
      <c r="I13" s="65">
        <v>136621.18833</v>
      </c>
      <c r="J13" s="107">
        <v>69451.76245900002</v>
      </c>
      <c r="K13" s="65">
        <v>3873635.5245420048</v>
      </c>
      <c r="L13" s="52"/>
      <c r="M13" s="197"/>
      <c r="N13" s="197"/>
      <c r="O13" s="197"/>
    </row>
    <row r="14" spans="1:15" ht="18" customHeight="1">
      <c r="A14" s="388" t="s">
        <v>220</v>
      </c>
      <c r="B14" s="108">
        <v>28361.221471816913</v>
      </c>
      <c r="C14" s="66">
        <v>354928.78614304791</v>
      </c>
      <c r="D14" s="66">
        <v>15362.80199</v>
      </c>
      <c r="E14" s="66">
        <v>30511.289000000004</v>
      </c>
      <c r="F14" s="134">
        <v>429164.09860486485</v>
      </c>
      <c r="G14" s="110">
        <v>301990.29953500029</v>
      </c>
      <c r="H14" s="66">
        <v>3784107.3085127776</v>
      </c>
      <c r="I14" s="66">
        <v>164013.89814999999</v>
      </c>
      <c r="J14" s="109">
        <v>324859.33107900003</v>
      </c>
      <c r="K14" s="66">
        <v>4574970.8372767773</v>
      </c>
      <c r="L14" s="52"/>
      <c r="M14" s="197"/>
      <c r="N14" s="197"/>
      <c r="O14" s="197"/>
    </row>
    <row r="15" spans="1:15" ht="18" customHeight="1">
      <c r="A15" s="385" t="s">
        <v>221</v>
      </c>
      <c r="B15" s="64">
        <v>68956.541616257295</v>
      </c>
      <c r="C15" s="65">
        <v>602642.6734468108</v>
      </c>
      <c r="D15" s="65">
        <v>28060.032009999999</v>
      </c>
      <c r="E15" s="386">
        <v>10986.057990000001</v>
      </c>
      <c r="F15" s="130">
        <v>710645.30506306805</v>
      </c>
      <c r="G15" s="65">
        <v>737948.33328098559</v>
      </c>
      <c r="H15" s="65">
        <v>6446534.899174979</v>
      </c>
      <c r="I15" s="65">
        <v>299788.15756999998</v>
      </c>
      <c r="J15" s="106">
        <v>117449.26545300003</v>
      </c>
      <c r="K15" s="386">
        <v>7601720.6554789636</v>
      </c>
      <c r="L15" s="52"/>
      <c r="M15" s="197"/>
      <c r="N15" s="197"/>
      <c r="O15" s="197"/>
    </row>
    <row r="16" spans="1:15" ht="18" customHeight="1">
      <c r="A16" s="387" t="s">
        <v>222</v>
      </c>
      <c r="B16" s="64">
        <v>103776.94118583528</v>
      </c>
      <c r="C16" s="65">
        <v>779693.99284204864</v>
      </c>
      <c r="D16" s="65">
        <v>38992.286</v>
      </c>
      <c r="E16" s="65">
        <v>53778.706859999991</v>
      </c>
      <c r="F16" s="132">
        <v>976241.92688788392</v>
      </c>
      <c r="G16" s="65">
        <v>1107878.5475080295</v>
      </c>
      <c r="H16" s="65">
        <v>8325803.224277596</v>
      </c>
      <c r="I16" s="65">
        <v>416309.62829000002</v>
      </c>
      <c r="J16" s="107">
        <v>574215.43189800018</v>
      </c>
      <c r="K16" s="65">
        <v>10424206.831973625</v>
      </c>
      <c r="L16" s="52"/>
      <c r="M16" s="197"/>
      <c r="N16" s="197"/>
      <c r="O16" s="197"/>
    </row>
    <row r="17" spans="1:15" ht="18" customHeight="1">
      <c r="A17" s="388" t="s">
        <v>223</v>
      </c>
      <c r="B17" s="108">
        <v>129100.22642468833</v>
      </c>
      <c r="C17" s="66">
        <v>942357.30302945373</v>
      </c>
      <c r="D17" s="66">
        <v>43747.28299</v>
      </c>
      <c r="E17" s="66">
        <v>46685.583060000004</v>
      </c>
      <c r="F17" s="134">
        <v>1161890.3955041422</v>
      </c>
      <c r="G17" s="110">
        <v>1377691.5372569887</v>
      </c>
      <c r="H17" s="66">
        <v>10064412.186128642</v>
      </c>
      <c r="I17" s="66">
        <v>466888.25476000004</v>
      </c>
      <c r="J17" s="109">
        <v>498536.35587299999</v>
      </c>
      <c r="K17" s="66">
        <v>12407528.334018633</v>
      </c>
      <c r="L17" s="52"/>
      <c r="M17" s="197"/>
      <c r="N17" s="197"/>
      <c r="O17" s="197"/>
    </row>
    <row r="18" spans="1:15" ht="18" customHeight="1">
      <c r="A18" s="515" t="s">
        <v>52</v>
      </c>
      <c r="B18" s="549">
        <f>SUM(B6:B8)</f>
        <v>384058.63429357891</v>
      </c>
      <c r="C18" s="549">
        <f>SUM(C6:C8)</f>
        <v>2802839.9289346351</v>
      </c>
      <c r="D18" s="549">
        <f t="shared" ref="D18:J18" si="0">SUM(D6:D8)</f>
        <v>132389.97797000001</v>
      </c>
      <c r="E18" s="594">
        <f t="shared" si="0"/>
        <v>210201.60099999997</v>
      </c>
      <c r="F18" s="602">
        <f t="shared" si="0"/>
        <v>3529490.1421982138</v>
      </c>
      <c r="G18" s="549">
        <f t="shared" si="0"/>
        <v>4097904.6872200742</v>
      </c>
      <c r="H18" s="549">
        <f t="shared" si="0"/>
        <v>29938678.194039989</v>
      </c>
      <c r="I18" s="549">
        <f t="shared" si="0"/>
        <v>1413584.2206699997</v>
      </c>
      <c r="J18" s="603">
        <f t="shared" si="0"/>
        <v>2241270.2730609998</v>
      </c>
      <c r="K18" s="594">
        <f>SUM(K6:K8)</f>
        <v>37691437.374991059</v>
      </c>
    </row>
    <row r="19" spans="1:15" ht="18" customHeight="1">
      <c r="A19" s="516" t="s">
        <v>61</v>
      </c>
      <c r="B19" s="549">
        <f>SUM(B9:B11)</f>
        <v>158518.52495480454</v>
      </c>
      <c r="C19" s="549">
        <f>SUM(C9:C11)</f>
        <v>1497233.5764649597</v>
      </c>
      <c r="D19" s="549">
        <f t="shared" ref="D19:J19" si="1">SUM(D9:D11)</f>
        <v>69624.495999999999</v>
      </c>
      <c r="E19" s="549">
        <f t="shared" si="1"/>
        <v>155219.86199999999</v>
      </c>
      <c r="F19" s="554">
        <f t="shared" si="1"/>
        <v>1880596.4594197641</v>
      </c>
      <c r="G19" s="549">
        <f t="shared" si="1"/>
        <v>1692201.2362789474</v>
      </c>
      <c r="H19" s="549">
        <f t="shared" si="1"/>
        <v>15988505.787814371</v>
      </c>
      <c r="I19" s="549">
        <f t="shared" si="1"/>
        <v>743672.68225099996</v>
      </c>
      <c r="J19" s="555">
        <f t="shared" si="1"/>
        <v>1656656.8385000001</v>
      </c>
      <c r="K19" s="549">
        <f>SUM(K9:K11)</f>
        <v>20081036.544844322</v>
      </c>
    </row>
    <row r="20" spans="1:15" ht="18" customHeight="1">
      <c r="A20" s="516" t="s">
        <v>73</v>
      </c>
      <c r="B20" s="549">
        <f>SUM(B12:B14)</f>
        <v>71684.449619891981</v>
      </c>
      <c r="C20" s="549">
        <f>SUM(C12:C14)</f>
        <v>979528.80499096098</v>
      </c>
      <c r="D20" s="549">
        <f t="shared" ref="D20:J20" si="2">SUM(D12:D14)</f>
        <v>39437.877980000005</v>
      </c>
      <c r="E20" s="549">
        <f t="shared" si="2"/>
        <v>84218.701840000009</v>
      </c>
      <c r="F20" s="554">
        <f t="shared" si="2"/>
        <v>1174869.8344308529</v>
      </c>
      <c r="G20" s="549">
        <f t="shared" si="2"/>
        <v>763670.11776400008</v>
      </c>
      <c r="H20" s="549">
        <f t="shared" si="2"/>
        <v>10448068.751284514</v>
      </c>
      <c r="I20" s="549">
        <f t="shared" si="2"/>
        <v>420975.39584000001</v>
      </c>
      <c r="J20" s="555">
        <f t="shared" si="2"/>
        <v>897743.58847800002</v>
      </c>
      <c r="K20" s="549">
        <f>SUM(K12:K14)</f>
        <v>12530457.853366513</v>
      </c>
    </row>
    <row r="21" spans="1:15" ht="18" customHeight="1">
      <c r="A21" s="517" t="s">
        <v>62</v>
      </c>
      <c r="B21" s="597">
        <f>SUM(B15:B17)</f>
        <v>301833.70922678092</v>
      </c>
      <c r="C21" s="598">
        <f>SUM(C15:C17)</f>
        <v>2324693.9693183131</v>
      </c>
      <c r="D21" s="598">
        <f t="shared" ref="D21:J21" si="3">SUM(D15:D17)</f>
        <v>110799.601</v>
      </c>
      <c r="E21" s="598">
        <f t="shared" si="3"/>
        <v>111450.34791</v>
      </c>
      <c r="F21" s="604">
        <f t="shared" si="3"/>
        <v>2848777.6274550939</v>
      </c>
      <c r="G21" s="597">
        <f t="shared" si="3"/>
        <v>3223518.4180460037</v>
      </c>
      <c r="H21" s="598">
        <f t="shared" si="3"/>
        <v>24836750.309581216</v>
      </c>
      <c r="I21" s="598">
        <f t="shared" si="3"/>
        <v>1182986.0406200001</v>
      </c>
      <c r="J21" s="605">
        <f t="shared" si="3"/>
        <v>1190201.0532240001</v>
      </c>
      <c r="K21" s="598">
        <f>SUM(K15:K17)</f>
        <v>30433455.821471222</v>
      </c>
    </row>
    <row r="22" spans="1:15" ht="18" customHeight="1">
      <c r="A22" s="518" t="s">
        <v>63</v>
      </c>
      <c r="B22" s="64">
        <f>SUM(B6:B11)</f>
        <v>542577.15924838348</v>
      </c>
      <c r="C22" s="64">
        <f>SUM(C6:C11)</f>
        <v>4300073.505399595</v>
      </c>
      <c r="D22" s="64">
        <f t="shared" ref="D22:J22" si="4">SUM(D6:D11)</f>
        <v>202014.47397000002</v>
      </c>
      <c r="E22" s="551">
        <f t="shared" si="4"/>
        <v>365421.46299999999</v>
      </c>
      <c r="F22" s="556">
        <f t="shared" si="4"/>
        <v>5410086.601617978</v>
      </c>
      <c r="G22" s="64">
        <f t="shared" si="4"/>
        <v>5790105.9234990217</v>
      </c>
      <c r="H22" s="64">
        <f t="shared" si="4"/>
        <v>45927183.981854357</v>
      </c>
      <c r="I22" s="64">
        <f t="shared" si="4"/>
        <v>2157256.9029209996</v>
      </c>
      <c r="J22" s="129">
        <f t="shared" si="4"/>
        <v>3897927.1115609999</v>
      </c>
      <c r="K22" s="551">
        <f>SUM(K6:K11)</f>
        <v>57772473.919835381</v>
      </c>
    </row>
    <row r="23" spans="1:15" ht="18" customHeight="1">
      <c r="A23" s="519" t="s">
        <v>64</v>
      </c>
      <c r="B23" s="108">
        <f>SUM(B12:B17)</f>
        <v>373518.15884667286</v>
      </c>
      <c r="C23" s="599">
        <f>SUM(C12:C17)</f>
        <v>3304222.7743092743</v>
      </c>
      <c r="D23" s="599">
        <f t="shared" ref="D23:J23" si="5">SUM(D12:D17)</f>
        <v>150237.47898000001</v>
      </c>
      <c r="E23" s="599">
        <f t="shared" si="5"/>
        <v>195669.04975000001</v>
      </c>
      <c r="F23" s="606">
        <f t="shared" si="5"/>
        <v>4023647.4618859468</v>
      </c>
      <c r="G23" s="108">
        <f t="shared" si="5"/>
        <v>3987188.535810004</v>
      </c>
      <c r="H23" s="599">
        <f t="shared" si="5"/>
        <v>35284819.06086573</v>
      </c>
      <c r="I23" s="599">
        <f t="shared" si="5"/>
        <v>1603961.43646</v>
      </c>
      <c r="J23" s="133">
        <f t="shared" si="5"/>
        <v>2087944.6417020001</v>
      </c>
      <c r="K23" s="599">
        <f>SUM(K12:K17)</f>
        <v>42963913.674837738</v>
      </c>
    </row>
    <row r="24" spans="1:15" ht="18" customHeight="1">
      <c r="A24" s="520" t="s">
        <v>224</v>
      </c>
      <c r="B24" s="600">
        <f>SUM(B6:B17)</f>
        <v>916095.31809505634</v>
      </c>
      <c r="C24" s="601">
        <f>SUM(C6:C17)</f>
        <v>7604296.2797088688</v>
      </c>
      <c r="D24" s="601">
        <f t="shared" ref="D24:J24" si="6">SUM(D6:D17)</f>
        <v>352251.95295000006</v>
      </c>
      <c r="E24" s="601">
        <f t="shared" si="6"/>
        <v>561090.51274999999</v>
      </c>
      <c r="F24" s="607">
        <f t="shared" si="6"/>
        <v>9433734.0635039248</v>
      </c>
      <c r="G24" s="600">
        <f t="shared" si="6"/>
        <v>9777294.4593090266</v>
      </c>
      <c r="H24" s="601">
        <f t="shared" si="6"/>
        <v>81212003.042720094</v>
      </c>
      <c r="I24" s="601">
        <f t="shared" si="6"/>
        <v>3761218.3393809986</v>
      </c>
      <c r="J24" s="608">
        <f t="shared" si="6"/>
        <v>5985871.7532629985</v>
      </c>
      <c r="K24" s="601">
        <f>SUM(K6:K17)</f>
        <v>100736387.59467313</v>
      </c>
    </row>
    <row r="25" spans="1:15">
      <c r="A25" s="189"/>
      <c r="B25" s="189"/>
      <c r="C25" s="189"/>
      <c r="D25" s="189"/>
      <c r="E25" s="189"/>
      <c r="F25" s="189"/>
      <c r="G25" s="189"/>
      <c r="H25" s="189"/>
      <c r="I25" s="189"/>
      <c r="J25" s="189"/>
      <c r="K25" s="189"/>
    </row>
    <row r="26" spans="1:15" ht="12" customHeight="1">
      <c r="A26" s="143"/>
      <c r="B26" s="143"/>
      <c r="C26" s="143"/>
      <c r="H26" s="143"/>
      <c r="I26" s="143"/>
      <c r="J26" s="143"/>
      <c r="K26" s="143"/>
    </row>
    <row r="27" spans="1:15" ht="12" customHeight="1">
      <c r="E27" s="63"/>
      <c r="F27" s="63"/>
      <c r="G27" s="63"/>
      <c r="H27" s="63"/>
    </row>
    <row r="28" spans="1:15" ht="12" customHeight="1">
      <c r="E28" s="63"/>
      <c r="F28" s="63"/>
      <c r="G28" s="63"/>
    </row>
    <row r="29" spans="1:15" ht="12" customHeight="1">
      <c r="E29" s="63"/>
      <c r="F29" s="63"/>
      <c r="G29" s="63"/>
    </row>
    <row r="30" spans="1:15" ht="12" customHeight="1">
      <c r="E30" s="63"/>
      <c r="F30" s="63"/>
      <c r="G30" s="63"/>
    </row>
    <row r="31" spans="1:15" ht="12" customHeight="1">
      <c r="E31" s="63" t="str">
        <f>B5</f>
        <v xml:space="preserve"> PP Distribuce</v>
      </c>
      <c r="F31" s="63" t="str">
        <f t="shared" ref="F31:H31" si="7">C5</f>
        <v xml:space="preserve"> GasNet</v>
      </c>
      <c r="G31" s="63" t="str">
        <f t="shared" si="7"/>
        <v xml:space="preserve"> EG.D</v>
      </c>
      <c r="H31" s="63" t="str">
        <f t="shared" si="7"/>
        <v xml:space="preserve"> Ostatní společnosti</v>
      </c>
    </row>
    <row r="32" spans="1:15" ht="12" customHeight="1">
      <c r="D32" s="61" t="str">
        <f>A18</f>
        <v>I. čtvrtletí</v>
      </c>
      <c r="E32" s="61">
        <f t="shared" ref="E32:H35" si="8">B18</f>
        <v>384058.63429357891</v>
      </c>
      <c r="F32" s="61">
        <f t="shared" si="8"/>
        <v>2802839.9289346351</v>
      </c>
      <c r="G32" s="61">
        <f t="shared" si="8"/>
        <v>132389.97797000001</v>
      </c>
      <c r="H32" s="61">
        <f t="shared" si="8"/>
        <v>210201.60099999997</v>
      </c>
    </row>
    <row r="33" spans="4:8" ht="12" customHeight="1">
      <c r="D33" s="61" t="str">
        <f t="shared" ref="D33:D35" si="9">A19</f>
        <v>II. čtvrtletí</v>
      </c>
      <c r="E33" s="61">
        <f t="shared" si="8"/>
        <v>158518.52495480454</v>
      </c>
      <c r="F33" s="61">
        <f t="shared" si="8"/>
        <v>1497233.5764649597</v>
      </c>
      <c r="G33" s="61">
        <f t="shared" si="8"/>
        <v>69624.495999999999</v>
      </c>
      <c r="H33" s="61">
        <f t="shared" si="8"/>
        <v>155219.86199999999</v>
      </c>
    </row>
    <row r="34" spans="4:8" ht="12" customHeight="1">
      <c r="D34" s="61" t="str">
        <f t="shared" si="9"/>
        <v>III. čtvrtletí</v>
      </c>
      <c r="E34" s="61">
        <f t="shared" si="8"/>
        <v>71684.449619891981</v>
      </c>
      <c r="F34" s="61">
        <f t="shared" si="8"/>
        <v>979528.80499096098</v>
      </c>
      <c r="G34" s="61">
        <f t="shared" si="8"/>
        <v>39437.877980000005</v>
      </c>
      <c r="H34" s="61">
        <f t="shared" si="8"/>
        <v>84218.701840000009</v>
      </c>
    </row>
    <row r="35" spans="4:8" ht="12" customHeight="1">
      <c r="D35" s="61" t="str">
        <f t="shared" si="9"/>
        <v>IV. čtvrtletí</v>
      </c>
      <c r="E35" s="61">
        <f t="shared" si="8"/>
        <v>301833.70922678092</v>
      </c>
      <c r="F35" s="61">
        <f t="shared" si="8"/>
        <v>2324693.9693183131</v>
      </c>
      <c r="G35" s="61">
        <f t="shared" si="8"/>
        <v>110799.601</v>
      </c>
      <c r="H35" s="61">
        <f t="shared" si="8"/>
        <v>111450.34791</v>
      </c>
    </row>
    <row r="36" spans="4:8" ht="12" customHeight="1">
      <c r="E36" s="63"/>
      <c r="F36" s="63"/>
      <c r="G36" s="63"/>
    </row>
    <row r="37" spans="4:8" ht="12" customHeight="1">
      <c r="E37" s="63"/>
      <c r="F37" s="63"/>
      <c r="G37" s="63"/>
    </row>
    <row r="38" spans="4:8" ht="12" customHeight="1">
      <c r="E38" s="63"/>
      <c r="F38" s="63"/>
      <c r="G38" s="63"/>
    </row>
    <row r="39" spans="4:8" ht="12" customHeight="1"/>
    <row r="40" spans="4:8" ht="12" customHeight="1"/>
    <row r="41" spans="4:8" ht="12" customHeight="1"/>
    <row r="42" spans="4:8" ht="12" customHeight="1"/>
    <row r="43" spans="4:8" ht="12" customHeight="1"/>
  </sheetData>
  <mergeCells count="5">
    <mergeCell ref="A1:K1"/>
    <mergeCell ref="A2:I2"/>
    <mergeCell ref="B4:F4"/>
    <mergeCell ref="G4:K4"/>
    <mergeCell ref="A3:K3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B19:K19" formulaRange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23"/>
  <dimension ref="A1:AM120"/>
  <sheetViews>
    <sheetView showGridLines="0" topLeftCell="A16" zoomScaleNormal="100" zoomScaleSheetLayoutView="100" workbookViewId="0"/>
  </sheetViews>
  <sheetFormatPr defaultColWidth="9.140625" defaultRowHeight="12.75"/>
  <cols>
    <col min="1" max="1" width="9.42578125" style="204" customWidth="1"/>
    <col min="2" max="2" width="3.85546875" style="204" customWidth="1"/>
    <col min="3" max="11" width="9.5703125" style="204" customWidth="1"/>
    <col min="12" max="13" width="9.140625" style="204"/>
    <col min="14" max="14" width="11.140625" style="204" customWidth="1"/>
    <col min="15" max="16384" width="9.140625" style="204"/>
  </cols>
  <sheetData>
    <row r="1" spans="1:39" ht="18.75">
      <c r="A1" s="19" t="s">
        <v>138</v>
      </c>
    </row>
    <row r="2" spans="1:39" s="216" customFormat="1" ht="15.75">
      <c r="A2" s="711" t="s">
        <v>251</v>
      </c>
      <c r="B2" s="711"/>
      <c r="C2" s="711"/>
      <c r="D2" s="711"/>
      <c r="E2" s="711"/>
      <c r="F2" s="711"/>
      <c r="G2" s="711"/>
      <c r="H2" s="711"/>
      <c r="I2" s="711"/>
      <c r="J2" s="711"/>
      <c r="K2" s="711"/>
    </row>
    <row r="3" spans="1:39" ht="6" customHeight="1">
      <c r="A3" s="686"/>
      <c r="B3" s="686"/>
      <c r="C3" s="686"/>
      <c r="D3" s="206"/>
      <c r="E3" s="206"/>
      <c r="F3" s="207"/>
      <c r="G3" s="208"/>
      <c r="H3" s="208"/>
      <c r="I3" s="208"/>
      <c r="J3" s="75"/>
      <c r="K3" s="75"/>
    </row>
    <row r="4" spans="1:39" ht="12.95" customHeight="1">
      <c r="A4" s="716" t="s">
        <v>37</v>
      </c>
      <c r="B4" s="716"/>
      <c r="C4" s="716"/>
      <c r="D4" s="717"/>
      <c r="E4" s="389"/>
      <c r="F4" s="390"/>
      <c r="G4" s="281"/>
      <c r="H4" s="282"/>
      <c r="I4" s="390"/>
      <c r="J4" s="391"/>
      <c r="K4" s="391"/>
    </row>
    <row r="5" spans="1:39" ht="24.95" customHeight="1">
      <c r="A5" s="283"/>
      <c r="B5" s="283"/>
      <c r="C5" s="283"/>
      <c r="D5" s="272"/>
      <c r="E5" s="695">
        <f>'3.1'!D4</f>
        <v>2021</v>
      </c>
      <c r="F5" s="696"/>
      <c r="G5" s="697"/>
      <c r="H5" s="284"/>
      <c r="I5" s="698">
        <f>E5-1</f>
        <v>2020</v>
      </c>
      <c r="J5" s="699"/>
      <c r="K5" s="699"/>
    </row>
    <row r="6" spans="1:39" ht="24.95" customHeight="1">
      <c r="A6" s="392"/>
      <c r="B6" s="285"/>
      <c r="C6" s="286"/>
      <c r="D6" s="287"/>
      <c r="E6" s="691" t="s">
        <v>65</v>
      </c>
      <c r="F6" s="694"/>
      <c r="G6" s="722" t="s">
        <v>35</v>
      </c>
      <c r="H6" s="702" t="s">
        <v>270</v>
      </c>
      <c r="I6" s="734" t="s">
        <v>65</v>
      </c>
      <c r="J6" s="735"/>
      <c r="K6" s="687" t="s">
        <v>35</v>
      </c>
    </row>
    <row r="7" spans="1:39" ht="24.95" customHeight="1">
      <c r="A7" s="392"/>
      <c r="B7" s="288"/>
      <c r="C7" s="288"/>
      <c r="D7" s="700" t="s">
        <v>211</v>
      </c>
      <c r="E7" s="693"/>
      <c r="F7" s="700"/>
      <c r="G7" s="702"/>
      <c r="H7" s="702"/>
      <c r="I7" s="734"/>
      <c r="J7" s="736"/>
      <c r="K7" s="689"/>
    </row>
    <row r="8" spans="1:39" ht="15" customHeight="1">
      <c r="A8" s="733" t="s">
        <v>210</v>
      </c>
      <c r="B8" s="733"/>
      <c r="C8" s="340" t="s">
        <v>237</v>
      </c>
      <c r="D8" s="701"/>
      <c r="E8" s="339" t="s">
        <v>278</v>
      </c>
      <c r="F8" s="338" t="s">
        <v>273</v>
      </c>
      <c r="G8" s="703"/>
      <c r="H8" s="703"/>
      <c r="I8" s="289" t="s">
        <v>279</v>
      </c>
      <c r="J8" s="290" t="s">
        <v>273</v>
      </c>
      <c r="K8" s="737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</row>
    <row r="9" spans="1:39" ht="11.1" customHeight="1">
      <c r="A9" s="676" t="str">
        <f>'3.1'!D6</f>
        <v>Říjen</v>
      </c>
      <c r="B9" s="677"/>
      <c r="C9" s="337" t="s">
        <v>4</v>
      </c>
      <c r="D9" s="99">
        <v>80</v>
      </c>
      <c r="E9" s="95">
        <v>8541.88069</v>
      </c>
      <c r="F9" s="99">
        <v>91259.744919999997</v>
      </c>
      <c r="G9" s="101">
        <f>E9/$E$14</f>
        <v>0.34949136831248151</v>
      </c>
      <c r="H9" s="101">
        <f>(E9-I9)/I9</f>
        <v>-2.2188838124418551E-2</v>
      </c>
      <c r="I9" s="98">
        <v>8735.7160800000001</v>
      </c>
      <c r="J9" s="112">
        <v>93353.356350000002</v>
      </c>
      <c r="K9" s="393">
        <f>I9/$I$14</f>
        <v>0.36968574232303797</v>
      </c>
      <c r="N9" s="193"/>
      <c r="O9" s="193"/>
      <c r="P9" s="193"/>
      <c r="Q9" s="193"/>
      <c r="R9" s="193"/>
      <c r="S9" s="193"/>
      <c r="T9" s="193"/>
      <c r="U9" s="479"/>
      <c r="V9" s="70"/>
      <c r="W9" s="70"/>
      <c r="X9" s="70"/>
      <c r="Y9" s="70"/>
      <c r="Z9" s="70"/>
      <c r="AA9" s="70"/>
      <c r="AB9" s="70"/>
      <c r="AC9" s="70"/>
      <c r="AD9" s="70"/>
      <c r="AE9" s="70"/>
      <c r="AF9" s="193"/>
      <c r="AG9" s="193"/>
      <c r="AH9" s="193"/>
      <c r="AI9" s="193"/>
      <c r="AJ9" s="193"/>
      <c r="AK9" s="193"/>
      <c r="AL9" s="193"/>
      <c r="AM9" s="210"/>
    </row>
    <row r="10" spans="1:39" ht="11.1" customHeight="1">
      <c r="A10" s="678"/>
      <c r="B10" s="679"/>
      <c r="C10" s="337" t="s">
        <v>5</v>
      </c>
      <c r="D10" s="94">
        <v>304</v>
      </c>
      <c r="E10" s="95">
        <v>4168.9414200000001</v>
      </c>
      <c r="F10" s="94">
        <v>44540.24265</v>
      </c>
      <c r="G10" s="97">
        <f>E10/$E$14</f>
        <v>0.17057239432015289</v>
      </c>
      <c r="H10" s="97">
        <f>(E10-I10)/I10</f>
        <v>0.2048467007987087</v>
      </c>
      <c r="I10" s="98">
        <v>3460.1426200000001</v>
      </c>
      <c r="J10" s="111">
        <v>36977.293190000004</v>
      </c>
      <c r="K10" s="394">
        <f>I10/$I$14</f>
        <v>0.14642936896116265</v>
      </c>
      <c r="L10" s="210"/>
      <c r="N10" s="193"/>
      <c r="O10" s="193"/>
      <c r="P10" s="193"/>
      <c r="Q10" s="193"/>
      <c r="R10" s="193"/>
      <c r="S10" s="193"/>
      <c r="T10" s="193"/>
      <c r="U10" s="479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193"/>
      <c r="AG10" s="193"/>
      <c r="AH10" s="193"/>
      <c r="AI10" s="193"/>
      <c r="AJ10" s="193"/>
      <c r="AK10" s="193"/>
      <c r="AL10" s="193"/>
    </row>
    <row r="11" spans="1:39" ht="11.1" customHeight="1">
      <c r="A11" s="678"/>
      <c r="B11" s="679"/>
      <c r="C11" s="337" t="s">
        <v>6</v>
      </c>
      <c r="D11" s="94">
        <v>9625</v>
      </c>
      <c r="E11" s="95">
        <v>4377.4472100000003</v>
      </c>
      <c r="F11" s="94">
        <v>46767.85007</v>
      </c>
      <c r="G11" s="97">
        <f>E11/$E$14</f>
        <v>0.17910341652624451</v>
      </c>
      <c r="H11" s="97">
        <f t="shared" ref="H11:H13" si="0">(E11-I11)/I11</f>
        <v>2.3237870863598013E-2</v>
      </c>
      <c r="I11" s="98">
        <v>4278.0347900000006</v>
      </c>
      <c r="J11" s="111">
        <v>45716.766300000003</v>
      </c>
      <c r="K11" s="394">
        <f>I11/$I$14</f>
        <v>0.18104165159920491</v>
      </c>
      <c r="L11" s="210"/>
      <c r="N11" s="193"/>
      <c r="O11" s="193"/>
      <c r="P11" s="193"/>
      <c r="Q11" s="193"/>
      <c r="R11" s="193"/>
      <c r="S11" s="193"/>
      <c r="T11" s="193"/>
      <c r="U11" s="479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193"/>
      <c r="AG11" s="193"/>
      <c r="AH11" s="193"/>
      <c r="AI11" s="193"/>
      <c r="AJ11" s="193"/>
      <c r="AK11" s="193"/>
      <c r="AL11" s="193"/>
    </row>
    <row r="12" spans="1:39" ht="11.1" customHeight="1">
      <c r="A12" s="678"/>
      <c r="B12" s="679"/>
      <c r="C12" s="337" t="s">
        <v>7</v>
      </c>
      <c r="D12" s="94">
        <v>95125</v>
      </c>
      <c r="E12" s="95">
        <v>6963.9864000000007</v>
      </c>
      <c r="F12" s="94">
        <v>74402.986910000007</v>
      </c>
      <c r="G12" s="97">
        <f>E12/$E$14</f>
        <v>0.28493176434726258</v>
      </c>
      <c r="H12" s="97">
        <f t="shared" si="0"/>
        <v>2.3512212856259006E-2</v>
      </c>
      <c r="I12" s="98">
        <v>6804.0090899999996</v>
      </c>
      <c r="J12" s="111">
        <v>72711.17048999999</v>
      </c>
      <c r="K12" s="394">
        <f>I12/$I$14</f>
        <v>0.28793806119318699</v>
      </c>
      <c r="L12" s="210"/>
      <c r="N12" s="193"/>
      <c r="O12" s="193"/>
      <c r="P12" s="193"/>
      <c r="Q12" s="193"/>
      <c r="R12" s="193"/>
      <c r="S12" s="193"/>
      <c r="T12" s="193"/>
      <c r="U12" s="479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193"/>
      <c r="AG12" s="193"/>
      <c r="AH12" s="193"/>
      <c r="AI12" s="193"/>
      <c r="AJ12" s="193"/>
      <c r="AK12" s="193"/>
      <c r="AL12" s="193"/>
    </row>
    <row r="13" spans="1:39" ht="11.1" customHeight="1">
      <c r="A13" s="678"/>
      <c r="B13" s="679"/>
      <c r="C13" s="337" t="s">
        <v>107</v>
      </c>
      <c r="D13" s="94">
        <v>14</v>
      </c>
      <c r="E13" s="95">
        <v>388.63600000000002</v>
      </c>
      <c r="F13" s="94">
        <v>4152.0720000000001</v>
      </c>
      <c r="G13" s="97">
        <f>E13/$E$14</f>
        <v>1.5901056493858565E-2</v>
      </c>
      <c r="H13" s="97">
        <f t="shared" si="0"/>
        <v>0.10341812152374574</v>
      </c>
      <c r="I13" s="98">
        <v>352.21100000000001</v>
      </c>
      <c r="J13" s="111">
        <v>3763.828</v>
      </c>
      <c r="K13" s="394">
        <f>I13/$I$14</f>
        <v>1.4905175923407473E-2</v>
      </c>
      <c r="L13" s="210"/>
      <c r="N13" s="193"/>
      <c r="O13" s="193"/>
      <c r="P13" s="193"/>
      <c r="Q13" s="193"/>
      <c r="R13" s="193"/>
      <c r="S13" s="193"/>
      <c r="T13" s="193"/>
      <c r="U13" s="479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193"/>
      <c r="AG13" s="193"/>
      <c r="AH13" s="193"/>
      <c r="AI13" s="193"/>
      <c r="AJ13" s="193"/>
      <c r="AK13" s="193"/>
      <c r="AL13" s="193"/>
    </row>
    <row r="14" spans="1:39" ht="11.1" customHeight="1">
      <c r="A14" s="680"/>
      <c r="B14" s="681"/>
      <c r="C14" s="310" t="s">
        <v>0</v>
      </c>
      <c r="D14" s="311">
        <v>105148</v>
      </c>
      <c r="E14" s="312">
        <v>24440.89172</v>
      </c>
      <c r="F14" s="311">
        <v>261122.89655</v>
      </c>
      <c r="G14" s="315">
        <f>SUM(G9:G13)</f>
        <v>1.0000000000000002</v>
      </c>
      <c r="H14" s="315">
        <f>(E14-I14)/I14</f>
        <v>3.4311224838386854E-2</v>
      </c>
      <c r="I14" s="316">
        <v>23630.113580000001</v>
      </c>
      <c r="J14" s="321">
        <v>252522.41433000003</v>
      </c>
      <c r="K14" s="395">
        <f>SUM(K9:K13)</f>
        <v>1</v>
      </c>
      <c r="L14" s="210"/>
      <c r="M14" s="210"/>
      <c r="N14" s="193"/>
      <c r="O14" s="193"/>
      <c r="P14" s="193"/>
      <c r="Q14" s="193"/>
      <c r="R14" s="193"/>
      <c r="S14" s="193"/>
      <c r="T14" s="193"/>
      <c r="U14" s="479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193"/>
      <c r="AG14" s="193"/>
      <c r="AH14" s="193"/>
      <c r="AI14" s="193"/>
      <c r="AJ14" s="193"/>
      <c r="AK14" s="193"/>
      <c r="AL14" s="193"/>
    </row>
    <row r="15" spans="1:39" ht="11.1" customHeight="1">
      <c r="A15" s="682" t="str">
        <f>'3.1'!E6</f>
        <v>Listopad</v>
      </c>
      <c r="B15" s="683"/>
      <c r="C15" s="337" t="s">
        <v>4</v>
      </c>
      <c r="D15" s="99">
        <v>81</v>
      </c>
      <c r="E15" s="95">
        <v>10113.34316</v>
      </c>
      <c r="F15" s="99">
        <v>107977.13092</v>
      </c>
      <c r="G15" s="101">
        <f>E15/$E$20</f>
        <v>0.29937560561521959</v>
      </c>
      <c r="H15" s="101">
        <f>(E15-I15)/I15</f>
        <v>1.5254001542376846E-2</v>
      </c>
      <c r="I15" s="98">
        <v>9961.3920699999999</v>
      </c>
      <c r="J15" s="112">
        <v>106370.73295000001</v>
      </c>
      <c r="K15" s="393">
        <f>I15/$I$20</f>
        <v>0.30851645275210826</v>
      </c>
      <c r="L15" s="210"/>
      <c r="M15" s="210"/>
      <c r="N15" s="193"/>
      <c r="O15" s="193"/>
      <c r="P15" s="193"/>
      <c r="Q15" s="193"/>
      <c r="R15" s="193"/>
      <c r="S15" s="193"/>
      <c r="T15" s="193"/>
      <c r="U15" s="479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193"/>
      <c r="AG15" s="193"/>
      <c r="AH15" s="193"/>
      <c r="AI15" s="193"/>
      <c r="AJ15" s="193"/>
      <c r="AK15" s="193"/>
      <c r="AL15" s="193"/>
    </row>
    <row r="16" spans="1:39" ht="11.1" customHeight="1">
      <c r="A16" s="682"/>
      <c r="B16" s="683"/>
      <c r="C16" s="337" t="s">
        <v>5</v>
      </c>
      <c r="D16" s="94">
        <v>303</v>
      </c>
      <c r="E16" s="95">
        <v>5369.21342</v>
      </c>
      <c r="F16" s="94">
        <v>57325.129010000004</v>
      </c>
      <c r="G16" s="97">
        <f>E16/$E$20</f>
        <v>0.15893967937797776</v>
      </c>
      <c r="H16" s="97">
        <f>(E16-I16)/I16</f>
        <v>0.19392358278431793</v>
      </c>
      <c r="I16" s="98">
        <v>4497.1164799999997</v>
      </c>
      <c r="J16" s="111">
        <v>48022.074310000004</v>
      </c>
      <c r="K16" s="394">
        <f>I16/$I$20</f>
        <v>0.13928117820009139</v>
      </c>
      <c r="L16" s="211"/>
      <c r="M16" s="210"/>
      <c r="N16" s="193"/>
      <c r="O16" s="193"/>
      <c r="P16" s="193"/>
      <c r="Q16" s="193"/>
      <c r="R16" s="193"/>
      <c r="S16" s="193"/>
      <c r="T16" s="193"/>
      <c r="U16" s="479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193"/>
      <c r="AG16" s="193"/>
      <c r="AH16" s="193"/>
      <c r="AI16" s="193"/>
      <c r="AJ16" s="193"/>
      <c r="AK16" s="193"/>
      <c r="AL16" s="193"/>
    </row>
    <row r="17" spans="1:38" ht="11.1" customHeight="1">
      <c r="A17" s="682"/>
      <c r="B17" s="683"/>
      <c r="C17" s="337" t="s">
        <v>6</v>
      </c>
      <c r="D17" s="94">
        <v>9646</v>
      </c>
      <c r="E17" s="95">
        <v>6918.7451499999997</v>
      </c>
      <c r="F17" s="94">
        <v>73869.301869999996</v>
      </c>
      <c r="G17" s="97">
        <f>E17/$E$20</f>
        <v>0.20480898221381161</v>
      </c>
      <c r="H17" s="97">
        <f t="shared" ref="H17:H20" si="1">(E17-I17)/I17</f>
        <v>2.4203821065803963E-2</v>
      </c>
      <c r="I17" s="98">
        <v>6755.2424700000001</v>
      </c>
      <c r="J17" s="111">
        <v>72135.197909999988</v>
      </c>
      <c r="K17" s="394">
        <f>I17/$I$20</f>
        <v>0.20921809217823412</v>
      </c>
      <c r="L17" s="210"/>
      <c r="M17" s="210"/>
      <c r="N17" s="193"/>
      <c r="O17" s="193"/>
      <c r="P17" s="193"/>
      <c r="Q17" s="193"/>
      <c r="R17" s="193"/>
      <c r="S17" s="193"/>
      <c r="T17" s="193"/>
      <c r="U17" s="479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193"/>
      <c r="AG17" s="193"/>
      <c r="AH17" s="193"/>
      <c r="AI17" s="193"/>
      <c r="AJ17" s="193"/>
      <c r="AK17" s="193"/>
      <c r="AL17" s="193"/>
    </row>
    <row r="18" spans="1:38" ht="11.1" customHeight="1">
      <c r="A18" s="682"/>
      <c r="B18" s="683"/>
      <c r="C18" s="337" t="s">
        <v>7</v>
      </c>
      <c r="D18" s="94">
        <v>95106</v>
      </c>
      <c r="E18" s="95">
        <v>11002.390969999999</v>
      </c>
      <c r="F18" s="94">
        <v>117469.31634999999</v>
      </c>
      <c r="G18" s="97">
        <f>E18/$E$20</f>
        <v>0.32569323593081489</v>
      </c>
      <c r="H18" s="97">
        <f t="shared" si="1"/>
        <v>2.4113598417874405E-2</v>
      </c>
      <c r="I18" s="98">
        <v>10743.330610000001</v>
      </c>
      <c r="J18" s="111">
        <v>114721.47932</v>
      </c>
      <c r="K18" s="394">
        <f>I18/$I$20</f>
        <v>0.33273404231546766</v>
      </c>
      <c r="L18" s="210"/>
      <c r="M18" s="210"/>
      <c r="N18" s="193"/>
      <c r="O18" s="193"/>
      <c r="P18" s="193"/>
      <c r="Q18" s="193"/>
      <c r="R18" s="193"/>
      <c r="S18" s="193"/>
      <c r="T18" s="193"/>
      <c r="U18" s="479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193"/>
      <c r="AG18" s="193"/>
      <c r="AH18" s="193"/>
      <c r="AI18" s="193"/>
      <c r="AJ18" s="193"/>
      <c r="AK18" s="193"/>
      <c r="AL18" s="193"/>
    </row>
    <row r="19" spans="1:38" ht="11.1" customHeight="1">
      <c r="A19" s="682"/>
      <c r="B19" s="683"/>
      <c r="C19" s="337" t="s">
        <v>107</v>
      </c>
      <c r="D19" s="94">
        <v>14</v>
      </c>
      <c r="E19" s="95">
        <v>377.76100000000002</v>
      </c>
      <c r="F19" s="94">
        <v>4033.4940000000001</v>
      </c>
      <c r="G19" s="97">
        <f>E19/$E$20</f>
        <v>1.1182496862176185E-2</v>
      </c>
      <c r="H19" s="97">
        <f t="shared" si="1"/>
        <v>0.14140983804689403</v>
      </c>
      <c r="I19" s="98">
        <v>330.96</v>
      </c>
      <c r="J19" s="111">
        <v>3533.8519999999999</v>
      </c>
      <c r="K19" s="394">
        <f>I19/$I$20</f>
        <v>1.0250234554098597E-2</v>
      </c>
      <c r="L19" s="210"/>
      <c r="M19" s="210"/>
      <c r="N19" s="193"/>
      <c r="O19" s="193"/>
      <c r="P19" s="193"/>
      <c r="Q19" s="193"/>
      <c r="R19" s="193"/>
      <c r="S19" s="193"/>
      <c r="T19" s="193"/>
      <c r="U19" s="479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193"/>
      <c r="AG19" s="193"/>
      <c r="AH19" s="193"/>
      <c r="AI19" s="193"/>
      <c r="AJ19" s="193"/>
      <c r="AK19" s="193"/>
      <c r="AL19" s="193"/>
    </row>
    <row r="20" spans="1:38" ht="11.1" customHeight="1">
      <c r="A20" s="682"/>
      <c r="B20" s="683"/>
      <c r="C20" s="310" t="s">
        <v>0</v>
      </c>
      <c r="D20" s="311">
        <v>105150</v>
      </c>
      <c r="E20" s="312">
        <v>33781.453699999998</v>
      </c>
      <c r="F20" s="311">
        <v>360674.37215000001</v>
      </c>
      <c r="G20" s="315">
        <f>SUM(G15:G19)</f>
        <v>1</v>
      </c>
      <c r="H20" s="315">
        <f t="shared" si="1"/>
        <v>4.6252791888511897E-2</v>
      </c>
      <c r="I20" s="316">
        <v>32288.04163</v>
      </c>
      <c r="J20" s="321">
        <v>344783.33649000002</v>
      </c>
      <c r="K20" s="395">
        <f>SUM(K15:K19)</f>
        <v>1</v>
      </c>
      <c r="L20" s="210"/>
      <c r="M20" s="210"/>
      <c r="N20" s="193"/>
      <c r="O20" s="193"/>
      <c r="P20" s="193"/>
      <c r="Q20" s="193"/>
      <c r="R20" s="193"/>
      <c r="S20" s="193"/>
      <c r="T20" s="193"/>
      <c r="U20" s="479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193"/>
      <c r="AG20" s="193"/>
      <c r="AH20" s="193"/>
      <c r="AI20" s="193"/>
      <c r="AJ20" s="193"/>
      <c r="AK20" s="193"/>
      <c r="AL20" s="193"/>
    </row>
    <row r="21" spans="1:38" ht="11.1" customHeight="1">
      <c r="A21" s="682" t="str">
        <f>'3.1'!F6</f>
        <v>Prosinec</v>
      </c>
      <c r="B21" s="683"/>
      <c r="C21" s="336" t="s">
        <v>4</v>
      </c>
      <c r="D21" s="99">
        <v>81</v>
      </c>
      <c r="E21" s="242">
        <v>9359.9236299999993</v>
      </c>
      <c r="F21" s="99">
        <v>99892.84895</v>
      </c>
      <c r="G21" s="101">
        <f>E21/$E$26</f>
        <v>0.24731505210241525</v>
      </c>
      <c r="H21" s="101">
        <f>(E21-I21)/I21</f>
        <v>-1.018838643838991E-2</v>
      </c>
      <c r="I21" s="454">
        <v>9456.2677399999993</v>
      </c>
      <c r="J21" s="112">
        <v>101024.14518000001</v>
      </c>
      <c r="K21" s="393">
        <f>I21/$I$26</f>
        <v>0.25270155068155398</v>
      </c>
      <c r="L21" s="95"/>
      <c r="M21" s="95"/>
      <c r="N21" s="193"/>
      <c r="O21" s="193"/>
      <c r="P21" s="193"/>
      <c r="Q21" s="193"/>
      <c r="R21" s="193"/>
      <c r="S21" s="193"/>
      <c r="T21" s="193"/>
      <c r="U21" s="479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193"/>
      <c r="AG21" s="193"/>
      <c r="AH21" s="193"/>
      <c r="AI21" s="193"/>
      <c r="AJ21" s="193"/>
      <c r="AK21" s="193"/>
      <c r="AL21" s="193"/>
    </row>
    <row r="22" spans="1:38" ht="11.1" customHeight="1">
      <c r="A22" s="682"/>
      <c r="B22" s="683"/>
      <c r="C22" s="337" t="s">
        <v>5</v>
      </c>
      <c r="D22" s="94">
        <v>303</v>
      </c>
      <c r="E22" s="95">
        <v>5373.0227299999997</v>
      </c>
      <c r="F22" s="94">
        <v>57343.230599999995</v>
      </c>
      <c r="G22" s="97">
        <f>E22/$E$26</f>
        <v>0.14197011096952844</v>
      </c>
      <c r="H22" s="97">
        <f t="shared" ref="H22:H26" si="2">(E22-I22)/I22</f>
        <v>0.12498947433689475</v>
      </c>
      <c r="I22" s="98">
        <v>4776.0648900000006</v>
      </c>
      <c r="J22" s="111">
        <v>51024.091769999999</v>
      </c>
      <c r="K22" s="394">
        <f>I22/$I$26</f>
        <v>0.12763164464490148</v>
      </c>
      <c r="L22" s="95"/>
      <c r="M22" s="95"/>
      <c r="N22" s="193"/>
      <c r="O22" s="193"/>
      <c r="P22" s="193"/>
      <c r="Q22" s="193"/>
      <c r="R22" s="193"/>
      <c r="S22" s="193"/>
      <c r="T22" s="193"/>
      <c r="U22" s="479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193"/>
      <c r="AG22" s="193"/>
      <c r="AH22" s="193"/>
      <c r="AI22" s="193"/>
      <c r="AJ22" s="193"/>
      <c r="AK22" s="193"/>
      <c r="AL22" s="193"/>
    </row>
    <row r="23" spans="1:38" ht="11.1" customHeight="1">
      <c r="A23" s="682"/>
      <c r="B23" s="683"/>
      <c r="C23" s="337" t="s">
        <v>6</v>
      </c>
      <c r="D23" s="94">
        <v>9677</v>
      </c>
      <c r="E23" s="95">
        <v>8781.1166099999991</v>
      </c>
      <c r="F23" s="94">
        <v>93716.657349999994</v>
      </c>
      <c r="G23" s="97">
        <f>E23/$E$26</f>
        <v>0.23202137087517388</v>
      </c>
      <c r="H23" s="97">
        <f t="shared" si="2"/>
        <v>-3.8805749597117752E-3</v>
      </c>
      <c r="I23" s="98">
        <v>8815.3251400000008</v>
      </c>
      <c r="J23" s="111">
        <v>94177.379090000002</v>
      </c>
      <c r="K23" s="394">
        <f>I23/$I$26</f>
        <v>0.23557352582321098</v>
      </c>
      <c r="L23" s="95"/>
      <c r="M23" s="95"/>
      <c r="N23" s="193"/>
      <c r="O23" s="193"/>
      <c r="P23" s="193"/>
      <c r="Q23" s="193"/>
      <c r="R23" s="193"/>
      <c r="S23" s="193"/>
      <c r="T23" s="193"/>
      <c r="U23" s="479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193"/>
      <c r="AG23" s="193"/>
      <c r="AH23" s="193"/>
      <c r="AI23" s="193"/>
      <c r="AJ23" s="193"/>
      <c r="AK23" s="193"/>
      <c r="AL23" s="193"/>
    </row>
    <row r="24" spans="1:38" ht="11.1" customHeight="1">
      <c r="A24" s="682"/>
      <c r="B24" s="683"/>
      <c r="C24" s="337" t="s">
        <v>7</v>
      </c>
      <c r="D24" s="94">
        <v>95213</v>
      </c>
      <c r="E24" s="95">
        <v>13962.015360000001</v>
      </c>
      <c r="F24" s="94">
        <v>149009.52550000002</v>
      </c>
      <c r="G24" s="97">
        <f>E24/$E$26</f>
        <v>0.36891503528358621</v>
      </c>
      <c r="H24" s="97">
        <f t="shared" si="2"/>
        <v>-4.0416952199781317E-3</v>
      </c>
      <c r="I24" s="98">
        <v>14018.674569999999</v>
      </c>
      <c r="J24" s="111">
        <v>149767.36366999999</v>
      </c>
      <c r="K24" s="394">
        <f>I24/$I$26</f>
        <v>0.3746235724009932</v>
      </c>
      <c r="L24" s="95"/>
      <c r="M24" s="95"/>
      <c r="N24" s="193"/>
      <c r="O24" s="193"/>
      <c r="P24" s="193"/>
      <c r="Q24" s="193"/>
      <c r="R24" s="193"/>
      <c r="S24" s="193"/>
      <c r="T24" s="193"/>
      <c r="U24" s="479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193"/>
      <c r="AG24" s="193"/>
      <c r="AH24" s="193"/>
      <c r="AI24" s="193"/>
      <c r="AJ24" s="193"/>
      <c r="AK24" s="193"/>
      <c r="AL24" s="193"/>
    </row>
    <row r="25" spans="1:38" ht="11.1" customHeight="1">
      <c r="A25" s="682"/>
      <c r="B25" s="683"/>
      <c r="C25" s="337" t="s">
        <v>107</v>
      </c>
      <c r="D25" s="94">
        <v>15</v>
      </c>
      <c r="E25" s="95">
        <v>370.07600000000002</v>
      </c>
      <c r="F25" s="94">
        <v>3949.5279999999998</v>
      </c>
      <c r="G25" s="97">
        <f>E25/$E$26</f>
        <v>9.7784307692960776E-3</v>
      </c>
      <c r="H25" s="97">
        <f t="shared" si="2"/>
        <v>4.4341536785725437E-2</v>
      </c>
      <c r="I25" s="98">
        <v>354.363</v>
      </c>
      <c r="J25" s="111">
        <v>3785.5349999999999</v>
      </c>
      <c r="K25" s="394">
        <f>I25/$I$26</f>
        <v>9.4697064493403944E-3</v>
      </c>
      <c r="L25" s="95"/>
      <c r="M25" s="95"/>
      <c r="N25" s="193"/>
      <c r="O25" s="193"/>
      <c r="P25" s="193"/>
      <c r="Q25" s="193"/>
      <c r="R25" s="193"/>
      <c r="S25" s="193"/>
      <c r="T25" s="193"/>
      <c r="U25" s="479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193"/>
      <c r="AG25" s="193"/>
      <c r="AH25" s="193"/>
      <c r="AI25" s="193"/>
      <c r="AJ25" s="193"/>
      <c r="AK25" s="193"/>
      <c r="AL25" s="193"/>
    </row>
    <row r="26" spans="1:38" ht="11.1" customHeight="1">
      <c r="A26" s="682"/>
      <c r="B26" s="683"/>
      <c r="C26" s="310" t="s">
        <v>0</v>
      </c>
      <c r="D26" s="311">
        <v>105289</v>
      </c>
      <c r="E26" s="312">
        <v>37846.154330000005</v>
      </c>
      <c r="F26" s="311">
        <v>403911.7904</v>
      </c>
      <c r="G26" s="315">
        <f>SUM(G21:G25)</f>
        <v>0.99999999999999978</v>
      </c>
      <c r="H26" s="315">
        <f t="shared" si="2"/>
        <v>1.136961743052438E-2</v>
      </c>
      <c r="I26" s="316">
        <v>37420.695339999998</v>
      </c>
      <c r="J26" s="321">
        <v>399778.51470999996</v>
      </c>
      <c r="K26" s="395">
        <f>SUM(K21:K25)</f>
        <v>1</v>
      </c>
      <c r="N26" s="193"/>
      <c r="O26" s="193"/>
      <c r="P26" s="193"/>
      <c r="Q26" s="193"/>
      <c r="R26" s="193"/>
      <c r="S26" s="193"/>
      <c r="T26" s="193"/>
      <c r="U26" s="479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193"/>
      <c r="AG26" s="193"/>
      <c r="AH26" s="193"/>
      <c r="AI26" s="193"/>
      <c r="AJ26" s="193"/>
      <c r="AK26" s="193"/>
      <c r="AL26" s="193"/>
    </row>
    <row r="27" spans="1:38" ht="11.1" customHeight="1">
      <c r="A27" s="684" t="str">
        <f>'3.1'!G6</f>
        <v>IV. čtvrtletí</v>
      </c>
      <c r="B27" s="685"/>
      <c r="C27" s="337" t="s">
        <v>4</v>
      </c>
      <c r="D27" s="94">
        <f>D21</f>
        <v>81</v>
      </c>
      <c r="E27" s="95">
        <f>E9+E15+E21</f>
        <v>28015.14748</v>
      </c>
      <c r="F27" s="94">
        <f>F9+F15+F21</f>
        <v>299129.72479000001</v>
      </c>
      <c r="G27" s="97">
        <f>E27/$E$32</f>
        <v>0.2916163732430932</v>
      </c>
      <c r="H27" s="97">
        <f>(E27-I27)/I27</f>
        <v>-4.9098342784922666E-3</v>
      </c>
      <c r="I27" s="98">
        <f>I9+I15+I21</f>
        <v>28153.375889999999</v>
      </c>
      <c r="J27" s="111">
        <f>J9+J15+J21</f>
        <v>300748.23447999998</v>
      </c>
      <c r="K27" s="394">
        <f>I27/$I$32</f>
        <v>0.30162548310918746</v>
      </c>
      <c r="N27" s="193"/>
      <c r="O27" s="193"/>
      <c r="P27" s="193"/>
      <c r="Q27" s="193"/>
      <c r="R27" s="193"/>
      <c r="S27" s="193"/>
      <c r="T27" s="193"/>
      <c r="U27" s="479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193"/>
      <c r="AG27" s="193"/>
      <c r="AH27" s="193"/>
      <c r="AI27" s="193"/>
      <c r="AJ27" s="193"/>
      <c r="AK27" s="193"/>
      <c r="AL27" s="193"/>
    </row>
    <row r="28" spans="1:38" ht="11.1" customHeight="1">
      <c r="A28" s="682"/>
      <c r="B28" s="683"/>
      <c r="C28" s="337" t="s">
        <v>5</v>
      </c>
      <c r="D28" s="94">
        <f>D22</f>
        <v>303</v>
      </c>
      <c r="E28" s="95">
        <f t="shared" ref="E28:F28" si="3">E10+E16+E22</f>
        <v>14911.17757</v>
      </c>
      <c r="F28" s="94">
        <f t="shared" si="3"/>
        <v>159208.60226000001</v>
      </c>
      <c r="G28" s="97">
        <f>E28/$E$32</f>
        <v>0.15521401509135155</v>
      </c>
      <c r="H28" s="97">
        <f t="shared" ref="H28:H31" si="4">(E28-I28)/I28</f>
        <v>0.17103574696680587</v>
      </c>
      <c r="I28" s="98">
        <f t="shared" ref="I28:J28" si="5">I10+I16+I22</f>
        <v>12733.323990000001</v>
      </c>
      <c r="J28" s="111">
        <f t="shared" si="5"/>
        <v>136023.45926999999</v>
      </c>
      <c r="K28" s="394">
        <f>I28/$I$32</f>
        <v>0.13642040709703168</v>
      </c>
      <c r="N28" s="193"/>
      <c r="O28" s="193"/>
      <c r="P28" s="193"/>
      <c r="Q28" s="193"/>
      <c r="R28" s="193"/>
      <c r="S28" s="193"/>
      <c r="T28" s="193"/>
      <c r="U28" s="479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193"/>
      <c r="AG28" s="193"/>
      <c r="AH28" s="193"/>
      <c r="AI28" s="193"/>
      <c r="AJ28" s="193"/>
      <c r="AK28" s="193"/>
      <c r="AL28" s="193"/>
    </row>
    <row r="29" spans="1:38" ht="11.1" customHeight="1">
      <c r="A29" s="682"/>
      <c r="B29" s="683"/>
      <c r="C29" s="337" t="s">
        <v>6</v>
      </c>
      <c r="D29" s="94">
        <f>D23</f>
        <v>9677</v>
      </c>
      <c r="E29" s="95">
        <f t="shared" ref="E29:F29" si="6">E11+E17+E23</f>
        <v>20077.308969999998</v>
      </c>
      <c r="F29" s="94">
        <f t="shared" si="6"/>
        <v>214353.80929</v>
      </c>
      <c r="G29" s="97">
        <f>E29/$E$32</f>
        <v>0.20898951292304324</v>
      </c>
      <c r="H29" s="97">
        <f t="shared" si="4"/>
        <v>1.1522552842309682E-2</v>
      </c>
      <c r="I29" s="98">
        <f t="shared" ref="I29:J29" si="7">I11+I17+I23</f>
        <v>19848.602400000003</v>
      </c>
      <c r="J29" s="111">
        <f t="shared" si="7"/>
        <v>212029.34330000001</v>
      </c>
      <c r="K29" s="394">
        <f>I29/$I$32</f>
        <v>0.21265102669512145</v>
      </c>
      <c r="N29" s="193"/>
      <c r="O29" s="193"/>
      <c r="P29" s="193"/>
      <c r="Q29" s="193"/>
      <c r="R29" s="193"/>
      <c r="S29" s="193"/>
      <c r="T29" s="193"/>
      <c r="U29" s="479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193"/>
      <c r="AG29" s="193"/>
      <c r="AH29" s="193"/>
      <c r="AI29" s="193"/>
      <c r="AJ29" s="193"/>
      <c r="AK29" s="193"/>
      <c r="AL29" s="193"/>
    </row>
    <row r="30" spans="1:38" ht="11.1" customHeight="1">
      <c r="A30" s="682"/>
      <c r="B30" s="683"/>
      <c r="C30" s="337" t="s">
        <v>7</v>
      </c>
      <c r="D30" s="94">
        <f>D24</f>
        <v>95213</v>
      </c>
      <c r="E30" s="95">
        <f t="shared" ref="E30:F31" si="8">E12+E18+E24</f>
        <v>31928.39273</v>
      </c>
      <c r="F30" s="94">
        <f t="shared" si="8"/>
        <v>340881.82876000006</v>
      </c>
      <c r="G30" s="97">
        <f>E30/$E$32</f>
        <v>0.3323502793640743</v>
      </c>
      <c r="H30" s="97">
        <f t="shared" si="4"/>
        <v>1.1480019520373863E-2</v>
      </c>
      <c r="I30" s="98">
        <f t="shared" ref="I30:J30" si="9">I12+I18+I24</f>
        <v>31566.01427</v>
      </c>
      <c r="J30" s="111">
        <f t="shared" si="9"/>
        <v>337200.01347999997</v>
      </c>
      <c r="K30" s="394">
        <f>I30/$I$32</f>
        <v>0.33818730447179263</v>
      </c>
      <c r="N30" s="193"/>
      <c r="O30" s="193"/>
      <c r="P30" s="193"/>
      <c r="Q30" s="193"/>
      <c r="R30" s="193"/>
      <c r="S30" s="193"/>
      <c r="T30" s="193"/>
      <c r="U30" s="479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193"/>
      <c r="AG30" s="193"/>
      <c r="AH30" s="193"/>
      <c r="AI30" s="193"/>
      <c r="AJ30" s="193"/>
      <c r="AK30" s="193"/>
      <c r="AL30" s="193"/>
    </row>
    <row r="31" spans="1:38" ht="11.1" customHeight="1">
      <c r="A31" s="682"/>
      <c r="B31" s="683"/>
      <c r="C31" s="337" t="s">
        <v>107</v>
      </c>
      <c r="D31" s="94">
        <f>D25</f>
        <v>15</v>
      </c>
      <c r="E31" s="95">
        <f>E13+E19+E25</f>
        <v>1136.473</v>
      </c>
      <c r="F31" s="94">
        <f t="shared" si="8"/>
        <v>12135.094000000001</v>
      </c>
      <c r="G31" s="97">
        <f>E31/$E$32</f>
        <v>1.1829819378437833E-2</v>
      </c>
      <c r="H31" s="97">
        <f t="shared" si="4"/>
        <v>9.535976652331378E-2</v>
      </c>
      <c r="I31" s="98">
        <f>I13+I19+I25</f>
        <v>1037.5340000000001</v>
      </c>
      <c r="J31" s="111">
        <f t="shared" ref="J31" si="10">J13+J19+J25</f>
        <v>11083.215</v>
      </c>
      <c r="K31" s="394">
        <f>I31/$I$32</f>
        <v>1.1115778626866753E-2</v>
      </c>
      <c r="N31" s="193"/>
      <c r="O31" s="193"/>
      <c r="P31" s="193"/>
      <c r="Q31" s="193"/>
      <c r="R31" s="193"/>
      <c r="S31" s="193"/>
      <c r="T31" s="193"/>
      <c r="U31" s="479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193"/>
      <c r="AG31" s="193"/>
      <c r="AH31" s="193"/>
      <c r="AI31" s="193"/>
      <c r="AJ31" s="193"/>
      <c r="AK31" s="193"/>
      <c r="AL31" s="193"/>
    </row>
    <row r="32" spans="1:38" ht="11.1" customHeight="1">
      <c r="A32" s="682"/>
      <c r="B32" s="683"/>
      <c r="C32" s="310" t="s">
        <v>0</v>
      </c>
      <c r="D32" s="311">
        <f>SUM(D27:D31)</f>
        <v>105289</v>
      </c>
      <c r="E32" s="312">
        <f>SUM(E27:E31)</f>
        <v>96068.499749999988</v>
      </c>
      <c r="F32" s="311">
        <f>SUM(F27:F31)</f>
        <v>1025709.0591000001</v>
      </c>
      <c r="G32" s="315">
        <f>SUM(G27:G31)</f>
        <v>1.0000000000000002</v>
      </c>
      <c r="H32" s="315">
        <f>(E32-I32)/I32</f>
        <v>2.9244512696647785E-2</v>
      </c>
      <c r="I32" s="316">
        <f>SUM(I27:I31)</f>
        <v>93338.850550000003</v>
      </c>
      <c r="J32" s="321">
        <f>SUM(J27:J31)</f>
        <v>997084.26552999986</v>
      </c>
      <c r="K32" s="395">
        <f>SUM(K27:K31)</f>
        <v>1</v>
      </c>
      <c r="N32" s="193"/>
      <c r="O32" s="193"/>
      <c r="P32" s="193"/>
      <c r="Q32" s="193"/>
      <c r="R32" s="193"/>
      <c r="S32" s="193"/>
      <c r="T32" s="193"/>
      <c r="U32" s="479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193"/>
      <c r="AG32" s="193"/>
      <c r="AH32" s="193"/>
      <c r="AI32" s="193"/>
      <c r="AJ32" s="193"/>
      <c r="AK32" s="193"/>
      <c r="AL32" s="193"/>
    </row>
    <row r="33" spans="1:11" ht="9.9499999999999993" customHeight="1">
      <c r="A33" s="113"/>
      <c r="B33" s="114"/>
      <c r="C33" s="115"/>
      <c r="D33" s="84"/>
      <c r="E33" s="84"/>
      <c r="F33" s="84"/>
      <c r="G33" s="116"/>
      <c r="H33" s="117"/>
      <c r="I33" s="118"/>
      <c r="J33" s="118"/>
      <c r="K33" s="119"/>
    </row>
    <row r="34" spans="1:11" ht="12.95" customHeight="1">
      <c r="A34" s="738" t="s">
        <v>38</v>
      </c>
      <c r="B34" s="739"/>
      <c r="C34" s="739"/>
      <c r="D34" s="740"/>
      <c r="E34" s="291"/>
      <c r="F34" s="291"/>
      <c r="G34" s="292"/>
      <c r="H34" s="282"/>
      <c r="I34" s="293"/>
      <c r="J34" s="293"/>
      <c r="K34" s="396"/>
    </row>
    <row r="35" spans="1:11" ht="24.95" customHeight="1">
      <c r="A35" s="392"/>
      <c r="B35" s="285"/>
      <c r="C35" s="294"/>
      <c r="D35" s="295"/>
      <c r="E35" s="695">
        <f>'3.1'!D4</f>
        <v>2021</v>
      </c>
      <c r="F35" s="707"/>
      <c r="G35" s="708"/>
      <c r="H35" s="296"/>
      <c r="I35" s="698">
        <f>E35-1</f>
        <v>2020</v>
      </c>
      <c r="J35" s="709"/>
      <c r="K35" s="709"/>
    </row>
    <row r="36" spans="1:11" ht="24.95" customHeight="1">
      <c r="A36" s="392"/>
      <c r="B36" s="285"/>
      <c r="C36" s="286"/>
      <c r="D36" s="287"/>
      <c r="E36" s="691" t="s">
        <v>65</v>
      </c>
      <c r="F36" s="694"/>
      <c r="G36" s="722" t="s">
        <v>35</v>
      </c>
      <c r="H36" s="702" t="s">
        <v>270</v>
      </c>
      <c r="I36" s="734" t="s">
        <v>65</v>
      </c>
      <c r="J36" s="735"/>
      <c r="K36" s="687" t="s">
        <v>35</v>
      </c>
    </row>
    <row r="37" spans="1:11" ht="24.95" customHeight="1">
      <c r="A37" s="392"/>
      <c r="B37" s="288"/>
      <c r="C37" s="288"/>
      <c r="D37" s="700" t="s">
        <v>211</v>
      </c>
      <c r="E37" s="693"/>
      <c r="F37" s="700"/>
      <c r="G37" s="702"/>
      <c r="H37" s="702"/>
      <c r="I37" s="734"/>
      <c r="J37" s="736"/>
      <c r="K37" s="689"/>
    </row>
    <row r="38" spans="1:11" ht="15" customHeight="1">
      <c r="A38" s="733" t="s">
        <v>210</v>
      </c>
      <c r="B38" s="733"/>
      <c r="C38" s="340" t="s">
        <v>237</v>
      </c>
      <c r="D38" s="701"/>
      <c r="E38" s="339" t="s">
        <v>278</v>
      </c>
      <c r="F38" s="538" t="s">
        <v>273</v>
      </c>
      <c r="G38" s="703"/>
      <c r="H38" s="703"/>
      <c r="I38" s="289" t="s">
        <v>279</v>
      </c>
      <c r="J38" s="290" t="s">
        <v>273</v>
      </c>
      <c r="K38" s="737"/>
    </row>
    <row r="39" spans="1:11" ht="11.1" customHeight="1">
      <c r="A39" s="676" t="str">
        <f>'3.1'!D6</f>
        <v>Říjen</v>
      </c>
      <c r="B39" s="677"/>
      <c r="C39" s="337" t="s">
        <v>4</v>
      </c>
      <c r="D39" s="99">
        <v>200</v>
      </c>
      <c r="E39" s="95">
        <v>39888.976999999999</v>
      </c>
      <c r="F39" s="99">
        <v>426697.06115000014</v>
      </c>
      <c r="G39" s="101">
        <f>E39/$E$44</f>
        <v>0.42289229063167244</v>
      </c>
      <c r="H39" s="101">
        <f>(E39-I39)/I39</f>
        <v>7.7480011882027161E-2</v>
      </c>
      <c r="I39" s="98">
        <v>37020.618999999999</v>
      </c>
      <c r="J39" s="112">
        <v>395932.70830000017</v>
      </c>
      <c r="K39" s="393">
        <f>I39/$I$44</f>
        <v>0.40661534085042916</v>
      </c>
    </row>
    <row r="40" spans="1:11" ht="11.1" customHeight="1">
      <c r="A40" s="678"/>
      <c r="B40" s="679"/>
      <c r="C40" s="337" t="s">
        <v>5</v>
      </c>
      <c r="D40" s="94">
        <v>830</v>
      </c>
      <c r="E40" s="95">
        <v>10631.809000000001</v>
      </c>
      <c r="F40" s="94">
        <v>113729.44365000019</v>
      </c>
      <c r="G40" s="97">
        <f t="shared" ref="G40:G41" si="11">E40/$E$44</f>
        <v>0.11271560214663895</v>
      </c>
      <c r="H40" s="97">
        <f>(E40-I40)/I40</f>
        <v>-6.4308556309183501E-2</v>
      </c>
      <c r="I40" s="98">
        <v>11362.516</v>
      </c>
      <c r="J40" s="111">
        <v>121521.48941999984</v>
      </c>
      <c r="K40" s="394">
        <f t="shared" ref="K40:K43" si="12">I40/$I$44</f>
        <v>0.1248000017573573</v>
      </c>
    </row>
    <row r="41" spans="1:11" ht="11.1" customHeight="1">
      <c r="A41" s="678"/>
      <c r="B41" s="679"/>
      <c r="C41" s="337" t="s">
        <v>6</v>
      </c>
      <c r="D41" s="94">
        <v>24102</v>
      </c>
      <c r="E41" s="95">
        <v>11113.529999999999</v>
      </c>
      <c r="F41" s="94">
        <v>118882.45357</v>
      </c>
      <c r="G41" s="97">
        <f t="shared" si="11"/>
        <v>0.11782267965166944</v>
      </c>
      <c r="H41" s="97">
        <f t="shared" ref="H41:H43" si="13">(E41-I41)/I41</f>
        <v>-1.3071450823233154E-2</v>
      </c>
      <c r="I41" s="98">
        <v>11260.724</v>
      </c>
      <c r="J41" s="111">
        <v>120432.19670999999</v>
      </c>
      <c r="K41" s="394">
        <f t="shared" si="12"/>
        <v>0.12368197105193213</v>
      </c>
    </row>
    <row r="42" spans="1:11" ht="11.1" customHeight="1">
      <c r="A42" s="678"/>
      <c r="B42" s="679"/>
      <c r="C42" s="337" t="s">
        <v>7</v>
      </c>
      <c r="D42" s="94">
        <v>357536</v>
      </c>
      <c r="E42" s="95">
        <v>31460.3</v>
      </c>
      <c r="F42" s="94">
        <v>336534.8</v>
      </c>
      <c r="G42" s="97">
        <f>E42/$E$44</f>
        <v>0.33353370609027166</v>
      </c>
      <c r="H42" s="97">
        <f t="shared" si="13"/>
        <v>3.864680072764004E-2</v>
      </c>
      <c r="I42" s="98">
        <v>30289.7</v>
      </c>
      <c r="J42" s="111">
        <v>323945.90000000002</v>
      </c>
      <c r="K42" s="394">
        <f t="shared" si="12"/>
        <v>0.33268640618238299</v>
      </c>
    </row>
    <row r="43" spans="1:11" ht="11.1" customHeight="1">
      <c r="A43" s="678"/>
      <c r="B43" s="679"/>
      <c r="C43" s="337" t="s">
        <v>107</v>
      </c>
      <c r="D43" s="94">
        <v>27</v>
      </c>
      <c r="E43" s="95">
        <v>1229.5840000000001</v>
      </c>
      <c r="F43" s="94">
        <v>13152.992480000001</v>
      </c>
      <c r="G43" s="97">
        <f>E43/$E$44</f>
        <v>1.3035721479747511E-2</v>
      </c>
      <c r="H43" s="97">
        <f t="shared" si="13"/>
        <v>0.10550141561046579</v>
      </c>
      <c r="I43" s="98">
        <v>1112.241</v>
      </c>
      <c r="J43" s="111">
        <v>11895.32775</v>
      </c>
      <c r="K43" s="394">
        <f t="shared" si="12"/>
        <v>1.2216280157898553E-2</v>
      </c>
    </row>
    <row r="44" spans="1:11" ht="11.1" customHeight="1">
      <c r="A44" s="680"/>
      <c r="B44" s="681"/>
      <c r="C44" s="310" t="s">
        <v>0</v>
      </c>
      <c r="D44" s="311">
        <v>382695</v>
      </c>
      <c r="E44" s="312">
        <v>94324.2</v>
      </c>
      <c r="F44" s="311">
        <v>1008996.7508500004</v>
      </c>
      <c r="G44" s="315">
        <f>SUM(G39:G43)</f>
        <v>1</v>
      </c>
      <c r="H44" s="315">
        <f>(E44-I44)/I44</f>
        <v>3.6008250792458403E-2</v>
      </c>
      <c r="I44" s="316">
        <v>91045.799999999988</v>
      </c>
      <c r="J44" s="321">
        <v>973727.62218000006</v>
      </c>
      <c r="K44" s="395">
        <f>SUM(K39:K43)</f>
        <v>1.0000000000000002</v>
      </c>
    </row>
    <row r="45" spans="1:11" ht="11.1" customHeight="1">
      <c r="A45" s="676" t="str">
        <f>'3.1'!E6</f>
        <v>Listopad</v>
      </c>
      <c r="B45" s="677"/>
      <c r="C45" s="337" t="s">
        <v>4</v>
      </c>
      <c r="D45" s="99">
        <v>200</v>
      </c>
      <c r="E45" s="95">
        <v>47598.333999999995</v>
      </c>
      <c r="F45" s="99">
        <v>508268.71531000006</v>
      </c>
      <c r="G45" s="101">
        <f>E45/$E$50</f>
        <v>0.37106246072914767</v>
      </c>
      <c r="H45" s="101">
        <f>(E45-I45)/I45</f>
        <v>3.6110723886244193E-2</v>
      </c>
      <c r="I45" s="98">
        <v>45939.428</v>
      </c>
      <c r="J45" s="112">
        <v>490974.34621999995</v>
      </c>
      <c r="K45" s="393">
        <f>I45/$I$50</f>
        <v>0.35684490491526188</v>
      </c>
    </row>
    <row r="46" spans="1:11" ht="11.1" customHeight="1">
      <c r="A46" s="678"/>
      <c r="B46" s="679"/>
      <c r="C46" s="337" t="s">
        <v>5</v>
      </c>
      <c r="D46" s="94">
        <v>829</v>
      </c>
      <c r="E46" s="95">
        <v>14769.52</v>
      </c>
      <c r="F46" s="94">
        <v>157713.33426999996</v>
      </c>
      <c r="G46" s="97">
        <f t="shared" ref="G46:G48" si="14">E46/$E$50</f>
        <v>0.11513878689511195</v>
      </c>
      <c r="H46" s="97">
        <f>(E46-I46)/I46</f>
        <v>-7.3123692242966609E-2</v>
      </c>
      <c r="I46" s="98">
        <v>15934.725999999999</v>
      </c>
      <c r="J46" s="111">
        <v>170300.95353999993</v>
      </c>
      <c r="K46" s="394">
        <f t="shared" ref="K46:K49" si="15">I46/$I$50</f>
        <v>0.12377659086919304</v>
      </c>
    </row>
    <row r="47" spans="1:11" ht="11.1" customHeight="1">
      <c r="A47" s="678"/>
      <c r="B47" s="679"/>
      <c r="C47" s="337" t="s">
        <v>6</v>
      </c>
      <c r="D47" s="94">
        <v>24225</v>
      </c>
      <c r="E47" s="95">
        <v>17448.743000000002</v>
      </c>
      <c r="F47" s="94">
        <v>186322.71987999999</v>
      </c>
      <c r="G47" s="97">
        <f t="shared" si="14"/>
        <v>0.13602521286166216</v>
      </c>
      <c r="H47" s="97">
        <f t="shared" ref="H47:H49" si="16">(E47-I47)/I47</f>
        <v>-2.5731693310403939E-2</v>
      </c>
      <c r="I47" s="98">
        <v>17909.587</v>
      </c>
      <c r="J47" s="111">
        <v>191407.81693999999</v>
      </c>
      <c r="K47" s="394">
        <f t="shared" si="15"/>
        <v>0.13911677067652237</v>
      </c>
    </row>
    <row r="48" spans="1:11" ht="11.1" customHeight="1">
      <c r="A48" s="678"/>
      <c r="B48" s="679"/>
      <c r="C48" s="337" t="s">
        <v>7</v>
      </c>
      <c r="D48" s="94">
        <v>357388</v>
      </c>
      <c r="E48" s="95">
        <v>47236.2</v>
      </c>
      <c r="F48" s="94">
        <v>504402</v>
      </c>
      <c r="G48" s="97">
        <f t="shared" si="14"/>
        <v>0.36823937172872828</v>
      </c>
      <c r="H48" s="97">
        <f t="shared" si="16"/>
        <v>-1.3841567291311755E-2</v>
      </c>
      <c r="I48" s="98">
        <v>47899.199999999997</v>
      </c>
      <c r="J48" s="111">
        <v>511919.1</v>
      </c>
      <c r="K48" s="394">
        <f t="shared" si="15"/>
        <v>0.37206787749984854</v>
      </c>
    </row>
    <row r="49" spans="1:11" ht="11.1" customHeight="1">
      <c r="A49" s="678"/>
      <c r="B49" s="679"/>
      <c r="C49" s="337" t="s">
        <v>107</v>
      </c>
      <c r="D49" s="94">
        <v>27</v>
      </c>
      <c r="E49" s="95">
        <v>1223.0029999999999</v>
      </c>
      <c r="F49" s="94">
        <v>13059.583540000001</v>
      </c>
      <c r="G49" s="97">
        <f>E49/$E$50</f>
        <v>9.5341677853500034E-3</v>
      </c>
      <c r="H49" s="97">
        <f t="shared" si="16"/>
        <v>0.15939950268234904</v>
      </c>
      <c r="I49" s="98">
        <v>1054.8589999999999</v>
      </c>
      <c r="J49" s="111">
        <v>11273.710829999998</v>
      </c>
      <c r="K49" s="394">
        <f t="shared" si="15"/>
        <v>8.193856039174198E-3</v>
      </c>
    </row>
    <row r="50" spans="1:11" ht="11.1" customHeight="1">
      <c r="A50" s="680"/>
      <c r="B50" s="681"/>
      <c r="C50" s="310" t="s">
        <v>0</v>
      </c>
      <c r="D50" s="311">
        <v>382669</v>
      </c>
      <c r="E50" s="312">
        <v>128275.79999999999</v>
      </c>
      <c r="F50" s="311">
        <v>1369766.3530000001</v>
      </c>
      <c r="G50" s="315">
        <f>SUM(G45:G49)</f>
        <v>1</v>
      </c>
      <c r="H50" s="315">
        <f t="shared" ref="H50" si="17">(E50-I50)/I50</f>
        <v>-3.5886895690310076E-3</v>
      </c>
      <c r="I50" s="316">
        <v>128737.79999999999</v>
      </c>
      <c r="J50" s="321">
        <v>1375875.9275299998</v>
      </c>
      <c r="K50" s="395">
        <f>SUM(K45:K49)</f>
        <v>1</v>
      </c>
    </row>
    <row r="51" spans="1:11" ht="11.1" customHeight="1">
      <c r="A51" s="682" t="str">
        <f>'3.1'!F6</f>
        <v>Prosinec</v>
      </c>
      <c r="B51" s="683"/>
      <c r="C51" s="336" t="s">
        <v>4</v>
      </c>
      <c r="D51" s="99">
        <v>201</v>
      </c>
      <c r="E51" s="242">
        <v>54925.965000000004</v>
      </c>
      <c r="F51" s="99">
        <v>586610.93857000023</v>
      </c>
      <c r="G51" s="101">
        <f>E51/$E$56</f>
        <v>0.34376984817437484</v>
      </c>
      <c r="H51" s="101">
        <f>(E51-I51)/I51</f>
        <v>8.4180278573279033E-2</v>
      </c>
      <c r="I51" s="454">
        <v>50661.284</v>
      </c>
      <c r="J51" s="112">
        <v>541664.38219999976</v>
      </c>
      <c r="K51" s="393">
        <f>I51/$I$56</f>
        <v>0.3367507237032335</v>
      </c>
    </row>
    <row r="52" spans="1:11" ht="11.1" customHeight="1">
      <c r="A52" s="682"/>
      <c r="B52" s="683"/>
      <c r="C52" s="337" t="s">
        <v>5</v>
      </c>
      <c r="D52" s="94">
        <v>829</v>
      </c>
      <c r="E52" s="95">
        <v>15147.130000000001</v>
      </c>
      <c r="F52" s="94">
        <v>161771.64662999989</v>
      </c>
      <c r="G52" s="97">
        <f t="shared" ref="G52:G55" si="18">E52/$E$56</f>
        <v>9.4802641708298038E-2</v>
      </c>
      <c r="H52" s="97">
        <f t="shared" ref="H52:H55" si="19">(E52-I52)/I52</f>
        <v>-4.40903602618867E-3</v>
      </c>
      <c r="I52" s="98">
        <v>15214.210000000001</v>
      </c>
      <c r="J52" s="111">
        <v>162668.75944000011</v>
      </c>
      <c r="K52" s="394">
        <f t="shared" ref="K52:K55" si="20">I52/$I$56</f>
        <v>0.10113040617116953</v>
      </c>
    </row>
    <row r="53" spans="1:11" ht="11.1" customHeight="1">
      <c r="A53" s="682"/>
      <c r="B53" s="683"/>
      <c r="C53" s="337" t="s">
        <v>6</v>
      </c>
      <c r="D53" s="94">
        <v>24334</v>
      </c>
      <c r="E53" s="95">
        <v>24109.09</v>
      </c>
      <c r="F53" s="94">
        <v>257485.88374000002</v>
      </c>
      <c r="G53" s="97">
        <f t="shared" si="18"/>
        <v>0.15089362943231563</v>
      </c>
      <c r="H53" s="97">
        <f t="shared" si="19"/>
        <v>5.7063131894188247E-2</v>
      </c>
      <c r="I53" s="98">
        <v>22807.616000000002</v>
      </c>
      <c r="J53" s="111">
        <v>243856.44798999999</v>
      </c>
      <c r="K53" s="394">
        <f t="shared" si="20"/>
        <v>0.15160455060604955</v>
      </c>
    </row>
    <row r="54" spans="1:11" ht="11.1" customHeight="1">
      <c r="A54" s="682"/>
      <c r="B54" s="683"/>
      <c r="C54" s="337" t="s">
        <v>7</v>
      </c>
      <c r="D54" s="94">
        <v>357250</v>
      </c>
      <c r="E54" s="95">
        <v>64343.3</v>
      </c>
      <c r="F54" s="94">
        <v>687189.2</v>
      </c>
      <c r="G54" s="97">
        <f t="shared" si="18"/>
        <v>0.40271093046864537</v>
      </c>
      <c r="H54" s="97">
        <f t="shared" si="19"/>
        <v>6.1268013333619323E-2</v>
      </c>
      <c r="I54" s="98">
        <v>60628.7</v>
      </c>
      <c r="J54" s="111">
        <v>648234.30000000005</v>
      </c>
      <c r="K54" s="394">
        <f t="shared" si="20"/>
        <v>0.403005154827624</v>
      </c>
    </row>
    <row r="55" spans="1:11" ht="11.1" customHeight="1">
      <c r="A55" s="682"/>
      <c r="B55" s="683"/>
      <c r="C55" s="337" t="s">
        <v>107</v>
      </c>
      <c r="D55" s="94">
        <v>27</v>
      </c>
      <c r="E55" s="95">
        <v>1249.915</v>
      </c>
      <c r="F55" s="94">
        <v>13349.146640000001</v>
      </c>
      <c r="G55" s="97">
        <f t="shared" si="18"/>
        <v>7.8229502163662239E-3</v>
      </c>
      <c r="H55" s="97">
        <f t="shared" si="19"/>
        <v>0.10642300100027433</v>
      </c>
      <c r="I55" s="98">
        <v>1129.69</v>
      </c>
      <c r="J55" s="111">
        <v>12078.49561</v>
      </c>
      <c r="K55" s="394">
        <f t="shared" si="20"/>
        <v>7.5091646919234391E-3</v>
      </c>
    </row>
    <row r="56" spans="1:11" ht="11.1" customHeight="1">
      <c r="A56" s="682"/>
      <c r="B56" s="683"/>
      <c r="C56" s="310" t="s">
        <v>0</v>
      </c>
      <c r="D56" s="311">
        <v>382641</v>
      </c>
      <c r="E56" s="312">
        <v>159775.4</v>
      </c>
      <c r="F56" s="311">
        <v>1706406.8155799999</v>
      </c>
      <c r="G56" s="315">
        <f>SUM(G51:G55)</f>
        <v>1</v>
      </c>
      <c r="H56" s="315">
        <f t="shared" ref="H56" si="21">(E56-I56)/I56</f>
        <v>6.2043385634947767E-2</v>
      </c>
      <c r="I56" s="316">
        <v>150441.5</v>
      </c>
      <c r="J56" s="321">
        <v>1608502.38524</v>
      </c>
      <c r="K56" s="395">
        <f>SUM(K51:K55)</f>
        <v>1</v>
      </c>
    </row>
    <row r="57" spans="1:11" ht="11.1" customHeight="1">
      <c r="A57" s="684" t="str">
        <f>'3.1'!G6</f>
        <v>IV. čtvrtletí</v>
      </c>
      <c r="B57" s="685"/>
      <c r="C57" s="337" t="s">
        <v>4</v>
      </c>
      <c r="D57" s="94">
        <f>D51</f>
        <v>201</v>
      </c>
      <c r="E57" s="95">
        <f>E39+E45+E51</f>
        <v>142413.27599999998</v>
      </c>
      <c r="F57" s="94">
        <f>F39+F45+F51</f>
        <v>1521576.7150300005</v>
      </c>
      <c r="G57" s="97">
        <f>E57/$E$62</f>
        <v>0.37244361431200856</v>
      </c>
      <c r="H57" s="97">
        <f>(E57-I57)/I57</f>
        <v>6.5797466124626294E-2</v>
      </c>
      <c r="I57" s="98">
        <f>I39+I45+I51</f>
        <v>133621.33100000001</v>
      </c>
      <c r="J57" s="111">
        <f>J39+J45+J51</f>
        <v>1428571.4367199999</v>
      </c>
      <c r="K57" s="394">
        <f>I57/$I$62</f>
        <v>0.36091915702095845</v>
      </c>
    </row>
    <row r="58" spans="1:11" ht="11.1" customHeight="1">
      <c r="A58" s="682"/>
      <c r="B58" s="683"/>
      <c r="C58" s="337" t="s">
        <v>5</v>
      </c>
      <c r="D58" s="94">
        <f>D52</f>
        <v>829</v>
      </c>
      <c r="E58" s="95">
        <f t="shared" ref="E58:F58" si="22">E40+E46+E52</f>
        <v>40548.459000000003</v>
      </c>
      <c r="F58" s="94">
        <f t="shared" si="22"/>
        <v>433214.42455</v>
      </c>
      <c r="G58" s="97">
        <f t="shared" ref="G58:G61" si="23">E58/$E$62</f>
        <v>0.10604358700899694</v>
      </c>
      <c r="H58" s="97">
        <f t="shared" ref="H58:H61" si="24">(E58-I58)/I58</f>
        <v>-4.6175628157796043E-2</v>
      </c>
      <c r="I58" s="98">
        <f t="shared" ref="I58:J59" si="25">I40+I46+I52</f>
        <v>42511.451999999997</v>
      </c>
      <c r="J58" s="111">
        <f t="shared" si="25"/>
        <v>454491.20239999989</v>
      </c>
      <c r="K58" s="394">
        <f t="shared" ref="K58:K61" si="26">I58/$I$62</f>
        <v>0.1148259585857361</v>
      </c>
    </row>
    <row r="59" spans="1:11" ht="11.1" customHeight="1">
      <c r="A59" s="682"/>
      <c r="B59" s="683"/>
      <c r="C59" s="337" t="s">
        <v>6</v>
      </c>
      <c r="D59" s="94">
        <f>D53</f>
        <v>24334</v>
      </c>
      <c r="E59" s="95">
        <f>E41+E47+E53</f>
        <v>52671.362999999998</v>
      </c>
      <c r="F59" s="94">
        <f t="shared" ref="F59" si="27">F41+F47+F53</f>
        <v>562691.05719000008</v>
      </c>
      <c r="G59" s="97">
        <f t="shared" si="23"/>
        <v>0.13774778136878052</v>
      </c>
      <c r="H59" s="97">
        <f t="shared" si="24"/>
        <v>1.3340970677803181E-2</v>
      </c>
      <c r="I59" s="98">
        <f>I41+I47+I53</f>
        <v>51977.927000000003</v>
      </c>
      <c r="J59" s="111">
        <f t="shared" si="25"/>
        <v>555696.46163999999</v>
      </c>
      <c r="K59" s="394">
        <f t="shared" si="26"/>
        <v>0.14039547021528259</v>
      </c>
    </row>
    <row r="60" spans="1:11" ht="11.1" customHeight="1">
      <c r="A60" s="682"/>
      <c r="B60" s="683"/>
      <c r="C60" s="337" t="s">
        <v>7</v>
      </c>
      <c r="D60" s="94">
        <f>D54</f>
        <v>357250</v>
      </c>
      <c r="E60" s="95">
        <f t="shared" ref="E60:F60" si="28">E42+E48+E54</f>
        <v>143039.79999999999</v>
      </c>
      <c r="F60" s="94">
        <f t="shared" si="28"/>
        <v>1528126</v>
      </c>
      <c r="G60" s="97">
        <f t="shared" si="23"/>
        <v>0.37408211929951563</v>
      </c>
      <c r="H60" s="97">
        <f t="shared" si="24"/>
        <v>3.0415451643019419E-2</v>
      </c>
      <c r="I60" s="98">
        <f t="shared" ref="I60:J61" si="29">I42+I48+I54</f>
        <v>138817.59999999998</v>
      </c>
      <c r="J60" s="111">
        <f t="shared" si="29"/>
        <v>1484099.3</v>
      </c>
      <c r="K60" s="394">
        <f t="shared" si="26"/>
        <v>0.37495458843822316</v>
      </c>
    </row>
    <row r="61" spans="1:11" ht="11.1" customHeight="1">
      <c r="A61" s="682"/>
      <c r="B61" s="683"/>
      <c r="C61" s="337" t="s">
        <v>107</v>
      </c>
      <c r="D61" s="94">
        <f>D55</f>
        <v>27</v>
      </c>
      <c r="E61" s="95">
        <f>E43+E49+E55</f>
        <v>3702.502</v>
      </c>
      <c r="F61" s="94">
        <f t="shared" ref="F61" si="30">F43+F49+F55</f>
        <v>39561.722659999999</v>
      </c>
      <c r="G61" s="97">
        <f t="shared" si="23"/>
        <v>9.6828980106983872E-3</v>
      </c>
      <c r="H61" s="97">
        <f t="shared" si="24"/>
        <v>0.12306273678335593</v>
      </c>
      <c r="I61" s="98">
        <f>I43+I49+I55</f>
        <v>3296.79</v>
      </c>
      <c r="J61" s="111">
        <f t="shared" si="29"/>
        <v>35247.534189999998</v>
      </c>
      <c r="K61" s="394">
        <f t="shared" si="26"/>
        <v>8.9048257397999243E-3</v>
      </c>
    </row>
    <row r="62" spans="1:11" ht="11.1" customHeight="1">
      <c r="A62" s="682"/>
      <c r="B62" s="683"/>
      <c r="C62" s="310" t="s">
        <v>0</v>
      </c>
      <c r="D62" s="311">
        <f>SUM(D57:D61)</f>
        <v>382641</v>
      </c>
      <c r="E62" s="312">
        <f>SUM(E57:E61)</f>
        <v>382375.39999999997</v>
      </c>
      <c r="F62" s="311">
        <f>SUM(F57:F61)</f>
        <v>4085169.9194300007</v>
      </c>
      <c r="G62" s="315">
        <f>SUM(G57:G61)</f>
        <v>1</v>
      </c>
      <c r="H62" s="315">
        <f>(E62-I62)/I62</f>
        <v>3.2818682471826059E-2</v>
      </c>
      <c r="I62" s="316">
        <f>SUM(I57:I61)</f>
        <v>370225.09999999992</v>
      </c>
      <c r="J62" s="321">
        <f>SUM(J57:J61)</f>
        <v>3958105.9349499997</v>
      </c>
      <c r="K62" s="395">
        <f>SUM(K57:K61)</f>
        <v>1.0000000000000002</v>
      </c>
    </row>
    <row r="63" spans="1:11" ht="15" customHeight="1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</row>
    <row r="64" spans="1:11" ht="15" customHeight="1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</row>
    <row r="65" spans="1:11" ht="15" customHeight="1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</row>
    <row r="66" spans="1:11" ht="15" customHeight="1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</row>
    <row r="67" spans="1:11" ht="15" customHeight="1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</row>
    <row r="68" spans="1:11" ht="15" customHeight="1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</row>
    <row r="69" spans="1:11" ht="15" customHeight="1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</row>
    <row r="70" spans="1:11" ht="15" customHeight="1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</row>
    <row r="71" spans="1:11" ht="15" customHeight="1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</row>
    <row r="72" spans="1:11" ht="15" customHeight="1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</row>
    <row r="73" spans="1:11" ht="15" customHeight="1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</row>
    <row r="74" spans="1:11" ht="15" customHeight="1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</row>
    <row r="75" spans="1:11" ht="15" customHeight="1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</row>
    <row r="76" spans="1:11" ht="15" customHeight="1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</row>
    <row r="77" spans="1:11" ht="15" customHeight="1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</row>
    <row r="78" spans="1:11" ht="15" customHeight="1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</row>
    <row r="79" spans="1:11" ht="15" customHeight="1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</row>
    <row r="80" spans="1:11" ht="15" customHeight="1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</row>
    <row r="81" spans="1:11" ht="15" customHeight="1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</row>
    <row r="82" spans="1:11" ht="15" customHeight="1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</row>
    <row r="83" spans="1:11" ht="15" customHeight="1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</row>
    <row r="84" spans="1:11" ht="15" customHeight="1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</row>
    <row r="85" spans="1:11" ht="15" customHeight="1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</row>
    <row r="86" spans="1:11" ht="15" customHeight="1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</row>
    <row r="87" spans="1:11" ht="15" customHeight="1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</row>
    <row r="88" spans="1:11" ht="15" customHeight="1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</row>
    <row r="89" spans="1:11" ht="15" customHeight="1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</row>
    <row r="90" spans="1:11" ht="15" customHeight="1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</row>
    <row r="91" spans="1:11" ht="15" customHeight="1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</row>
    <row r="92" spans="1:11" ht="15" customHeight="1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</row>
    <row r="93" spans="1:11" ht="15" customHeight="1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</row>
    <row r="94" spans="1:11" ht="15" customHeight="1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</row>
    <row r="95" spans="1:11" ht="15" customHeight="1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</row>
    <row r="96" spans="1:11" ht="15" customHeight="1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</row>
    <row r="97" spans="1:11" ht="15" customHeight="1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</row>
    <row r="98" spans="1:11" ht="15" customHeight="1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</row>
    <row r="99" spans="1:11" ht="15" customHeight="1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</row>
    <row r="100" spans="1:11" ht="15" customHeight="1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</row>
    <row r="101" spans="1:11" ht="15" customHeight="1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</row>
    <row r="102" spans="1:11" ht="15" customHeight="1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</row>
    <row r="103" spans="1:11" ht="15" customHeight="1">
      <c r="A103" s="93"/>
      <c r="B103" s="93"/>
      <c r="C103" s="93"/>
      <c r="D103" s="93"/>
      <c r="E103" s="93"/>
      <c r="F103" s="93"/>
      <c r="G103" s="93"/>
      <c r="H103" s="93"/>
      <c r="I103" s="93"/>
      <c r="J103" s="93"/>
      <c r="K103" s="93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30">
    <mergeCell ref="E35:G35"/>
    <mergeCell ref="I35:K35"/>
    <mergeCell ref="H36:H38"/>
    <mergeCell ref="G36:G38"/>
    <mergeCell ref="K36:K38"/>
    <mergeCell ref="A45:B50"/>
    <mergeCell ref="E36:F37"/>
    <mergeCell ref="I36:J37"/>
    <mergeCell ref="A51:B56"/>
    <mergeCell ref="A57:B62"/>
    <mergeCell ref="A39:B44"/>
    <mergeCell ref="A38:B38"/>
    <mergeCell ref="D37:D38"/>
    <mergeCell ref="A9:B14"/>
    <mergeCell ref="A15:B20"/>
    <mergeCell ref="A21:B26"/>
    <mergeCell ref="A27:B32"/>
    <mergeCell ref="A34:D34"/>
    <mergeCell ref="A2:K2"/>
    <mergeCell ref="A4:D4"/>
    <mergeCell ref="A8:B8"/>
    <mergeCell ref="H6:H8"/>
    <mergeCell ref="I5:K5"/>
    <mergeCell ref="E5:G5"/>
    <mergeCell ref="A3:C3"/>
    <mergeCell ref="E6:F7"/>
    <mergeCell ref="I6:J7"/>
    <mergeCell ref="G6:G8"/>
    <mergeCell ref="K6:K8"/>
    <mergeCell ref="D7:D8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24"/>
  <dimension ref="A1:T119"/>
  <sheetViews>
    <sheetView showGridLines="0" topLeftCell="A16" zoomScaleNormal="100" zoomScaleSheetLayoutView="100" workbookViewId="0"/>
  </sheetViews>
  <sheetFormatPr defaultColWidth="9.140625" defaultRowHeight="12.75"/>
  <cols>
    <col min="1" max="1" width="9.42578125" style="204" customWidth="1"/>
    <col min="2" max="2" width="3.85546875" style="204" customWidth="1"/>
    <col min="3" max="11" width="9.5703125" style="204" customWidth="1"/>
    <col min="12" max="13" width="9.140625" style="204"/>
    <col min="14" max="14" width="11.140625" style="204" customWidth="1"/>
    <col min="15" max="16384" width="9.140625" style="204"/>
  </cols>
  <sheetData>
    <row r="1" spans="1:16" s="216" customFormat="1" ht="15.75">
      <c r="A1" s="711" t="s">
        <v>252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</row>
    <row r="2" spans="1:16" ht="6" customHeight="1">
      <c r="A2" s="686"/>
      <c r="B2" s="686"/>
      <c r="C2" s="686"/>
      <c r="D2" s="206"/>
      <c r="E2" s="206"/>
      <c r="F2" s="207"/>
      <c r="G2" s="208"/>
      <c r="H2" s="208"/>
      <c r="I2" s="208"/>
      <c r="J2" s="75"/>
      <c r="K2" s="75"/>
    </row>
    <row r="3" spans="1:16" ht="12.95" customHeight="1">
      <c r="A3" s="716" t="s">
        <v>39</v>
      </c>
      <c r="B3" s="716"/>
      <c r="C3" s="716"/>
      <c r="D3" s="717"/>
      <c r="E3" s="389"/>
      <c r="F3" s="390"/>
      <c r="G3" s="281"/>
      <c r="H3" s="282"/>
      <c r="I3" s="390"/>
      <c r="J3" s="391"/>
      <c r="K3" s="391"/>
    </row>
    <row r="4" spans="1:16" ht="24.95" customHeight="1">
      <c r="A4" s="283"/>
      <c r="B4" s="283"/>
      <c r="C4" s="283"/>
      <c r="D4" s="272"/>
      <c r="E4" s="695">
        <f>'3.1'!D4</f>
        <v>2021</v>
      </c>
      <c r="F4" s="696"/>
      <c r="G4" s="697"/>
      <c r="H4" s="284"/>
      <c r="I4" s="698">
        <f>E4-1</f>
        <v>2020</v>
      </c>
      <c r="J4" s="699"/>
      <c r="K4" s="699"/>
    </row>
    <row r="5" spans="1:16" ht="24.95" customHeight="1">
      <c r="A5" s="392"/>
      <c r="B5" s="285"/>
      <c r="C5" s="286"/>
      <c r="D5" s="287"/>
      <c r="E5" s="691" t="s">
        <v>65</v>
      </c>
      <c r="F5" s="694"/>
      <c r="G5" s="722" t="s">
        <v>35</v>
      </c>
      <c r="H5" s="702" t="s">
        <v>270</v>
      </c>
      <c r="I5" s="734" t="s">
        <v>65</v>
      </c>
      <c r="J5" s="735"/>
      <c r="K5" s="687" t="s">
        <v>35</v>
      </c>
    </row>
    <row r="6" spans="1:16" ht="24.95" customHeight="1">
      <c r="A6" s="392"/>
      <c r="B6" s="288"/>
      <c r="C6" s="288"/>
      <c r="D6" s="700" t="s">
        <v>211</v>
      </c>
      <c r="E6" s="693"/>
      <c r="F6" s="700"/>
      <c r="G6" s="702"/>
      <c r="H6" s="702"/>
      <c r="I6" s="734"/>
      <c r="J6" s="736"/>
      <c r="K6" s="689"/>
    </row>
    <row r="7" spans="1:16" ht="15" customHeight="1">
      <c r="A7" s="733" t="s">
        <v>210</v>
      </c>
      <c r="B7" s="733"/>
      <c r="C7" s="340" t="s">
        <v>237</v>
      </c>
      <c r="D7" s="701"/>
      <c r="E7" s="339" t="s">
        <v>278</v>
      </c>
      <c r="F7" s="538" t="s">
        <v>273</v>
      </c>
      <c r="G7" s="703"/>
      <c r="H7" s="703"/>
      <c r="I7" s="289" t="s">
        <v>279</v>
      </c>
      <c r="J7" s="290" t="s">
        <v>273</v>
      </c>
      <c r="K7" s="737"/>
    </row>
    <row r="8" spans="1:16" ht="11.1" customHeight="1">
      <c r="A8" s="676" t="str">
        <f>'3.1'!D6</f>
        <v>Říjen</v>
      </c>
      <c r="B8" s="677"/>
      <c r="C8" s="337" t="s">
        <v>4</v>
      </c>
      <c r="D8" s="99">
        <v>53</v>
      </c>
      <c r="E8" s="95">
        <v>47323.494999999995</v>
      </c>
      <c r="F8" s="99">
        <v>506224.48536000005</v>
      </c>
      <c r="G8" s="101">
        <f>E8/$E$13</f>
        <v>0.83908691319673478</v>
      </c>
      <c r="H8" s="101">
        <f>(E8-I8)/I8</f>
        <v>-9.1087666455806474E-2</v>
      </c>
      <c r="I8" s="98">
        <v>52066.072</v>
      </c>
      <c r="J8" s="112">
        <v>556843.02116</v>
      </c>
      <c r="K8" s="393">
        <f>I8/$I$13</f>
        <v>0.84449636192002397</v>
      </c>
    </row>
    <row r="9" spans="1:16" ht="11.1" customHeight="1">
      <c r="A9" s="678"/>
      <c r="B9" s="679"/>
      <c r="C9" s="337" t="s">
        <v>5</v>
      </c>
      <c r="D9" s="94">
        <v>173</v>
      </c>
      <c r="E9" s="95">
        <v>1955.365</v>
      </c>
      <c r="F9" s="94">
        <v>20917.123109999997</v>
      </c>
      <c r="G9" s="97">
        <f>E9/$E$13</f>
        <v>3.4670329865174446E-2</v>
      </c>
      <c r="H9" s="97">
        <f>(E9-I9)/I9</f>
        <v>-0.26717351553508267</v>
      </c>
      <c r="I9" s="98">
        <v>2668.2509999999997</v>
      </c>
      <c r="J9" s="111">
        <v>28536.683740000026</v>
      </c>
      <c r="K9" s="394">
        <f>I9/$I$13</f>
        <v>4.3278245806395103E-2</v>
      </c>
      <c r="L9" s="210"/>
      <c r="N9" s="210"/>
      <c r="O9" s="210"/>
      <c r="P9" s="210"/>
    </row>
    <row r="10" spans="1:16" ht="11.1" customHeight="1">
      <c r="A10" s="678"/>
      <c r="B10" s="679"/>
      <c r="C10" s="337" t="s">
        <v>6</v>
      </c>
      <c r="D10" s="94">
        <v>5890</v>
      </c>
      <c r="E10" s="95">
        <v>2760.42</v>
      </c>
      <c r="F10" s="94">
        <v>29528.185935000001</v>
      </c>
      <c r="G10" s="97">
        <f>E10/$E$13</f>
        <v>4.8944658396987181E-2</v>
      </c>
      <c r="H10" s="97">
        <f t="shared" ref="H10:H12" si="0">(E10-I10)/I10</f>
        <v>-1.131159648166453E-2</v>
      </c>
      <c r="I10" s="98">
        <v>2792.0020000000004</v>
      </c>
      <c r="J10" s="111">
        <v>29860.519849999997</v>
      </c>
      <c r="K10" s="394">
        <f>I10/$I$13</f>
        <v>4.5285450599642528E-2</v>
      </c>
      <c r="L10" s="210"/>
      <c r="N10" s="210"/>
      <c r="O10" s="210"/>
      <c r="P10" s="210"/>
    </row>
    <row r="11" spans="1:16" ht="11.1" customHeight="1">
      <c r="A11" s="678"/>
      <c r="B11" s="679"/>
      <c r="C11" s="337" t="s">
        <v>7</v>
      </c>
      <c r="D11" s="94">
        <v>78032</v>
      </c>
      <c r="E11" s="95">
        <v>4162.5</v>
      </c>
      <c r="F11" s="94">
        <v>44527</v>
      </c>
      <c r="G11" s="97">
        <f>E11/$E$13</f>
        <v>7.3804761803442642E-2</v>
      </c>
      <c r="H11" s="97">
        <f t="shared" si="0"/>
        <v>4.4122811418251168E-2</v>
      </c>
      <c r="I11" s="98">
        <v>3986.6</v>
      </c>
      <c r="J11" s="111">
        <v>42636.800000000003</v>
      </c>
      <c r="K11" s="394">
        <f>I11/$I$13</f>
        <v>6.4661478523487761E-2</v>
      </c>
      <c r="L11" s="210"/>
      <c r="N11" s="210"/>
      <c r="O11" s="210"/>
      <c r="P11" s="210"/>
    </row>
    <row r="12" spans="1:16" ht="11.1" customHeight="1">
      <c r="A12" s="678"/>
      <c r="B12" s="679"/>
      <c r="C12" s="337" t="s">
        <v>107</v>
      </c>
      <c r="D12" s="94">
        <v>9</v>
      </c>
      <c r="E12" s="95">
        <v>197.02</v>
      </c>
      <c r="F12" s="94">
        <v>2107.5516749999997</v>
      </c>
      <c r="G12" s="97">
        <f>E12/$E$13</f>
        <v>3.493336737661086E-3</v>
      </c>
      <c r="H12" s="97">
        <f t="shared" si="0"/>
        <v>0.4025271400605091</v>
      </c>
      <c r="I12" s="98">
        <v>140.47499999999999</v>
      </c>
      <c r="J12" s="111">
        <v>1502.3796399999999</v>
      </c>
      <c r="K12" s="394">
        <f>I12/$I$13</f>
        <v>2.2784631504507457E-3</v>
      </c>
      <c r="L12" s="210"/>
      <c r="N12" s="210"/>
      <c r="O12" s="210"/>
      <c r="P12" s="210"/>
    </row>
    <row r="13" spans="1:16" ht="11.1" customHeight="1">
      <c r="A13" s="680"/>
      <c r="B13" s="681"/>
      <c r="C13" s="310" t="s">
        <v>0</v>
      </c>
      <c r="D13" s="311">
        <v>84157</v>
      </c>
      <c r="E13" s="312">
        <v>56398.799999999988</v>
      </c>
      <c r="F13" s="311">
        <v>603304.34608000005</v>
      </c>
      <c r="G13" s="315">
        <f>SUM(G8:G12)</f>
        <v>1.0000000000000002</v>
      </c>
      <c r="H13" s="315">
        <f>(E13-I13)/I13</f>
        <v>-8.522806528107138E-2</v>
      </c>
      <c r="I13" s="316">
        <v>61653.399999999994</v>
      </c>
      <c r="J13" s="321">
        <v>659379.40439000016</v>
      </c>
      <c r="K13" s="395">
        <f>SUM(K8:K12)</f>
        <v>1</v>
      </c>
      <c r="L13" s="210"/>
    </row>
    <row r="14" spans="1:16" ht="11.1" customHeight="1">
      <c r="A14" s="682" t="str">
        <f>'3.1'!E6</f>
        <v>Listopad</v>
      </c>
      <c r="B14" s="683"/>
      <c r="C14" s="337" t="s">
        <v>4</v>
      </c>
      <c r="D14" s="99">
        <v>53</v>
      </c>
      <c r="E14" s="95">
        <v>48393.256000000001</v>
      </c>
      <c r="F14" s="99">
        <v>516757.59105999983</v>
      </c>
      <c r="G14" s="101">
        <f>E14/$E$19</f>
        <v>0.78444850771914121</v>
      </c>
      <c r="H14" s="101">
        <f>(E14-I14)/I14</f>
        <v>-0.13550427623272787</v>
      </c>
      <c r="I14" s="98">
        <v>55978.595000000001</v>
      </c>
      <c r="J14" s="112">
        <v>598266.85467999964</v>
      </c>
      <c r="K14" s="393">
        <f>I14/$I$19</f>
        <v>0.800752351321389</v>
      </c>
      <c r="L14" s="210"/>
      <c r="M14" s="210"/>
    </row>
    <row r="15" spans="1:16" ht="11.1" customHeight="1">
      <c r="A15" s="682"/>
      <c r="B15" s="683"/>
      <c r="C15" s="337" t="s">
        <v>5</v>
      </c>
      <c r="D15" s="94">
        <v>173</v>
      </c>
      <c r="E15" s="95">
        <v>2513.875</v>
      </c>
      <c r="F15" s="94">
        <v>26844.020159999985</v>
      </c>
      <c r="G15" s="97">
        <f>E15/$E$19</f>
        <v>4.0749593132201237E-2</v>
      </c>
      <c r="H15" s="97">
        <f>(E15-I15)/I15</f>
        <v>-0.17445971875721439</v>
      </c>
      <c r="I15" s="98">
        <v>3045.127</v>
      </c>
      <c r="J15" s="111">
        <v>32544.398910000007</v>
      </c>
      <c r="K15" s="394">
        <f>I15/$I$19</f>
        <v>4.3559374888245184E-2</v>
      </c>
      <c r="L15" s="211"/>
      <c r="M15" s="210"/>
    </row>
    <row r="16" spans="1:16" ht="11.1" customHeight="1">
      <c r="A16" s="682"/>
      <c r="B16" s="683"/>
      <c r="C16" s="337" t="s">
        <v>6</v>
      </c>
      <c r="D16" s="94">
        <v>5920</v>
      </c>
      <c r="E16" s="95">
        <v>4348.3969999999999</v>
      </c>
      <c r="F16" s="94">
        <v>46433.483539999994</v>
      </c>
      <c r="G16" s="97">
        <f>E16/$E$19</f>
        <v>7.0486960778592594E-2</v>
      </c>
      <c r="H16" s="97">
        <f t="shared" ref="H16:H19" si="1">(E16-I16)/I16</f>
        <v>-2.0741142097125267E-2</v>
      </c>
      <c r="I16" s="98">
        <v>4440.4980000000005</v>
      </c>
      <c r="J16" s="111">
        <v>47457.508020000001</v>
      </c>
      <c r="K16" s="394">
        <f>I16/$I$19</f>
        <v>6.351962235811609E-2</v>
      </c>
      <c r="L16" s="210"/>
      <c r="M16" s="210"/>
      <c r="N16" s="210"/>
      <c r="O16" s="210"/>
    </row>
    <row r="17" spans="1:20" ht="11.1" customHeight="1">
      <c r="A17" s="682"/>
      <c r="B17" s="683"/>
      <c r="C17" s="337" t="s">
        <v>7</v>
      </c>
      <c r="D17" s="94">
        <v>77999</v>
      </c>
      <c r="E17" s="95">
        <v>6249.8</v>
      </c>
      <c r="F17" s="94">
        <v>66737.5</v>
      </c>
      <c r="G17" s="97">
        <f>E17/$E$19</f>
        <v>0.1013084609050296</v>
      </c>
      <c r="H17" s="97">
        <f t="shared" si="1"/>
        <v>-8.660617981092484E-3</v>
      </c>
      <c r="I17" s="98">
        <v>6304.4</v>
      </c>
      <c r="J17" s="111">
        <v>67377.3</v>
      </c>
      <c r="K17" s="394">
        <f>I17/$I$19</f>
        <v>9.0182026248971855E-2</v>
      </c>
      <c r="L17" s="210"/>
      <c r="M17" s="210"/>
      <c r="N17" s="210"/>
      <c r="O17" s="210"/>
    </row>
    <row r="18" spans="1:20" ht="11.1" customHeight="1">
      <c r="A18" s="682"/>
      <c r="B18" s="683"/>
      <c r="C18" s="337" t="s">
        <v>107</v>
      </c>
      <c r="D18" s="94">
        <v>9</v>
      </c>
      <c r="E18" s="95">
        <v>185.47200000000001</v>
      </c>
      <c r="F18" s="94">
        <v>1980.5213800000001</v>
      </c>
      <c r="G18" s="97">
        <f>E18/$E$19</f>
        <v>3.006477465035305E-3</v>
      </c>
      <c r="H18" s="97">
        <f t="shared" si="1"/>
        <v>0.33548387096774201</v>
      </c>
      <c r="I18" s="98">
        <v>138.88</v>
      </c>
      <c r="J18" s="111">
        <v>1484.2708700000001</v>
      </c>
      <c r="K18" s="394">
        <f>I18/$I$19</f>
        <v>1.9866251832779029E-3</v>
      </c>
      <c r="L18" s="210"/>
      <c r="M18" s="210"/>
      <c r="N18" s="210"/>
      <c r="O18" s="210"/>
    </row>
    <row r="19" spans="1:20" ht="11.1" customHeight="1">
      <c r="A19" s="682"/>
      <c r="B19" s="683"/>
      <c r="C19" s="310" t="s">
        <v>0</v>
      </c>
      <c r="D19" s="311">
        <v>84154</v>
      </c>
      <c r="E19" s="312">
        <v>61690.8</v>
      </c>
      <c r="F19" s="311">
        <v>658753.11613999994</v>
      </c>
      <c r="G19" s="315">
        <f>SUM(G14:G18)</f>
        <v>1</v>
      </c>
      <c r="H19" s="315">
        <f t="shared" si="1"/>
        <v>-0.11753674498444369</v>
      </c>
      <c r="I19" s="316">
        <v>69907.5</v>
      </c>
      <c r="J19" s="321">
        <v>747130.33247999963</v>
      </c>
      <c r="K19" s="395">
        <f>SUM(K14:K18)</f>
        <v>1</v>
      </c>
      <c r="L19" s="210"/>
      <c r="M19" s="210"/>
      <c r="N19" s="210"/>
      <c r="O19" s="210"/>
    </row>
    <row r="20" spans="1:20" ht="11.1" customHeight="1">
      <c r="A20" s="682" t="str">
        <f>'3.1'!F6</f>
        <v>Prosinec</v>
      </c>
      <c r="B20" s="683"/>
      <c r="C20" s="336" t="s">
        <v>4</v>
      </c>
      <c r="D20" s="99">
        <v>54</v>
      </c>
      <c r="E20" s="242">
        <v>49786.142</v>
      </c>
      <c r="F20" s="99">
        <v>531718.39155000006</v>
      </c>
      <c r="G20" s="101">
        <f>E20/$E$25</f>
        <v>0.73912408715778155</v>
      </c>
      <c r="H20" s="101">
        <f>(E20-I20)/I20</f>
        <v>-0.1250376290214768</v>
      </c>
      <c r="I20" s="454">
        <v>56900.895000000004</v>
      </c>
      <c r="J20" s="112">
        <v>608377.22447000002</v>
      </c>
      <c r="K20" s="393">
        <f>I20/$I$25</f>
        <v>0.76037169430598806</v>
      </c>
      <c r="L20" s="95"/>
      <c r="M20" s="95"/>
      <c r="N20" s="95"/>
      <c r="O20" s="95"/>
      <c r="P20" s="95"/>
      <c r="Q20" s="95"/>
      <c r="R20" s="95"/>
      <c r="S20" s="95"/>
      <c r="T20" s="95"/>
    </row>
    <row r="21" spans="1:20" ht="11.1" customHeight="1">
      <c r="A21" s="682"/>
      <c r="B21" s="683"/>
      <c r="C21" s="337" t="s">
        <v>5</v>
      </c>
      <c r="D21" s="94">
        <v>170</v>
      </c>
      <c r="E21" s="95">
        <v>2859.6559999999999</v>
      </c>
      <c r="F21" s="94">
        <v>30541.378120000008</v>
      </c>
      <c r="G21" s="97">
        <f>E21/$E$25</f>
        <v>4.2454396859778226E-2</v>
      </c>
      <c r="H21" s="97">
        <f t="shared" ref="H21:H25" si="2">(E21-I21)/I21</f>
        <v>-0.3098064884546422</v>
      </c>
      <c r="I21" s="98">
        <v>4143.2669999999998</v>
      </c>
      <c r="J21" s="111">
        <v>44299.157129999956</v>
      </c>
      <c r="K21" s="394">
        <f>I21/$I$25</f>
        <v>5.5366843504870845E-2</v>
      </c>
      <c r="L21" s="95"/>
      <c r="M21" s="95"/>
      <c r="N21" s="95"/>
      <c r="O21" s="95"/>
      <c r="P21" s="95"/>
      <c r="Q21" s="95"/>
      <c r="R21" s="95"/>
      <c r="S21" s="95"/>
      <c r="T21" s="95"/>
    </row>
    <row r="22" spans="1:20" ht="11.1" customHeight="1">
      <c r="A22" s="682"/>
      <c r="B22" s="683"/>
      <c r="C22" s="337" t="s">
        <v>6</v>
      </c>
      <c r="D22" s="94">
        <v>5947</v>
      </c>
      <c r="E22" s="95">
        <v>6009.7539999999999</v>
      </c>
      <c r="F22" s="94">
        <v>64184.767906000001</v>
      </c>
      <c r="G22" s="97">
        <f>E22/$E$25</f>
        <v>8.9220689952092022E-2</v>
      </c>
      <c r="H22" s="97">
        <f t="shared" si="2"/>
        <v>6.3141327339400213E-2</v>
      </c>
      <c r="I22" s="98">
        <v>5652.8270000000002</v>
      </c>
      <c r="J22" s="111">
        <v>60439.33322</v>
      </c>
      <c r="K22" s="394">
        <f>I22/$I$25</f>
        <v>7.5539227346224258E-2</v>
      </c>
      <c r="L22" s="95"/>
      <c r="M22" s="95"/>
      <c r="N22" s="95"/>
      <c r="O22" s="95"/>
      <c r="P22" s="95"/>
      <c r="Q22" s="95"/>
      <c r="R22" s="95"/>
      <c r="S22" s="95"/>
      <c r="T22" s="95"/>
    </row>
    <row r="23" spans="1:20" ht="11.1" customHeight="1">
      <c r="A23" s="682"/>
      <c r="B23" s="683"/>
      <c r="C23" s="337" t="s">
        <v>7</v>
      </c>
      <c r="D23" s="94">
        <v>77968</v>
      </c>
      <c r="E23" s="95">
        <v>8513.2999999999993</v>
      </c>
      <c r="F23" s="94">
        <v>90922.1</v>
      </c>
      <c r="G23" s="97">
        <f>E23/$E$25</f>
        <v>0.12638828473996522</v>
      </c>
      <c r="H23" s="97">
        <f t="shared" si="2"/>
        <v>6.6856312188275285E-2</v>
      </c>
      <c r="I23" s="98">
        <v>7979.8</v>
      </c>
      <c r="J23" s="111">
        <v>85318.7</v>
      </c>
      <c r="K23" s="394">
        <f>I23/$I$25</f>
        <v>0.10663477342883487</v>
      </c>
      <c r="L23" s="95"/>
      <c r="M23" s="95"/>
      <c r="N23" s="95"/>
      <c r="O23" s="95"/>
      <c r="P23" s="95"/>
      <c r="Q23" s="95"/>
      <c r="R23" s="95"/>
      <c r="S23" s="95"/>
      <c r="T23" s="95"/>
    </row>
    <row r="24" spans="1:20" ht="11.1" customHeight="1">
      <c r="A24" s="682"/>
      <c r="B24" s="683"/>
      <c r="C24" s="337" t="s">
        <v>107</v>
      </c>
      <c r="D24" s="94">
        <v>9</v>
      </c>
      <c r="E24" s="95">
        <v>189.44800000000001</v>
      </c>
      <c r="F24" s="94">
        <v>2023.3186239999998</v>
      </c>
      <c r="G24" s="97">
        <f>E24/$E$25</f>
        <v>2.8125412903829226E-3</v>
      </c>
      <c r="H24" s="97">
        <f t="shared" si="2"/>
        <v>0.21276990736887921</v>
      </c>
      <c r="I24" s="98">
        <v>156.21100000000001</v>
      </c>
      <c r="J24" s="111">
        <v>1670.1895599999998</v>
      </c>
      <c r="K24" s="394">
        <f>I24/$I$25</f>
        <v>2.0874614140820227E-3</v>
      </c>
      <c r="L24" s="95"/>
      <c r="M24" s="95"/>
      <c r="N24" s="95"/>
      <c r="O24" s="95"/>
      <c r="P24" s="95"/>
      <c r="Q24" s="95"/>
      <c r="R24" s="95"/>
      <c r="S24" s="95"/>
      <c r="T24" s="95"/>
    </row>
    <row r="25" spans="1:20" ht="11.1" customHeight="1">
      <c r="A25" s="682"/>
      <c r="B25" s="683"/>
      <c r="C25" s="310" t="s">
        <v>0</v>
      </c>
      <c r="D25" s="311">
        <v>84148</v>
      </c>
      <c r="E25" s="312">
        <v>67358.3</v>
      </c>
      <c r="F25" s="311">
        <v>719389.95620000002</v>
      </c>
      <c r="G25" s="315">
        <f>SUM(G20:G23)</f>
        <v>0.997187458709617</v>
      </c>
      <c r="H25" s="315">
        <f t="shared" si="2"/>
        <v>-9.9885077439097691E-2</v>
      </c>
      <c r="I25" s="316">
        <v>74833</v>
      </c>
      <c r="J25" s="321">
        <v>800104.60437999992</v>
      </c>
      <c r="K25" s="395">
        <f>SUM(K20:K24)</f>
        <v>1</v>
      </c>
    </row>
    <row r="26" spans="1:20" ht="11.1" customHeight="1">
      <c r="A26" s="684" t="str">
        <f>'3.1'!G6</f>
        <v>IV. čtvrtletí</v>
      </c>
      <c r="B26" s="685"/>
      <c r="C26" s="337" t="s">
        <v>4</v>
      </c>
      <c r="D26" s="94">
        <f>D20</f>
        <v>54</v>
      </c>
      <c r="E26" s="95">
        <f>E8+E14+E20</f>
        <v>145502.89299999998</v>
      </c>
      <c r="F26" s="94">
        <f>F8+F14+F20</f>
        <v>1554700.4679699999</v>
      </c>
      <c r="G26" s="97">
        <f>E26/$E$31</f>
        <v>0.78460253796349266</v>
      </c>
      <c r="H26" s="97">
        <f>(E26-I26)/I26</f>
        <v>-0.11787324717472558</v>
      </c>
      <c r="I26" s="98">
        <f>I8+I14+I20</f>
        <v>164945.56200000001</v>
      </c>
      <c r="J26" s="111">
        <f>J8+J14+J20</f>
        <v>1763487.1003099997</v>
      </c>
      <c r="K26" s="394">
        <f>I26/$I$31</f>
        <v>0.79917847378241336</v>
      </c>
    </row>
    <row r="27" spans="1:20" ht="11.1" customHeight="1">
      <c r="A27" s="682"/>
      <c r="B27" s="683"/>
      <c r="C27" s="337" t="s">
        <v>5</v>
      </c>
      <c r="D27" s="94">
        <f>D21</f>
        <v>170</v>
      </c>
      <c r="E27" s="95">
        <f t="shared" ref="E27:F30" si="3">E9+E15+E21</f>
        <v>7328.8959999999997</v>
      </c>
      <c r="F27" s="94">
        <f t="shared" si="3"/>
        <v>78302.521389999994</v>
      </c>
      <c r="G27" s="97">
        <f>E27/$E$31</f>
        <v>3.9519972995110758E-2</v>
      </c>
      <c r="H27" s="97">
        <f t="shared" ref="H27:H30" si="4">(E27-I27)/I27</f>
        <v>-0.25645125699464683</v>
      </c>
      <c r="I27" s="98">
        <f t="shared" ref="I27:J27" si="5">I9+I15+I21</f>
        <v>9856.6450000000004</v>
      </c>
      <c r="J27" s="111">
        <f t="shared" si="5"/>
        <v>105380.23977999999</v>
      </c>
      <c r="K27" s="394">
        <f>I27/$I$31</f>
        <v>4.7756474391927289E-2</v>
      </c>
    </row>
    <row r="28" spans="1:20" ht="11.1" customHeight="1">
      <c r="A28" s="682"/>
      <c r="B28" s="683"/>
      <c r="C28" s="337" t="s">
        <v>6</v>
      </c>
      <c r="D28" s="94">
        <f>D22</f>
        <v>5947</v>
      </c>
      <c r="E28" s="95">
        <f t="shared" si="3"/>
        <v>13118.571</v>
      </c>
      <c r="F28" s="94">
        <f t="shared" si="3"/>
        <v>140146.437381</v>
      </c>
      <c r="G28" s="97">
        <f>E28/$E$31</f>
        <v>7.0739927494460716E-2</v>
      </c>
      <c r="H28" s="97">
        <f t="shared" si="4"/>
        <v>1.8101519658755946E-2</v>
      </c>
      <c r="I28" s="98">
        <f t="shared" ref="I28:J28" si="6">I10+I16+I22</f>
        <v>12885.327000000001</v>
      </c>
      <c r="J28" s="111">
        <f t="shared" si="6"/>
        <v>137757.36108999999</v>
      </c>
      <c r="K28" s="394">
        <f>I28/$I$31</f>
        <v>6.2430754978708203E-2</v>
      </c>
    </row>
    <row r="29" spans="1:20" ht="11.1" customHeight="1">
      <c r="A29" s="682"/>
      <c r="B29" s="683"/>
      <c r="C29" s="337" t="s">
        <v>7</v>
      </c>
      <c r="D29" s="94">
        <f>D23</f>
        <v>77968</v>
      </c>
      <c r="E29" s="95">
        <f t="shared" si="3"/>
        <v>18925.599999999999</v>
      </c>
      <c r="F29" s="94">
        <f t="shared" si="3"/>
        <v>202186.6</v>
      </c>
      <c r="G29" s="97">
        <f>E29/$E$31</f>
        <v>0.10205346083724863</v>
      </c>
      <c r="H29" s="97">
        <f t="shared" si="4"/>
        <v>3.5838605862906894E-2</v>
      </c>
      <c r="I29" s="98">
        <f t="shared" ref="I29:J29" si="7">I11+I17+I23</f>
        <v>18270.8</v>
      </c>
      <c r="J29" s="111">
        <f t="shared" si="7"/>
        <v>195332.8</v>
      </c>
      <c r="K29" s="394">
        <f>I29/$I$31</f>
        <v>8.8523934089137335E-2</v>
      </c>
    </row>
    <row r="30" spans="1:20" ht="11.1" customHeight="1">
      <c r="A30" s="682"/>
      <c r="B30" s="683"/>
      <c r="C30" s="337" t="s">
        <v>107</v>
      </c>
      <c r="D30" s="94">
        <f>D24</f>
        <v>9</v>
      </c>
      <c r="E30" s="95">
        <f>E12+E18+E24</f>
        <v>571.94000000000005</v>
      </c>
      <c r="F30" s="94">
        <f t="shared" si="3"/>
        <v>6111.3916789999994</v>
      </c>
      <c r="G30" s="97">
        <f>E30/$E$31</f>
        <v>3.0841007096871955E-3</v>
      </c>
      <c r="H30" s="97">
        <f t="shared" si="4"/>
        <v>0.31309606351276276</v>
      </c>
      <c r="I30" s="98">
        <f>I12+I18+I24</f>
        <v>435.56600000000003</v>
      </c>
      <c r="J30" s="111">
        <f t="shared" ref="J30" si="8">J12+J18+J24</f>
        <v>4656.8400700000002</v>
      </c>
      <c r="K30" s="394">
        <f>I30/$I$31</f>
        <v>2.1103627578140638E-3</v>
      </c>
    </row>
    <row r="31" spans="1:20" ht="11.1" customHeight="1">
      <c r="A31" s="682"/>
      <c r="B31" s="683"/>
      <c r="C31" s="310" t="s">
        <v>0</v>
      </c>
      <c r="D31" s="311">
        <f>SUM(D26:D30)</f>
        <v>84148</v>
      </c>
      <c r="E31" s="312">
        <f>SUM(E26:E30)</f>
        <v>185447.9</v>
      </c>
      <c r="F31" s="311">
        <f>SUM(F26:F30)</f>
        <v>1981447.41842</v>
      </c>
      <c r="G31" s="315">
        <f>SUM(G26:G30)</f>
        <v>1</v>
      </c>
      <c r="H31" s="315">
        <f>(E31-I31)/I31</f>
        <v>-0.10148555747044838</v>
      </c>
      <c r="I31" s="316">
        <f>SUM(I26:I30)</f>
        <v>206393.89999999997</v>
      </c>
      <c r="J31" s="321">
        <f>SUM(J26:J30)</f>
        <v>2206614.3412499996</v>
      </c>
      <c r="K31" s="395">
        <f>SUM(K26:K30)</f>
        <v>1.0000000000000002</v>
      </c>
    </row>
    <row r="32" spans="1:20" ht="9.9499999999999993" customHeight="1">
      <c r="A32" s="113"/>
      <c r="B32" s="114"/>
      <c r="C32" s="115"/>
      <c r="D32" s="84"/>
      <c r="E32" s="84"/>
      <c r="F32" s="84"/>
      <c r="G32" s="116"/>
      <c r="H32" s="117"/>
      <c r="I32" s="118"/>
      <c r="J32" s="118"/>
      <c r="K32" s="119"/>
    </row>
    <row r="33" spans="1:11" ht="12.95" customHeight="1">
      <c r="A33" s="738" t="s">
        <v>40</v>
      </c>
      <c r="B33" s="739"/>
      <c r="C33" s="739"/>
      <c r="D33" s="740"/>
      <c r="E33" s="291"/>
      <c r="F33" s="291"/>
      <c r="G33" s="292"/>
      <c r="H33" s="282"/>
      <c r="I33" s="293"/>
      <c r="J33" s="293"/>
      <c r="K33" s="396"/>
    </row>
    <row r="34" spans="1:11" ht="24.95" customHeight="1">
      <c r="A34" s="392"/>
      <c r="B34" s="285"/>
      <c r="C34" s="294"/>
      <c r="D34" s="295"/>
      <c r="E34" s="695">
        <f>'3.1'!D4</f>
        <v>2021</v>
      </c>
      <c r="F34" s="707"/>
      <c r="G34" s="708"/>
      <c r="H34" s="296"/>
      <c r="I34" s="698">
        <f>E34-1</f>
        <v>2020</v>
      </c>
      <c r="J34" s="709"/>
      <c r="K34" s="709"/>
    </row>
    <row r="35" spans="1:11" ht="24.95" customHeight="1">
      <c r="A35" s="392"/>
      <c r="B35" s="285"/>
      <c r="C35" s="286"/>
      <c r="D35" s="287"/>
      <c r="E35" s="691" t="s">
        <v>65</v>
      </c>
      <c r="F35" s="694"/>
      <c r="G35" s="722" t="s">
        <v>35</v>
      </c>
      <c r="H35" s="702" t="s">
        <v>270</v>
      </c>
      <c r="I35" s="734" t="s">
        <v>65</v>
      </c>
      <c r="J35" s="735"/>
      <c r="K35" s="687" t="s">
        <v>35</v>
      </c>
    </row>
    <row r="36" spans="1:11" ht="24.95" customHeight="1">
      <c r="A36" s="392"/>
      <c r="B36" s="288"/>
      <c r="C36" s="288"/>
      <c r="D36" s="700" t="s">
        <v>211</v>
      </c>
      <c r="E36" s="693"/>
      <c r="F36" s="700"/>
      <c r="G36" s="702"/>
      <c r="H36" s="702"/>
      <c r="I36" s="734"/>
      <c r="J36" s="736"/>
      <c r="K36" s="689"/>
    </row>
    <row r="37" spans="1:11" ht="15" customHeight="1">
      <c r="A37" s="733" t="s">
        <v>210</v>
      </c>
      <c r="B37" s="733"/>
      <c r="C37" s="340" t="s">
        <v>237</v>
      </c>
      <c r="D37" s="701"/>
      <c r="E37" s="339" t="s">
        <v>278</v>
      </c>
      <c r="F37" s="538" t="s">
        <v>273</v>
      </c>
      <c r="G37" s="703"/>
      <c r="H37" s="703"/>
      <c r="I37" s="289" t="s">
        <v>279</v>
      </c>
      <c r="J37" s="290" t="s">
        <v>273</v>
      </c>
      <c r="K37" s="737"/>
    </row>
    <row r="38" spans="1:11" ht="11.1" customHeight="1">
      <c r="A38" s="676" t="str">
        <f>'3.1'!D6</f>
        <v>Říjen</v>
      </c>
      <c r="B38" s="677"/>
      <c r="C38" s="337" t="s">
        <v>4</v>
      </c>
      <c r="D38" s="99">
        <v>78</v>
      </c>
      <c r="E38" s="95">
        <v>11662.360999999999</v>
      </c>
      <c r="F38" s="99">
        <v>124753.27680999997</v>
      </c>
      <c r="G38" s="101">
        <f>E38/$E$43</f>
        <v>0.41503950262283179</v>
      </c>
      <c r="H38" s="101">
        <f>(E38-I38)/I38</f>
        <v>-0.10865749416846786</v>
      </c>
      <c r="I38" s="98">
        <v>13084.039999999999</v>
      </c>
      <c r="J38" s="112">
        <v>139932.99083999998</v>
      </c>
      <c r="K38" s="393">
        <f>I38/$I$43</f>
        <v>0.45738476274374085</v>
      </c>
    </row>
    <row r="39" spans="1:11" ht="11.1" customHeight="1">
      <c r="A39" s="678"/>
      <c r="B39" s="679"/>
      <c r="C39" s="337" t="s">
        <v>5</v>
      </c>
      <c r="D39" s="94">
        <v>244</v>
      </c>
      <c r="E39" s="95">
        <v>3154.288</v>
      </c>
      <c r="F39" s="94">
        <v>33742.243749999994</v>
      </c>
      <c r="G39" s="97">
        <f t="shared" ref="G39" si="9">E39/$E$43</f>
        <v>0.11225463888908661</v>
      </c>
      <c r="H39" s="97">
        <f>(E39-I39)/I39</f>
        <v>0.24658022023014178</v>
      </c>
      <c r="I39" s="98">
        <v>2530.3530000000001</v>
      </c>
      <c r="J39" s="111">
        <v>27061.664889999982</v>
      </c>
      <c r="K39" s="394">
        <f t="shared" ref="K39:K42" si="10">I39/$I$43</f>
        <v>8.8454705623256497E-2</v>
      </c>
    </row>
    <row r="40" spans="1:11" ht="11.1" customHeight="1">
      <c r="A40" s="678"/>
      <c r="B40" s="679"/>
      <c r="C40" s="337" t="s">
        <v>6</v>
      </c>
      <c r="D40" s="94">
        <v>9936</v>
      </c>
      <c r="E40" s="95">
        <v>4395.4349999999995</v>
      </c>
      <c r="F40" s="94">
        <v>47018.130059999996</v>
      </c>
      <c r="G40" s="97">
        <f>E40/$E$43</f>
        <v>0.15642451440244276</v>
      </c>
      <c r="H40" s="97">
        <f t="shared" ref="H40:H42" si="11">(E40-I40)/I40</f>
        <v>-5.3364809413497015E-3</v>
      </c>
      <c r="I40" s="98">
        <v>4419.0169999999998</v>
      </c>
      <c r="J40" s="111">
        <v>47261.06583</v>
      </c>
      <c r="K40" s="394">
        <f t="shared" si="10"/>
        <v>0.15447759576595282</v>
      </c>
    </row>
    <row r="41" spans="1:11" ht="11.1" customHeight="1">
      <c r="A41" s="678"/>
      <c r="B41" s="679"/>
      <c r="C41" s="337" t="s">
        <v>7</v>
      </c>
      <c r="D41" s="94">
        <v>107731</v>
      </c>
      <c r="E41" s="95">
        <v>8709</v>
      </c>
      <c r="F41" s="94">
        <v>93161.4</v>
      </c>
      <c r="G41" s="97">
        <f>E41/$E$43</f>
        <v>0.30993544346142626</v>
      </c>
      <c r="H41" s="97">
        <f t="shared" si="11"/>
        <v>3.3831908831908834E-2</v>
      </c>
      <c r="I41" s="98">
        <v>8424</v>
      </c>
      <c r="J41" s="111">
        <v>90094.3</v>
      </c>
      <c r="K41" s="394">
        <f t="shared" si="10"/>
        <v>0.29448161587348198</v>
      </c>
    </row>
    <row r="42" spans="1:11" ht="11.1" customHeight="1">
      <c r="A42" s="678"/>
      <c r="B42" s="679"/>
      <c r="C42" s="337" t="s">
        <v>107</v>
      </c>
      <c r="D42" s="94">
        <v>17</v>
      </c>
      <c r="E42" s="95">
        <v>178.316</v>
      </c>
      <c r="F42" s="94">
        <v>1907.4592000000005</v>
      </c>
      <c r="G42" s="97">
        <f>E42/$E$43</f>
        <v>6.3459006242126172E-3</v>
      </c>
      <c r="H42" s="97">
        <f t="shared" si="11"/>
        <v>0.19844075542711212</v>
      </c>
      <c r="I42" s="98">
        <v>148.79</v>
      </c>
      <c r="J42" s="111">
        <v>1591.3071400000001</v>
      </c>
      <c r="K42" s="394">
        <f t="shared" si="10"/>
        <v>5.2013199935678272E-3</v>
      </c>
    </row>
    <row r="43" spans="1:11" ht="11.1" customHeight="1">
      <c r="A43" s="680"/>
      <c r="B43" s="681"/>
      <c r="C43" s="310" t="s">
        <v>0</v>
      </c>
      <c r="D43" s="311">
        <v>118006</v>
      </c>
      <c r="E43" s="312">
        <v>28099.399999999998</v>
      </c>
      <c r="F43" s="311">
        <v>300582.50981999998</v>
      </c>
      <c r="G43" s="315">
        <f>SUM(G38:G42)</f>
        <v>1</v>
      </c>
      <c r="H43" s="315">
        <f>(E43-I43)/I43</f>
        <v>-1.7716439093623162E-2</v>
      </c>
      <c r="I43" s="316">
        <v>28606.2</v>
      </c>
      <c r="J43" s="321">
        <v>305941.32869999995</v>
      </c>
      <c r="K43" s="395">
        <f>SUM(K38:K42)</f>
        <v>1</v>
      </c>
    </row>
    <row r="44" spans="1:11" ht="11.1" customHeight="1">
      <c r="A44" s="676" t="str">
        <f>'3.1'!E6</f>
        <v>Listopad</v>
      </c>
      <c r="B44" s="677"/>
      <c r="C44" s="337" t="s">
        <v>4</v>
      </c>
      <c r="D44" s="99">
        <v>78</v>
      </c>
      <c r="E44" s="95">
        <v>14352.332</v>
      </c>
      <c r="F44" s="99">
        <v>153258.95523000002</v>
      </c>
      <c r="G44" s="101">
        <f>E44/$E$49</f>
        <v>0.37332116009884253</v>
      </c>
      <c r="H44" s="101">
        <f>(E44-I44)/I44</f>
        <v>-1.3651728426776579E-2</v>
      </c>
      <c r="I44" s="98">
        <v>14550.978000000001</v>
      </c>
      <c r="J44" s="112">
        <v>155512.06859999991</v>
      </c>
      <c r="K44" s="393">
        <f>I44/$I$49</f>
        <v>0.37626941665352182</v>
      </c>
    </row>
    <row r="45" spans="1:11" ht="11.1" customHeight="1">
      <c r="A45" s="678"/>
      <c r="B45" s="679"/>
      <c r="C45" s="337" t="s">
        <v>5</v>
      </c>
      <c r="D45" s="94">
        <v>244</v>
      </c>
      <c r="E45" s="95">
        <v>3943.6610000000001</v>
      </c>
      <c r="F45" s="94">
        <v>42111.535330000028</v>
      </c>
      <c r="G45" s="97">
        <f t="shared" ref="G45:G48" si="12">E45/$E$49</f>
        <v>0.10257929509689166</v>
      </c>
      <c r="H45" s="97">
        <f>(E45-I45)/I45</f>
        <v>8.7703644782379936E-2</v>
      </c>
      <c r="I45" s="98">
        <v>3625.6759999999999</v>
      </c>
      <c r="J45" s="111">
        <v>38749.654800000018</v>
      </c>
      <c r="K45" s="394">
        <f t="shared" ref="K45:K48" si="13">I45/$I$49</f>
        <v>9.3755278407724504E-2</v>
      </c>
    </row>
    <row r="46" spans="1:11" ht="11.1" customHeight="1">
      <c r="A46" s="678"/>
      <c r="B46" s="679"/>
      <c r="C46" s="337" t="s">
        <v>6</v>
      </c>
      <c r="D46" s="94">
        <v>9987</v>
      </c>
      <c r="E46" s="95">
        <v>6893.3060000000005</v>
      </c>
      <c r="F46" s="94">
        <v>73609.134149999998</v>
      </c>
      <c r="G46" s="97">
        <f t="shared" si="12"/>
        <v>0.17930305631421511</v>
      </c>
      <c r="H46" s="97">
        <f t="shared" ref="H46:H48" si="14">(E46-I46)/I46</f>
        <v>-1.9308646844008358E-2</v>
      </c>
      <c r="I46" s="98">
        <v>7029.027</v>
      </c>
      <c r="J46" s="111">
        <v>75122.639280000003</v>
      </c>
      <c r="K46" s="394">
        <f t="shared" si="13"/>
        <v>0.18176152069859869</v>
      </c>
    </row>
    <row r="47" spans="1:11" ht="11.1" customHeight="1">
      <c r="A47" s="678"/>
      <c r="B47" s="679"/>
      <c r="C47" s="337" t="s">
        <v>7</v>
      </c>
      <c r="D47" s="94">
        <v>107686</v>
      </c>
      <c r="E47" s="95">
        <v>13076.2</v>
      </c>
      <c r="F47" s="94">
        <v>139631.29999999999</v>
      </c>
      <c r="G47" s="97">
        <f t="shared" si="12"/>
        <v>0.34012745480556639</v>
      </c>
      <c r="H47" s="97">
        <f t="shared" si="14"/>
        <v>-1.8413842285027907E-2</v>
      </c>
      <c r="I47" s="98">
        <v>13321.5</v>
      </c>
      <c r="J47" s="111">
        <v>142372.5</v>
      </c>
      <c r="K47" s="394">
        <f t="shared" si="13"/>
        <v>0.34447671035925492</v>
      </c>
    </row>
    <row r="48" spans="1:11" ht="11.1" customHeight="1">
      <c r="A48" s="678"/>
      <c r="B48" s="679"/>
      <c r="C48" s="337" t="s">
        <v>107</v>
      </c>
      <c r="D48" s="94">
        <v>17</v>
      </c>
      <c r="E48" s="95">
        <v>179.501</v>
      </c>
      <c r="F48" s="94">
        <v>1916.7673500000001</v>
      </c>
      <c r="G48" s="97">
        <f t="shared" si="12"/>
        <v>4.6690336844843281E-3</v>
      </c>
      <c r="H48" s="97">
        <f t="shared" si="14"/>
        <v>0.2420581376843183</v>
      </c>
      <c r="I48" s="98">
        <v>144.51900000000001</v>
      </c>
      <c r="J48" s="111">
        <v>1544.52676</v>
      </c>
      <c r="K48" s="394">
        <f t="shared" si="13"/>
        <v>3.7370738808999858E-3</v>
      </c>
    </row>
    <row r="49" spans="1:11" ht="11.1" customHeight="1">
      <c r="A49" s="680"/>
      <c r="B49" s="681"/>
      <c r="C49" s="310" t="s">
        <v>0</v>
      </c>
      <c r="D49" s="311">
        <v>118012</v>
      </c>
      <c r="E49" s="312">
        <v>38445</v>
      </c>
      <c r="F49" s="311">
        <v>410527.69206000003</v>
      </c>
      <c r="G49" s="315">
        <f>SUM(G44:G48)</f>
        <v>1</v>
      </c>
      <c r="H49" s="315">
        <f t="shared" ref="H49" si="15">(E49-I49)/I49</f>
        <v>-5.8621679419318092E-3</v>
      </c>
      <c r="I49" s="316">
        <v>38671.700000000004</v>
      </c>
      <c r="J49" s="321">
        <v>413301.38943999988</v>
      </c>
      <c r="K49" s="395">
        <f>SUM(K44:K48)</f>
        <v>1</v>
      </c>
    </row>
    <row r="50" spans="1:11" ht="11.1" customHeight="1">
      <c r="A50" s="682" t="str">
        <f>'3.1'!F6</f>
        <v>Prosinec</v>
      </c>
      <c r="B50" s="683"/>
      <c r="C50" s="336" t="s">
        <v>4</v>
      </c>
      <c r="D50" s="99">
        <v>78</v>
      </c>
      <c r="E50" s="242">
        <v>15328.762000000001</v>
      </c>
      <c r="F50" s="99">
        <v>163711.3652</v>
      </c>
      <c r="G50" s="101">
        <f>E50/$E$55</f>
        <v>0.32435234322761941</v>
      </c>
      <c r="H50" s="101">
        <f>(E50-I50)/I50</f>
        <v>5.4622070461186445E-2</v>
      </c>
      <c r="I50" s="454">
        <v>14534.839</v>
      </c>
      <c r="J50" s="112">
        <v>155404.30230000004</v>
      </c>
      <c r="K50" s="393">
        <f>I50/$I$55</f>
        <v>0.32940443652746987</v>
      </c>
    </row>
    <row r="51" spans="1:11" ht="11.1" customHeight="1">
      <c r="A51" s="682"/>
      <c r="B51" s="683"/>
      <c r="C51" s="337" t="s">
        <v>5</v>
      </c>
      <c r="D51" s="94">
        <v>245</v>
      </c>
      <c r="E51" s="95">
        <v>4406.0929999999998</v>
      </c>
      <c r="F51" s="94">
        <v>47057.405940000004</v>
      </c>
      <c r="G51" s="97">
        <f t="shared" ref="G51:G54" si="16">E51/$E$55</f>
        <v>9.323170318834692E-2</v>
      </c>
      <c r="H51" s="97">
        <f t="shared" ref="H51:H54" si="17">(E51-I51)/I51</f>
        <v>0.21867273685273197</v>
      </c>
      <c r="I51" s="98">
        <v>3615.4850000000001</v>
      </c>
      <c r="J51" s="111">
        <v>38656.537400000008</v>
      </c>
      <c r="K51" s="394">
        <f t="shared" ref="K51:K54" si="18">I51/$I$55</f>
        <v>8.193807989194235E-2</v>
      </c>
    </row>
    <row r="52" spans="1:11" ht="11.1" customHeight="1">
      <c r="A52" s="682"/>
      <c r="B52" s="683"/>
      <c r="C52" s="337" t="s">
        <v>6</v>
      </c>
      <c r="D52" s="94">
        <v>10033</v>
      </c>
      <c r="E52" s="95">
        <v>9530.93</v>
      </c>
      <c r="F52" s="94">
        <v>101790.24408</v>
      </c>
      <c r="G52" s="97">
        <f t="shared" si="16"/>
        <v>0.20167182963884589</v>
      </c>
      <c r="H52" s="97">
        <f t="shared" si="17"/>
        <v>6.3900467925414678E-2</v>
      </c>
      <c r="I52" s="98">
        <v>8958.4789999999994</v>
      </c>
      <c r="J52" s="111">
        <v>95782.867129999999</v>
      </c>
      <c r="K52" s="394">
        <f t="shared" si="18"/>
        <v>0.20302686030014999</v>
      </c>
    </row>
    <row r="53" spans="1:11" ht="11.1" customHeight="1">
      <c r="A53" s="682"/>
      <c r="B53" s="683"/>
      <c r="C53" s="337" t="s">
        <v>7</v>
      </c>
      <c r="D53" s="94">
        <v>107643</v>
      </c>
      <c r="E53" s="95">
        <v>17811.900000000001</v>
      </c>
      <c r="F53" s="94">
        <v>190231.4</v>
      </c>
      <c r="G53" s="97">
        <f t="shared" si="16"/>
        <v>0.37689485310920962</v>
      </c>
      <c r="H53" s="97">
        <f t="shared" si="17"/>
        <v>5.6346297548304586E-2</v>
      </c>
      <c r="I53" s="98">
        <v>16861.8</v>
      </c>
      <c r="J53" s="111">
        <v>180283.8</v>
      </c>
      <c r="K53" s="394">
        <f t="shared" si="18"/>
        <v>0.38214057464543583</v>
      </c>
    </row>
    <row r="54" spans="1:11" ht="11.1" customHeight="1">
      <c r="A54" s="682"/>
      <c r="B54" s="683"/>
      <c r="C54" s="337" t="s">
        <v>107</v>
      </c>
      <c r="D54" s="94">
        <v>17</v>
      </c>
      <c r="E54" s="95">
        <v>181.91499999999999</v>
      </c>
      <c r="F54" s="94">
        <v>1942.8658399999999</v>
      </c>
      <c r="G54" s="97">
        <f t="shared" si="16"/>
        <v>3.8492708359782984E-3</v>
      </c>
      <c r="H54" s="97">
        <f t="shared" si="17"/>
        <v>0.18128924589440037</v>
      </c>
      <c r="I54" s="98">
        <v>153.99700000000001</v>
      </c>
      <c r="J54" s="111">
        <v>1646.5080500000004</v>
      </c>
      <c r="K54" s="394">
        <f t="shared" si="18"/>
        <v>3.4900486350017902E-3</v>
      </c>
    </row>
    <row r="55" spans="1:11" ht="11.1" customHeight="1">
      <c r="A55" s="682"/>
      <c r="B55" s="683"/>
      <c r="C55" s="310" t="s">
        <v>0</v>
      </c>
      <c r="D55" s="311">
        <v>118016</v>
      </c>
      <c r="E55" s="312">
        <v>47259.6</v>
      </c>
      <c r="F55" s="311">
        <v>504733.28105999995</v>
      </c>
      <c r="G55" s="315">
        <f>SUM(G50:G54)</f>
        <v>1.0000000000000002</v>
      </c>
      <c r="H55" s="315">
        <f t="shared" ref="H55" si="19">(E55-I55)/I55</f>
        <v>7.1048802708692932E-2</v>
      </c>
      <c r="I55" s="316">
        <v>44124.600000000006</v>
      </c>
      <c r="J55" s="321">
        <v>471774.01488000003</v>
      </c>
      <c r="K55" s="395">
        <f>SUM(K50:K54)</f>
        <v>0.99999999999999978</v>
      </c>
    </row>
    <row r="56" spans="1:11" ht="11.1" customHeight="1">
      <c r="A56" s="684" t="str">
        <f>'3.1'!G6</f>
        <v>IV. čtvrtletí</v>
      </c>
      <c r="B56" s="685"/>
      <c r="C56" s="337" t="s">
        <v>4</v>
      </c>
      <c r="D56" s="94">
        <f>D50</f>
        <v>78</v>
      </c>
      <c r="E56" s="95">
        <f>E38+E44+E50</f>
        <v>41343.455000000002</v>
      </c>
      <c r="F56" s="94">
        <f>F38+F44+F50</f>
        <v>441723.59723999997</v>
      </c>
      <c r="G56" s="97">
        <f>E56/$E$61</f>
        <v>0.36328648377912898</v>
      </c>
      <c r="H56" s="97">
        <f>(E56-I56)/I56</f>
        <v>-1.9596983693826654E-2</v>
      </c>
      <c r="I56" s="98">
        <f>I38+I44+I50</f>
        <v>42169.857000000004</v>
      </c>
      <c r="J56" s="111">
        <f>J38+J44+J50</f>
        <v>450849.36173999991</v>
      </c>
      <c r="K56" s="394">
        <f>I56/$I$61</f>
        <v>0.37853600233387941</v>
      </c>
    </row>
    <row r="57" spans="1:11" ht="11.1" customHeight="1">
      <c r="A57" s="682"/>
      <c r="B57" s="683"/>
      <c r="C57" s="337" t="s">
        <v>5</v>
      </c>
      <c r="D57" s="94">
        <f>D51</f>
        <v>245</v>
      </c>
      <c r="E57" s="95">
        <f t="shared" ref="E57:F58" si="20">E39+E45+E51</f>
        <v>11504.042000000001</v>
      </c>
      <c r="F57" s="94">
        <f t="shared" si="20"/>
        <v>122911.18502000003</v>
      </c>
      <c r="G57" s="97">
        <f t="shared" ref="G57:G60" si="21">E57/$E$61</f>
        <v>0.1010864468735721</v>
      </c>
      <c r="H57" s="97">
        <f t="shared" ref="H57:H60" si="22">(E57-I57)/I57</f>
        <v>0.17730394696256896</v>
      </c>
      <c r="I57" s="98">
        <f t="shared" ref="I57:J57" si="23">I39+I45+I51</f>
        <v>9771.514000000001</v>
      </c>
      <c r="J57" s="111">
        <f t="shared" si="23"/>
        <v>104467.85709</v>
      </c>
      <c r="K57" s="394">
        <f t="shared" ref="K57:K60" si="24">I57/$I$61</f>
        <v>8.771359709162721E-2</v>
      </c>
    </row>
    <row r="58" spans="1:11" ht="11.1" customHeight="1">
      <c r="A58" s="682"/>
      <c r="B58" s="683"/>
      <c r="C58" s="337" t="s">
        <v>6</v>
      </c>
      <c r="D58" s="94">
        <f>D52</f>
        <v>10033</v>
      </c>
      <c r="E58" s="95">
        <f>E40+E46+E52</f>
        <v>20819.671000000002</v>
      </c>
      <c r="F58" s="94">
        <f t="shared" si="20"/>
        <v>222417.50829</v>
      </c>
      <c r="G58" s="97">
        <f t="shared" si="21"/>
        <v>0.18294322695160101</v>
      </c>
      <c r="H58" s="97">
        <f t="shared" si="22"/>
        <v>2.0245879222050765E-2</v>
      </c>
      <c r="I58" s="98">
        <f>I40+I46+I52</f>
        <v>20406.523000000001</v>
      </c>
      <c r="J58" s="111">
        <f t="shared" ref="J58" si="25">J40+J46+J52</f>
        <v>218166.57224000001</v>
      </c>
      <c r="K58" s="394">
        <f t="shared" si="24"/>
        <v>0.1831783218509459</v>
      </c>
    </row>
    <row r="59" spans="1:11" ht="11.1" customHeight="1">
      <c r="A59" s="682"/>
      <c r="B59" s="683"/>
      <c r="C59" s="337" t="s">
        <v>7</v>
      </c>
      <c r="D59" s="94">
        <f>D53</f>
        <v>107643</v>
      </c>
      <c r="E59" s="95">
        <f t="shared" ref="E59:F60" si="26">E41+E47+E53</f>
        <v>39597.100000000006</v>
      </c>
      <c r="F59" s="94">
        <f t="shared" si="26"/>
        <v>423024.1</v>
      </c>
      <c r="G59" s="97">
        <f t="shared" si="21"/>
        <v>0.34794119714597027</v>
      </c>
      <c r="H59" s="97">
        <f t="shared" si="22"/>
        <v>2.5637638477697296E-2</v>
      </c>
      <c r="I59" s="98">
        <f t="shared" ref="I59:J59" si="27">I41+I47+I53</f>
        <v>38607.300000000003</v>
      </c>
      <c r="J59" s="111">
        <f t="shared" si="27"/>
        <v>412750.6</v>
      </c>
      <c r="K59" s="394">
        <f t="shared" si="24"/>
        <v>0.34655685464868385</v>
      </c>
    </row>
    <row r="60" spans="1:11" ht="11.1" customHeight="1">
      <c r="A60" s="682"/>
      <c r="B60" s="683"/>
      <c r="C60" s="337" t="s">
        <v>107</v>
      </c>
      <c r="D60" s="94">
        <f>D54</f>
        <v>17</v>
      </c>
      <c r="E60" s="95">
        <f>E42+E48+E54</f>
        <v>539.73199999999997</v>
      </c>
      <c r="F60" s="94">
        <f t="shared" si="26"/>
        <v>5767.0923899999998</v>
      </c>
      <c r="G60" s="97">
        <f t="shared" si="21"/>
        <v>4.7426452497276008E-3</v>
      </c>
      <c r="H60" s="97">
        <f t="shared" si="22"/>
        <v>0.20662812481835699</v>
      </c>
      <c r="I60" s="98">
        <f>I42+I48+I54</f>
        <v>447.30599999999998</v>
      </c>
      <c r="J60" s="111">
        <f t="shared" ref="J60" si="28">J42+J48+J54</f>
        <v>4782.34195</v>
      </c>
      <c r="K60" s="394">
        <f t="shared" si="24"/>
        <v>4.0152240748636695E-3</v>
      </c>
    </row>
    <row r="61" spans="1:11" ht="11.1" customHeight="1">
      <c r="A61" s="682"/>
      <c r="B61" s="683"/>
      <c r="C61" s="310" t="s">
        <v>0</v>
      </c>
      <c r="D61" s="311">
        <f>SUM(D56:D60)</f>
        <v>118016</v>
      </c>
      <c r="E61" s="312">
        <f>SUM(E56:E60)</f>
        <v>113804.00000000001</v>
      </c>
      <c r="F61" s="311">
        <f>SUM(F56:F60)</f>
        <v>1215843.48294</v>
      </c>
      <c r="G61" s="315">
        <f>SUM(G56:G60)</f>
        <v>0.99999999999999989</v>
      </c>
      <c r="H61" s="315">
        <f>(E61-I61)/I61</f>
        <v>2.1556966854424403E-2</v>
      </c>
      <c r="I61" s="316">
        <f>SUM(I56:I60)</f>
        <v>111402.5</v>
      </c>
      <c r="J61" s="321">
        <f>SUM(J56:J60)</f>
        <v>1191016.7330199999</v>
      </c>
      <c r="K61" s="395">
        <f>SUM(K56:K60)</f>
        <v>1</v>
      </c>
    </row>
    <row r="62" spans="1:11" ht="15" customHeight="1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</row>
    <row r="63" spans="1:11" ht="15" customHeight="1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</row>
    <row r="64" spans="1:11" ht="15" customHeight="1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</row>
    <row r="65" spans="1:11" ht="15" customHeight="1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</row>
    <row r="66" spans="1:11" ht="15" customHeight="1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</row>
    <row r="67" spans="1:11" ht="15" customHeight="1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</row>
    <row r="68" spans="1:11" ht="15" customHeight="1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</row>
    <row r="69" spans="1:11" ht="15" customHeight="1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</row>
    <row r="70" spans="1:11" ht="15" customHeight="1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</row>
    <row r="71" spans="1:11" ht="15" customHeight="1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</row>
    <row r="72" spans="1:11" ht="15" customHeight="1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</row>
    <row r="73" spans="1:11" ht="15" customHeight="1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</row>
    <row r="74" spans="1:11" ht="15" customHeight="1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</row>
    <row r="75" spans="1:11" ht="15" customHeight="1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</row>
    <row r="76" spans="1:11" ht="15" customHeight="1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</row>
    <row r="77" spans="1:11" ht="15" customHeight="1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</row>
    <row r="78" spans="1:11" ht="15" customHeight="1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</row>
    <row r="79" spans="1:11" ht="15" customHeight="1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</row>
    <row r="80" spans="1:11" ht="15" customHeight="1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</row>
    <row r="81" spans="1:11" ht="15" customHeight="1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</row>
    <row r="82" spans="1:11" ht="15" customHeight="1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</row>
    <row r="83" spans="1:11" ht="15" customHeight="1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</row>
    <row r="84" spans="1:11" ht="15" customHeight="1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</row>
    <row r="85" spans="1:11" ht="15" customHeight="1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</row>
    <row r="86" spans="1:11" ht="15" customHeight="1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</row>
    <row r="87" spans="1:11" ht="15" customHeight="1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</row>
    <row r="88" spans="1:11" ht="15" customHeight="1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</row>
    <row r="89" spans="1:11" ht="15" customHeight="1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</row>
    <row r="90" spans="1:11" ht="15" customHeight="1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</row>
    <row r="91" spans="1:11" ht="15" customHeight="1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</row>
    <row r="92" spans="1:11" ht="15" customHeight="1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</row>
    <row r="93" spans="1:11" ht="15" customHeight="1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</row>
    <row r="94" spans="1:11" ht="15" customHeight="1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</row>
    <row r="95" spans="1:11" ht="15" customHeight="1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</row>
    <row r="96" spans="1:11" ht="15" customHeight="1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</row>
    <row r="97" spans="1:11" ht="15" customHeight="1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</row>
    <row r="98" spans="1:11" ht="15" customHeight="1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</row>
    <row r="99" spans="1:11" ht="15" customHeight="1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</row>
    <row r="100" spans="1:11" ht="15" customHeight="1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</row>
    <row r="101" spans="1:11" ht="15" customHeight="1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</row>
    <row r="102" spans="1:11" ht="15" customHeight="1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</row>
    <row r="103" spans="1:11" ht="15" customHeight="1"/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</sheetData>
  <mergeCells count="30">
    <mergeCell ref="A50:B55"/>
    <mergeCell ref="A56:B61"/>
    <mergeCell ref="A26:B31"/>
    <mergeCell ref="A33:D33"/>
    <mergeCell ref="I34:K34"/>
    <mergeCell ref="H35:H37"/>
    <mergeCell ref="D36:D37"/>
    <mergeCell ref="A37:B37"/>
    <mergeCell ref="E34:G34"/>
    <mergeCell ref="E35:F36"/>
    <mergeCell ref="I35:J36"/>
    <mergeCell ref="G35:G37"/>
    <mergeCell ref="K35:K37"/>
    <mergeCell ref="A38:B43"/>
    <mergeCell ref="A44:B49"/>
    <mergeCell ref="A1:K1"/>
    <mergeCell ref="A2:C2"/>
    <mergeCell ref="A8:B13"/>
    <mergeCell ref="A14:B19"/>
    <mergeCell ref="A20:B25"/>
    <mergeCell ref="H5:H7"/>
    <mergeCell ref="A3:D3"/>
    <mergeCell ref="E4:G4"/>
    <mergeCell ref="I4:K4"/>
    <mergeCell ref="D6:D7"/>
    <mergeCell ref="A7:B7"/>
    <mergeCell ref="E5:F6"/>
    <mergeCell ref="I5:J6"/>
    <mergeCell ref="G5:G7"/>
    <mergeCell ref="K5:K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1 H61" formula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25"/>
  <dimension ref="A1:T119"/>
  <sheetViews>
    <sheetView showGridLines="0" zoomScaleNormal="100" zoomScaleSheetLayoutView="100" workbookViewId="0"/>
  </sheetViews>
  <sheetFormatPr defaultColWidth="9.140625" defaultRowHeight="12.75"/>
  <cols>
    <col min="1" max="1" width="9.42578125" style="204" customWidth="1"/>
    <col min="2" max="2" width="3.85546875" style="204" customWidth="1"/>
    <col min="3" max="11" width="9.5703125" style="204" customWidth="1"/>
    <col min="12" max="13" width="9.140625" style="204"/>
    <col min="14" max="14" width="11.140625" style="204" customWidth="1"/>
    <col min="15" max="16384" width="9.140625" style="204"/>
  </cols>
  <sheetData>
    <row r="1" spans="1:16" s="216" customFormat="1" ht="15.75">
      <c r="A1" s="711" t="s">
        <v>254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</row>
    <row r="2" spans="1:16" ht="6" customHeight="1">
      <c r="A2" s="686"/>
      <c r="B2" s="686"/>
      <c r="C2" s="686"/>
      <c r="D2" s="206"/>
      <c r="E2" s="206"/>
      <c r="F2" s="207"/>
      <c r="G2" s="208"/>
      <c r="H2" s="208"/>
      <c r="I2" s="208"/>
      <c r="J2" s="75"/>
      <c r="K2" s="75"/>
    </row>
    <row r="3" spans="1:16" ht="12.95" customHeight="1">
      <c r="A3" s="716" t="s">
        <v>41</v>
      </c>
      <c r="B3" s="716"/>
      <c r="C3" s="716"/>
      <c r="D3" s="717"/>
      <c r="E3" s="389"/>
      <c r="F3" s="390"/>
      <c r="G3" s="281"/>
      <c r="H3" s="282"/>
      <c r="I3" s="390"/>
      <c r="J3" s="391"/>
      <c r="K3" s="391"/>
    </row>
    <row r="4" spans="1:16" ht="24.95" customHeight="1">
      <c r="A4" s="283"/>
      <c r="B4" s="283"/>
      <c r="C4" s="283"/>
      <c r="D4" s="272"/>
      <c r="E4" s="695">
        <f>'3.1'!D4</f>
        <v>2021</v>
      </c>
      <c r="F4" s="696"/>
      <c r="G4" s="697"/>
      <c r="H4" s="284"/>
      <c r="I4" s="698">
        <f>E4-1</f>
        <v>2020</v>
      </c>
      <c r="J4" s="699"/>
      <c r="K4" s="699"/>
    </row>
    <row r="5" spans="1:16" ht="24.95" customHeight="1">
      <c r="A5" s="392"/>
      <c r="B5" s="285"/>
      <c r="C5" s="286"/>
      <c r="D5" s="287"/>
      <c r="E5" s="691" t="s">
        <v>65</v>
      </c>
      <c r="F5" s="694"/>
      <c r="G5" s="722" t="s">
        <v>35</v>
      </c>
      <c r="H5" s="702" t="s">
        <v>270</v>
      </c>
      <c r="I5" s="734" t="s">
        <v>65</v>
      </c>
      <c r="J5" s="735"/>
      <c r="K5" s="687" t="s">
        <v>35</v>
      </c>
    </row>
    <row r="6" spans="1:16" ht="24.95" customHeight="1">
      <c r="A6" s="392"/>
      <c r="B6" s="288"/>
      <c r="C6" s="288"/>
      <c r="D6" s="700" t="s">
        <v>211</v>
      </c>
      <c r="E6" s="693"/>
      <c r="F6" s="700"/>
      <c r="G6" s="702"/>
      <c r="H6" s="702"/>
      <c r="I6" s="734"/>
      <c r="J6" s="736"/>
      <c r="K6" s="689"/>
    </row>
    <row r="7" spans="1:16" ht="15" customHeight="1">
      <c r="A7" s="733" t="s">
        <v>210</v>
      </c>
      <c r="B7" s="733"/>
      <c r="C7" s="340" t="s">
        <v>237</v>
      </c>
      <c r="D7" s="701"/>
      <c r="E7" s="339" t="s">
        <v>278</v>
      </c>
      <c r="F7" s="538" t="s">
        <v>273</v>
      </c>
      <c r="G7" s="703"/>
      <c r="H7" s="703"/>
      <c r="I7" s="289" t="s">
        <v>279</v>
      </c>
      <c r="J7" s="290" t="s">
        <v>273</v>
      </c>
      <c r="K7" s="737"/>
    </row>
    <row r="8" spans="1:16" ht="11.1" customHeight="1">
      <c r="A8" s="676" t="str">
        <f>'3.1'!D6</f>
        <v>Říjen</v>
      </c>
      <c r="B8" s="677"/>
      <c r="C8" s="337" t="s">
        <v>4</v>
      </c>
      <c r="D8" s="99">
        <v>93</v>
      </c>
      <c r="E8" s="95">
        <v>11277.6</v>
      </c>
      <c r="F8" s="99">
        <v>120637.99363999994</v>
      </c>
      <c r="G8" s="101">
        <f>E8/$E$13</f>
        <v>0.43968622803050389</v>
      </c>
      <c r="H8" s="101">
        <f>(E8-I8)/I8</f>
        <v>3.272937858493126E-2</v>
      </c>
      <c r="I8" s="98">
        <v>10920.188999999998</v>
      </c>
      <c r="J8" s="112">
        <v>116790.42119000001</v>
      </c>
      <c r="K8" s="393">
        <f>I8/$I$13</f>
        <v>0.42680662711347694</v>
      </c>
    </row>
    <row r="9" spans="1:16" ht="11.1" customHeight="1">
      <c r="A9" s="678"/>
      <c r="B9" s="679"/>
      <c r="C9" s="337" t="s">
        <v>5</v>
      </c>
      <c r="D9" s="94">
        <v>290</v>
      </c>
      <c r="E9" s="95">
        <v>2443.8630000000003</v>
      </c>
      <c r="F9" s="94">
        <v>26141.808429999986</v>
      </c>
      <c r="G9" s="97">
        <f>E9/$E$13</f>
        <v>9.528028164621119E-2</v>
      </c>
      <c r="H9" s="97">
        <f>(E9-I9)/I9</f>
        <v>-0.21260983886916171</v>
      </c>
      <c r="I9" s="98">
        <v>3103.7509999999997</v>
      </c>
      <c r="J9" s="111">
        <v>33194.777670000003</v>
      </c>
      <c r="K9" s="394">
        <f>I9/$I$13</f>
        <v>0.12130756122536719</v>
      </c>
      <c r="L9" s="210"/>
      <c r="N9" s="210"/>
      <c r="O9" s="210"/>
      <c r="P9" s="210"/>
    </row>
    <row r="10" spans="1:16" ht="11.1" customHeight="1">
      <c r="A10" s="678"/>
      <c r="B10" s="679"/>
      <c r="C10" s="337" t="s">
        <v>6</v>
      </c>
      <c r="D10" s="94">
        <v>8859</v>
      </c>
      <c r="E10" s="95">
        <v>4771.7000000000007</v>
      </c>
      <c r="F10" s="94">
        <v>51043.922719999995</v>
      </c>
      <c r="G10" s="97">
        <f>E10/$E$13</f>
        <v>0.18603699140713942</v>
      </c>
      <c r="H10" s="97">
        <f t="shared" ref="H10:H12" si="0">(E10-I10)/I10</f>
        <v>7.0997397458582813E-3</v>
      </c>
      <c r="I10" s="98">
        <v>4738.0609999999997</v>
      </c>
      <c r="J10" s="111">
        <v>50672.924950000001</v>
      </c>
      <c r="K10" s="394">
        <f>I10/$I$13</f>
        <v>0.18518322663352327</v>
      </c>
      <c r="L10" s="210"/>
      <c r="N10" s="210"/>
      <c r="O10" s="210"/>
      <c r="P10" s="210"/>
    </row>
    <row r="11" spans="1:16" ht="11.1" customHeight="1">
      <c r="A11" s="678"/>
      <c r="B11" s="679"/>
      <c r="C11" s="337" t="s">
        <v>7</v>
      </c>
      <c r="D11" s="94">
        <v>83936</v>
      </c>
      <c r="E11" s="95">
        <v>6807.7</v>
      </c>
      <c r="F11" s="94">
        <v>72823.100000000006</v>
      </c>
      <c r="G11" s="97">
        <f>E11/$E$13</f>
        <v>0.26541568547946914</v>
      </c>
      <c r="H11" s="97">
        <f t="shared" si="0"/>
        <v>4.9615319385127768E-2</v>
      </c>
      <c r="I11" s="98">
        <v>6485.9</v>
      </c>
      <c r="J11" s="111">
        <v>69366.600000000006</v>
      </c>
      <c r="K11" s="394">
        <f>I11/$I$13</f>
        <v>0.25349607985679556</v>
      </c>
      <c r="L11" s="210"/>
      <c r="N11" s="210"/>
      <c r="O11" s="210"/>
      <c r="P11" s="210"/>
    </row>
    <row r="12" spans="1:16" ht="11.1" customHeight="1">
      <c r="A12" s="678"/>
      <c r="B12" s="679"/>
      <c r="C12" s="337" t="s">
        <v>107</v>
      </c>
      <c r="D12" s="94">
        <v>10</v>
      </c>
      <c r="E12" s="95">
        <v>348.33699999999999</v>
      </c>
      <c r="F12" s="94">
        <v>3726.1958</v>
      </c>
      <c r="G12" s="97">
        <f>E12/$E$13</f>
        <v>1.3580813436676387E-2</v>
      </c>
      <c r="H12" s="97">
        <f t="shared" si="0"/>
        <v>3.0890887513724482E-2</v>
      </c>
      <c r="I12" s="98">
        <v>337.899</v>
      </c>
      <c r="J12" s="111">
        <v>3613.8048699999999</v>
      </c>
      <c r="K12" s="394">
        <f>I12/$I$13</f>
        <v>1.3206505170836949E-2</v>
      </c>
      <c r="L12" s="210"/>
      <c r="N12" s="210"/>
      <c r="O12" s="210"/>
      <c r="P12" s="210"/>
    </row>
    <row r="13" spans="1:16" ht="11.1" customHeight="1">
      <c r="A13" s="680"/>
      <c r="B13" s="681"/>
      <c r="C13" s="310" t="s">
        <v>0</v>
      </c>
      <c r="D13" s="311">
        <v>93188</v>
      </c>
      <c r="E13" s="312">
        <v>25649.200000000001</v>
      </c>
      <c r="F13" s="311">
        <v>274373.02058999991</v>
      </c>
      <c r="G13" s="315">
        <f>SUM(G8:G12)</f>
        <v>1</v>
      </c>
      <c r="H13" s="315">
        <f>(E13-I13)/I13</f>
        <v>2.4779369806690217E-3</v>
      </c>
      <c r="I13" s="316">
        <v>25585.8</v>
      </c>
      <c r="J13" s="321">
        <v>273638.52867999999</v>
      </c>
      <c r="K13" s="395">
        <f>SUM(K8:K12)</f>
        <v>1</v>
      </c>
      <c r="L13" s="210"/>
    </row>
    <row r="14" spans="1:16" ht="11.1" customHeight="1">
      <c r="A14" s="682" t="str">
        <f>'3.1'!E6</f>
        <v>Listopad</v>
      </c>
      <c r="B14" s="683"/>
      <c r="C14" s="337" t="s">
        <v>4</v>
      </c>
      <c r="D14" s="99">
        <v>93</v>
      </c>
      <c r="E14" s="95">
        <v>14699.148999999999</v>
      </c>
      <c r="F14" s="99">
        <v>156961.71659000003</v>
      </c>
      <c r="G14" s="101">
        <f>E14/$E$19</f>
        <v>0.39706610587961982</v>
      </c>
      <c r="H14" s="101">
        <f>(E14-I14)/I14</f>
        <v>3.1433456235393759E-2</v>
      </c>
      <c r="I14" s="98">
        <v>14251.184999999999</v>
      </c>
      <c r="J14" s="112">
        <v>152308.45877000003</v>
      </c>
      <c r="K14" s="393">
        <f>I14/$I$19</f>
        <v>0.38852528066913489</v>
      </c>
      <c r="L14" s="210"/>
      <c r="M14" s="210"/>
    </row>
    <row r="15" spans="1:16" ht="11.1" customHeight="1">
      <c r="A15" s="682"/>
      <c r="B15" s="683"/>
      <c r="C15" s="337" t="s">
        <v>5</v>
      </c>
      <c r="D15" s="94">
        <v>290</v>
      </c>
      <c r="E15" s="95">
        <v>4286.8680000000004</v>
      </c>
      <c r="F15" s="94">
        <v>45776.176169999999</v>
      </c>
      <c r="G15" s="97">
        <f>E15/$E$19</f>
        <v>0.11580058023630854</v>
      </c>
      <c r="H15" s="97">
        <f>(E15-I15)/I15</f>
        <v>-1.9248442519943208E-2</v>
      </c>
      <c r="I15" s="98">
        <v>4371.0029999999997</v>
      </c>
      <c r="J15" s="111">
        <v>46714.71145000001</v>
      </c>
      <c r="K15" s="394">
        <f>I15/$I$19</f>
        <v>0.11916518993898616</v>
      </c>
      <c r="L15" s="211"/>
      <c r="M15" s="210"/>
    </row>
    <row r="16" spans="1:16" ht="11.1" customHeight="1">
      <c r="A16" s="682"/>
      <c r="B16" s="683"/>
      <c r="C16" s="337" t="s">
        <v>6</v>
      </c>
      <c r="D16" s="94">
        <v>8904</v>
      </c>
      <c r="E16" s="95">
        <v>7491.8969999999999</v>
      </c>
      <c r="F16" s="94">
        <v>80000.732470000003</v>
      </c>
      <c r="G16" s="97">
        <f>E16/$E$19</f>
        <v>0.20237759120893367</v>
      </c>
      <c r="H16" s="97">
        <f t="shared" ref="H16:H19" si="1">(E16-I16)/I16</f>
        <v>-5.7314556811841645E-3</v>
      </c>
      <c r="I16" s="98">
        <v>7535.0839999999998</v>
      </c>
      <c r="J16" s="111">
        <v>80530.773249999998</v>
      </c>
      <c r="K16" s="394">
        <f>I16/$I$19</f>
        <v>0.20542646986657653</v>
      </c>
      <c r="L16" s="210"/>
      <c r="M16" s="210"/>
      <c r="N16" s="210"/>
      <c r="O16" s="210"/>
    </row>
    <row r="17" spans="1:20" ht="11.1" customHeight="1">
      <c r="A17" s="682"/>
      <c r="B17" s="683"/>
      <c r="C17" s="337" t="s">
        <v>7</v>
      </c>
      <c r="D17" s="94">
        <v>83901</v>
      </c>
      <c r="E17" s="95">
        <v>10221.5</v>
      </c>
      <c r="F17" s="94">
        <v>109148.1</v>
      </c>
      <c r="G17" s="97">
        <f>E17/$E$19</f>
        <v>0.27611198452703178</v>
      </c>
      <c r="H17" s="97">
        <f t="shared" si="1"/>
        <v>-3.4319030487389439E-3</v>
      </c>
      <c r="I17" s="98">
        <v>10256.700000000001</v>
      </c>
      <c r="J17" s="111">
        <v>109617.4</v>
      </c>
      <c r="K17" s="394">
        <f>I17/$I$19</f>
        <v>0.27962497478203502</v>
      </c>
      <c r="L17" s="210"/>
      <c r="M17" s="210"/>
      <c r="N17" s="210"/>
      <c r="O17" s="210"/>
    </row>
    <row r="18" spans="1:20" ht="11.1" customHeight="1">
      <c r="A18" s="682"/>
      <c r="B18" s="683"/>
      <c r="C18" s="337" t="s">
        <v>107</v>
      </c>
      <c r="D18" s="94">
        <v>10</v>
      </c>
      <c r="E18" s="95">
        <v>319.98599999999999</v>
      </c>
      <c r="F18" s="94">
        <v>3416.9081100000003</v>
      </c>
      <c r="G18" s="97">
        <f>E18/$E$19</f>
        <v>8.6437381481061278E-3</v>
      </c>
      <c r="H18" s="97">
        <f t="shared" si="1"/>
        <v>0.20192466607569445</v>
      </c>
      <c r="I18" s="98">
        <v>266.22800000000001</v>
      </c>
      <c r="J18" s="111">
        <v>2845.2874200000001</v>
      </c>
      <c r="K18" s="394">
        <f>I18/$I$19</f>
        <v>7.2580847432674855E-3</v>
      </c>
      <c r="L18" s="210"/>
      <c r="M18" s="210"/>
      <c r="N18" s="210"/>
      <c r="O18" s="210"/>
    </row>
    <row r="19" spans="1:20" ht="11.1" customHeight="1">
      <c r="A19" s="682"/>
      <c r="B19" s="683"/>
      <c r="C19" s="310" t="s">
        <v>0</v>
      </c>
      <c r="D19" s="311">
        <v>93198</v>
      </c>
      <c r="E19" s="312">
        <v>37019.4</v>
      </c>
      <c r="F19" s="311">
        <v>395303.63334</v>
      </c>
      <c r="G19" s="315">
        <f>SUM(G14:G18)</f>
        <v>0.99999999999999989</v>
      </c>
      <c r="H19" s="315">
        <f t="shared" si="1"/>
        <v>9.2474959242317221E-3</v>
      </c>
      <c r="I19" s="316">
        <v>36680.199999999997</v>
      </c>
      <c r="J19" s="321">
        <v>392016.63089000009</v>
      </c>
      <c r="K19" s="395">
        <f>SUM(K14:K18)</f>
        <v>1</v>
      </c>
      <c r="L19" s="210"/>
      <c r="M19" s="210"/>
      <c r="N19" s="210"/>
      <c r="O19" s="210"/>
    </row>
    <row r="20" spans="1:20" ht="11.1" customHeight="1">
      <c r="A20" s="682" t="str">
        <f>'3.1'!F6</f>
        <v>Prosinec</v>
      </c>
      <c r="B20" s="683"/>
      <c r="C20" s="336" t="s">
        <v>4</v>
      </c>
      <c r="D20" s="99">
        <v>92</v>
      </c>
      <c r="E20" s="242">
        <v>16092.36</v>
      </c>
      <c r="F20" s="99">
        <v>171866.60317999986</v>
      </c>
      <c r="G20" s="101">
        <f>E20/$E$25</f>
        <v>0.35234243800974324</v>
      </c>
      <c r="H20" s="101">
        <f>(E20-I20)/I20</f>
        <v>9.7242921775530108E-2</v>
      </c>
      <c r="I20" s="454">
        <v>14666.178</v>
      </c>
      <c r="J20" s="112">
        <v>156808.44308999996</v>
      </c>
      <c r="K20" s="393">
        <f>I20/$I$25</f>
        <v>0.34675750439766218</v>
      </c>
      <c r="L20" s="95"/>
      <c r="M20" s="95"/>
      <c r="N20" s="95"/>
      <c r="O20" s="95"/>
      <c r="P20" s="95"/>
      <c r="Q20" s="95"/>
      <c r="R20" s="95"/>
      <c r="S20" s="95"/>
      <c r="T20" s="95"/>
    </row>
    <row r="21" spans="1:20" ht="11.1" customHeight="1">
      <c r="A21" s="682"/>
      <c r="B21" s="683"/>
      <c r="C21" s="337" t="s">
        <v>5</v>
      </c>
      <c r="D21" s="94">
        <v>290</v>
      </c>
      <c r="E21" s="95">
        <v>5026.8960000000006</v>
      </c>
      <c r="F21" s="94">
        <v>53687.775040000037</v>
      </c>
      <c r="G21" s="97">
        <f>E21/$E$25</f>
        <v>0.11006395533417264</v>
      </c>
      <c r="H21" s="97">
        <f t="shared" ref="H21:H25" si="2">(E21-I21)/I21</f>
        <v>5.4604997466755942E-2</v>
      </c>
      <c r="I21" s="98">
        <v>4766.6149999999998</v>
      </c>
      <c r="J21" s="111">
        <v>50963.845899999978</v>
      </c>
      <c r="K21" s="394">
        <f>I21/$I$25</f>
        <v>0.11269872231364315</v>
      </c>
      <c r="L21" s="95"/>
      <c r="M21" s="95"/>
      <c r="N21" s="95"/>
      <c r="O21" s="95"/>
      <c r="P21" s="95"/>
      <c r="Q21" s="95"/>
      <c r="R21" s="95"/>
      <c r="S21" s="95"/>
      <c r="T21" s="95"/>
    </row>
    <row r="22" spans="1:20" ht="11.1" customHeight="1">
      <c r="A22" s="682"/>
      <c r="B22" s="683"/>
      <c r="C22" s="337" t="s">
        <v>6</v>
      </c>
      <c r="D22" s="94">
        <v>8945</v>
      </c>
      <c r="E22" s="95">
        <v>10357.741</v>
      </c>
      <c r="F22" s="94">
        <v>110621.03508</v>
      </c>
      <c r="G22" s="97">
        <f>E22/$E$25</f>
        <v>0.22678287809951281</v>
      </c>
      <c r="H22" s="97">
        <f t="shared" si="2"/>
        <v>7.863517892378713E-2</v>
      </c>
      <c r="I22" s="98">
        <v>9602.6360000000004</v>
      </c>
      <c r="J22" s="111">
        <v>102669.69042</v>
      </c>
      <c r="K22" s="394">
        <f>I22/$I$25</f>
        <v>0.22703843462142279</v>
      </c>
      <c r="L22" s="95"/>
      <c r="M22" s="95"/>
      <c r="N22" s="95"/>
      <c r="O22" s="95"/>
      <c r="P22" s="95"/>
      <c r="Q22" s="95"/>
      <c r="R22" s="95"/>
      <c r="S22" s="95"/>
      <c r="T22" s="95"/>
    </row>
    <row r="23" spans="1:20" ht="11.1" customHeight="1">
      <c r="A23" s="682"/>
      <c r="B23" s="683"/>
      <c r="C23" s="337" t="s">
        <v>7</v>
      </c>
      <c r="D23" s="94">
        <v>83867</v>
      </c>
      <c r="E23" s="95">
        <v>13923.3</v>
      </c>
      <c r="F23" s="94">
        <v>148701.6</v>
      </c>
      <c r="G23" s="97">
        <f>E23/$E$25</f>
        <v>0.30485084022113956</v>
      </c>
      <c r="H23" s="97">
        <f t="shared" si="2"/>
        <v>7.2475043135321646E-2</v>
      </c>
      <c r="I23" s="98">
        <v>12982.4</v>
      </c>
      <c r="J23" s="111">
        <v>138806.6</v>
      </c>
      <c r="K23" s="394">
        <f>I23/$I$25</f>
        <v>0.30694736045697857</v>
      </c>
      <c r="L23" s="95"/>
      <c r="M23" s="95"/>
      <c r="N23" s="95"/>
      <c r="O23" s="95"/>
      <c r="P23" s="95"/>
      <c r="Q23" s="95"/>
      <c r="R23" s="95"/>
      <c r="S23" s="95"/>
      <c r="T23" s="95"/>
    </row>
    <row r="24" spans="1:20" ht="11.1" customHeight="1">
      <c r="A24" s="682"/>
      <c r="B24" s="683"/>
      <c r="C24" s="337" t="s">
        <v>107</v>
      </c>
      <c r="D24" s="94">
        <v>10</v>
      </c>
      <c r="E24" s="95">
        <v>272.20299999999997</v>
      </c>
      <c r="F24" s="94">
        <v>2907.1318299999998</v>
      </c>
      <c r="G24" s="97">
        <f>E24/$E$25</f>
        <v>5.9598883354316044E-3</v>
      </c>
      <c r="H24" s="97">
        <f t="shared" si="2"/>
        <v>-1.863208482501778E-2</v>
      </c>
      <c r="I24" s="98">
        <v>277.37099999999998</v>
      </c>
      <c r="J24" s="111">
        <v>2965.6120899999996</v>
      </c>
      <c r="K24" s="394">
        <f>I24/$I$25</f>
        <v>6.5579782102933668E-3</v>
      </c>
      <c r="L24" s="95"/>
      <c r="M24" s="95"/>
      <c r="N24" s="95"/>
      <c r="O24" s="95"/>
      <c r="P24" s="95"/>
      <c r="Q24" s="95"/>
      <c r="R24" s="95"/>
      <c r="S24" s="95"/>
      <c r="T24" s="95"/>
    </row>
    <row r="25" spans="1:20" ht="11.1" customHeight="1">
      <c r="A25" s="682"/>
      <c r="B25" s="683"/>
      <c r="C25" s="310" t="s">
        <v>0</v>
      </c>
      <c r="D25" s="311">
        <v>93204</v>
      </c>
      <c r="E25" s="312">
        <v>45672.500000000007</v>
      </c>
      <c r="F25" s="311">
        <v>487784.1451299999</v>
      </c>
      <c r="G25" s="315">
        <f>SUM(G20:G24)</f>
        <v>0.99999999999999989</v>
      </c>
      <c r="H25" s="315">
        <f t="shared" si="2"/>
        <v>7.9850668633793212E-2</v>
      </c>
      <c r="I25" s="316">
        <v>42295.199999999997</v>
      </c>
      <c r="J25" s="321">
        <v>452214.1914999999</v>
      </c>
      <c r="K25" s="395">
        <f>SUM(K20:K24)</f>
        <v>1</v>
      </c>
    </row>
    <row r="26" spans="1:20" ht="11.1" customHeight="1">
      <c r="A26" s="684" t="str">
        <f>'3.1'!G6</f>
        <v>IV. čtvrtletí</v>
      </c>
      <c r="B26" s="685"/>
      <c r="C26" s="337" t="s">
        <v>4</v>
      </c>
      <c r="D26" s="94">
        <f>D20</f>
        <v>92</v>
      </c>
      <c r="E26" s="95">
        <f>E8+E14+E20</f>
        <v>42069.108999999997</v>
      </c>
      <c r="F26" s="94">
        <f>F8+F14+F20</f>
        <v>449466.31340999983</v>
      </c>
      <c r="G26" s="97">
        <f>E26/$E$31</f>
        <v>0.38830239862803684</v>
      </c>
      <c r="H26" s="97">
        <f>(E26-I26)/I26</f>
        <v>5.6016418880356932E-2</v>
      </c>
      <c r="I26" s="98">
        <f>I8+I14+I20</f>
        <v>39837.551999999996</v>
      </c>
      <c r="J26" s="111">
        <f>J8+J14+J20</f>
        <v>425907.32305000001</v>
      </c>
      <c r="K26" s="394">
        <f>I26/$I$31</f>
        <v>0.38099746368633869</v>
      </c>
    </row>
    <row r="27" spans="1:20" ht="11.1" customHeight="1">
      <c r="A27" s="682"/>
      <c r="B27" s="683"/>
      <c r="C27" s="337" t="s">
        <v>5</v>
      </c>
      <c r="D27" s="94">
        <f>D21</f>
        <v>290</v>
      </c>
      <c r="E27" s="95">
        <f t="shared" ref="E27:F30" si="3">E9+E15+E21</f>
        <v>11757.627</v>
      </c>
      <c r="F27" s="94">
        <f t="shared" si="3"/>
        <v>125605.75964000002</v>
      </c>
      <c r="G27" s="97">
        <f>E27/$E$31</f>
        <v>0.1085241611909054</v>
      </c>
      <c r="H27" s="97">
        <f t="shared" ref="H27:H30" si="4">(E27-I27)/I27</f>
        <v>-3.9516985395996018E-2</v>
      </c>
      <c r="I27" s="98">
        <f t="shared" ref="I27:J27" si="5">I9+I15+I21</f>
        <v>12241.368999999999</v>
      </c>
      <c r="J27" s="111">
        <f t="shared" si="5"/>
        <v>130873.33502</v>
      </c>
      <c r="K27" s="394">
        <f>I27/$I$31</f>
        <v>0.11707372333140782</v>
      </c>
    </row>
    <row r="28" spans="1:20" ht="11.1" customHeight="1">
      <c r="A28" s="682"/>
      <c r="B28" s="683"/>
      <c r="C28" s="337" t="s">
        <v>6</v>
      </c>
      <c r="D28" s="94">
        <f>D22</f>
        <v>8945</v>
      </c>
      <c r="E28" s="95">
        <f t="shared" si="3"/>
        <v>22621.338000000003</v>
      </c>
      <c r="F28" s="94">
        <f t="shared" si="3"/>
        <v>241665.69026999999</v>
      </c>
      <c r="G28" s="97">
        <f>E28/$E$31</f>
        <v>0.20879738160310357</v>
      </c>
      <c r="H28" s="97">
        <f t="shared" si="4"/>
        <v>3.4081388911326213E-2</v>
      </c>
      <c r="I28" s="98">
        <f t="shared" ref="I28:J28" si="6">I10+I16+I22</f>
        <v>21875.781000000003</v>
      </c>
      <c r="J28" s="111">
        <f t="shared" si="6"/>
        <v>233873.38861999998</v>
      </c>
      <c r="K28" s="394">
        <f>I28/$I$31</f>
        <v>0.20921509125756019</v>
      </c>
    </row>
    <row r="29" spans="1:20" ht="11.1" customHeight="1">
      <c r="A29" s="682"/>
      <c r="B29" s="683"/>
      <c r="C29" s="337" t="s">
        <v>7</v>
      </c>
      <c r="D29" s="94">
        <f>D23</f>
        <v>83867</v>
      </c>
      <c r="E29" s="95">
        <f t="shared" si="3"/>
        <v>30952.5</v>
      </c>
      <c r="F29" s="94">
        <f t="shared" si="3"/>
        <v>330672.80000000005</v>
      </c>
      <c r="G29" s="97">
        <f>E29/$E$31</f>
        <v>0.2856949024885293</v>
      </c>
      <c r="H29" s="97">
        <f t="shared" si="4"/>
        <v>4.1295206055508828E-2</v>
      </c>
      <c r="I29" s="98">
        <f t="shared" ref="I29:J29" si="7">I11+I17+I23</f>
        <v>29725</v>
      </c>
      <c r="J29" s="111">
        <f t="shared" si="7"/>
        <v>317790.59999999998</v>
      </c>
      <c r="K29" s="394">
        <f>I29/$I$31</f>
        <v>0.28428327142381687</v>
      </c>
    </row>
    <row r="30" spans="1:20" ht="11.1" customHeight="1">
      <c r="A30" s="682"/>
      <c r="B30" s="683"/>
      <c r="C30" s="337" t="s">
        <v>107</v>
      </c>
      <c r="D30" s="94">
        <f>D24</f>
        <v>10</v>
      </c>
      <c r="E30" s="95">
        <f>E12+E18+E24</f>
        <v>940.52599999999995</v>
      </c>
      <c r="F30" s="94">
        <f t="shared" si="3"/>
        <v>10050.23574</v>
      </c>
      <c r="G30" s="97">
        <f>E30/$E$31</f>
        <v>8.6811560894249733E-3</v>
      </c>
      <c r="H30" s="97">
        <f t="shared" si="4"/>
        <v>6.6963282956966463E-2</v>
      </c>
      <c r="I30" s="98">
        <f>I12+I18+I24</f>
        <v>881.49799999999993</v>
      </c>
      <c r="J30" s="111">
        <f t="shared" ref="J30" si="8">J12+J18+J24</f>
        <v>9424.7043799999992</v>
      </c>
      <c r="K30" s="394">
        <f>I30/$I$31</f>
        <v>8.4304503008764235E-3</v>
      </c>
    </row>
    <row r="31" spans="1:20" ht="11.1" customHeight="1">
      <c r="A31" s="682"/>
      <c r="B31" s="683"/>
      <c r="C31" s="310" t="s">
        <v>0</v>
      </c>
      <c r="D31" s="311">
        <f>SUM(D26:D30)</f>
        <v>93204</v>
      </c>
      <c r="E31" s="312">
        <f>SUM(E26:E30)</f>
        <v>108341.09999999999</v>
      </c>
      <c r="F31" s="311">
        <f>SUM(F26:F30)</f>
        <v>1157460.7990599999</v>
      </c>
      <c r="G31" s="315">
        <f>SUM(G26:G30)</f>
        <v>1</v>
      </c>
      <c r="H31" s="315">
        <f>(E31-I31)/I31</f>
        <v>3.6150120694865728E-2</v>
      </c>
      <c r="I31" s="316">
        <f>SUM(I26:I30)</f>
        <v>104561.2</v>
      </c>
      <c r="J31" s="321">
        <f>SUM(J26:J30)</f>
        <v>1117869.3510699999</v>
      </c>
      <c r="K31" s="395">
        <f>SUM(K26:K30)</f>
        <v>0.99999999999999989</v>
      </c>
    </row>
    <row r="32" spans="1:20" ht="9.9499999999999993" customHeight="1">
      <c r="A32" s="113"/>
      <c r="B32" s="114"/>
      <c r="C32" s="115"/>
      <c r="D32" s="84"/>
      <c r="E32" s="84"/>
      <c r="F32" s="84"/>
      <c r="G32" s="116"/>
      <c r="H32" s="117"/>
      <c r="I32" s="118"/>
      <c r="J32" s="118"/>
      <c r="K32" s="119"/>
    </row>
    <row r="33" spans="1:11" ht="12.95" customHeight="1">
      <c r="A33" s="738" t="s">
        <v>42</v>
      </c>
      <c r="B33" s="739"/>
      <c r="C33" s="739"/>
      <c r="D33" s="740"/>
      <c r="E33" s="291"/>
      <c r="F33" s="291"/>
      <c r="G33" s="292"/>
      <c r="H33" s="282"/>
      <c r="I33" s="293"/>
      <c r="J33" s="293"/>
      <c r="K33" s="396"/>
    </row>
    <row r="34" spans="1:11" ht="24.95" customHeight="1">
      <c r="A34" s="392"/>
      <c r="B34" s="285"/>
      <c r="C34" s="294"/>
      <c r="D34" s="295"/>
      <c r="E34" s="695">
        <f>'3.1'!D4</f>
        <v>2021</v>
      </c>
      <c r="F34" s="707"/>
      <c r="G34" s="708"/>
      <c r="H34" s="296"/>
      <c r="I34" s="698">
        <f>E34-1</f>
        <v>2020</v>
      </c>
      <c r="J34" s="709"/>
      <c r="K34" s="709"/>
    </row>
    <row r="35" spans="1:11" ht="24.95" customHeight="1">
      <c r="A35" s="392"/>
      <c r="B35" s="285"/>
      <c r="C35" s="286"/>
      <c r="D35" s="287"/>
      <c r="E35" s="691" t="s">
        <v>65</v>
      </c>
      <c r="F35" s="694"/>
      <c r="G35" s="722" t="s">
        <v>35</v>
      </c>
      <c r="H35" s="702" t="s">
        <v>270</v>
      </c>
      <c r="I35" s="734" t="s">
        <v>65</v>
      </c>
      <c r="J35" s="735"/>
      <c r="K35" s="687" t="s">
        <v>35</v>
      </c>
    </row>
    <row r="36" spans="1:11" ht="24.95" customHeight="1">
      <c r="A36" s="392"/>
      <c r="B36" s="288"/>
      <c r="C36" s="288"/>
      <c r="D36" s="700" t="s">
        <v>211</v>
      </c>
      <c r="E36" s="693"/>
      <c r="F36" s="700"/>
      <c r="G36" s="702"/>
      <c r="H36" s="702"/>
      <c r="I36" s="734"/>
      <c r="J36" s="736"/>
      <c r="K36" s="689"/>
    </row>
    <row r="37" spans="1:11" ht="15" customHeight="1">
      <c r="A37" s="733" t="s">
        <v>210</v>
      </c>
      <c r="B37" s="733"/>
      <c r="C37" s="340" t="s">
        <v>237</v>
      </c>
      <c r="D37" s="701"/>
      <c r="E37" s="339" t="s">
        <v>278</v>
      </c>
      <c r="F37" s="538" t="s">
        <v>273</v>
      </c>
      <c r="G37" s="703"/>
      <c r="H37" s="703"/>
      <c r="I37" s="289" t="s">
        <v>279</v>
      </c>
      <c r="J37" s="290" t="s">
        <v>273</v>
      </c>
      <c r="K37" s="737"/>
    </row>
    <row r="38" spans="1:11" ht="11.1" customHeight="1">
      <c r="A38" s="676" t="str">
        <f>'3.1'!D6</f>
        <v>Říjen</v>
      </c>
      <c r="B38" s="677"/>
      <c r="C38" s="337" t="s">
        <v>4</v>
      </c>
      <c r="D38" s="99">
        <v>175</v>
      </c>
      <c r="E38" s="95">
        <v>38262.281999999999</v>
      </c>
      <c r="F38" s="99">
        <v>409121.06926000002</v>
      </c>
      <c r="G38" s="101">
        <f>E38/$E$43</f>
        <v>0.53494206983027115</v>
      </c>
      <c r="H38" s="101">
        <f>(E38-I38)/I38</f>
        <v>-7.9435237127045089E-2</v>
      </c>
      <c r="I38" s="98">
        <v>41563.922000000006</v>
      </c>
      <c r="J38" s="112">
        <v>444379.26552999992</v>
      </c>
      <c r="K38" s="393">
        <f>I38/$I$43</f>
        <v>0.5610001099623827</v>
      </c>
    </row>
    <row r="39" spans="1:11" ht="11.1" customHeight="1">
      <c r="A39" s="678"/>
      <c r="B39" s="679"/>
      <c r="C39" s="337" t="s">
        <v>5</v>
      </c>
      <c r="D39" s="94">
        <v>465</v>
      </c>
      <c r="E39" s="95">
        <v>4539.2039999999997</v>
      </c>
      <c r="F39" s="94">
        <v>48551.597419999969</v>
      </c>
      <c r="G39" s="97">
        <f t="shared" ref="G39" si="9">E39/$E$43</f>
        <v>6.3462267701174913E-2</v>
      </c>
      <c r="H39" s="97">
        <f>(E39-I39)/I39</f>
        <v>5.2612734534372513E-2</v>
      </c>
      <c r="I39" s="98">
        <v>4312.3209999999999</v>
      </c>
      <c r="J39" s="111">
        <v>46116.32218999997</v>
      </c>
      <c r="K39" s="394">
        <f t="shared" ref="K39:K42" si="10">I39/$I$43</f>
        <v>5.8204626483349946E-2</v>
      </c>
    </row>
    <row r="40" spans="1:11" ht="11.1" customHeight="1">
      <c r="A40" s="678"/>
      <c r="B40" s="679"/>
      <c r="C40" s="337" t="s">
        <v>6</v>
      </c>
      <c r="D40" s="94">
        <v>18340</v>
      </c>
      <c r="E40" s="95">
        <v>7676.5549999999994</v>
      </c>
      <c r="F40" s="94">
        <v>82115.174339999998</v>
      </c>
      <c r="G40" s="97">
        <f>E40/$E$43</f>
        <v>0.10732533466942502</v>
      </c>
      <c r="H40" s="97">
        <f t="shared" ref="H40:H42" si="11">(E40-I40)/I40</f>
        <v>-2.2592697375273106E-2</v>
      </c>
      <c r="I40" s="98">
        <v>7853.9979999999996</v>
      </c>
      <c r="J40" s="111">
        <v>83998.08342000001</v>
      </c>
      <c r="K40" s="394">
        <f t="shared" si="10"/>
        <v>0.10600765109809254</v>
      </c>
    </row>
    <row r="41" spans="1:11" ht="11.1" customHeight="1">
      <c r="A41" s="678"/>
      <c r="B41" s="679"/>
      <c r="C41" s="337" t="s">
        <v>7</v>
      </c>
      <c r="D41" s="94">
        <v>358928</v>
      </c>
      <c r="E41" s="95">
        <v>18942.054</v>
      </c>
      <c r="F41" s="94">
        <v>202625.3</v>
      </c>
      <c r="G41" s="97">
        <f>E41/$E$43</f>
        <v>0.2648274238739019</v>
      </c>
      <c r="H41" s="97">
        <f t="shared" si="11"/>
        <v>2.5130508667204215E-2</v>
      </c>
      <c r="I41" s="98">
        <v>18477.7</v>
      </c>
      <c r="J41" s="111">
        <v>197617.6</v>
      </c>
      <c r="K41" s="394">
        <f t="shared" si="10"/>
        <v>0.24939878705026722</v>
      </c>
    </row>
    <row r="42" spans="1:11" ht="11.1" customHeight="1">
      <c r="A42" s="678"/>
      <c r="B42" s="679"/>
      <c r="C42" s="337" t="s">
        <v>107</v>
      </c>
      <c r="D42" s="94">
        <v>32</v>
      </c>
      <c r="E42" s="95">
        <v>2105.9340000000002</v>
      </c>
      <c r="F42" s="94">
        <v>22516.096280000002</v>
      </c>
      <c r="G42" s="97">
        <f>E42/$E$43</f>
        <v>2.9442903925227002E-2</v>
      </c>
      <c r="H42" s="97">
        <f t="shared" si="11"/>
        <v>0.11956309089903841</v>
      </c>
      <c r="I42" s="98">
        <v>1881.0320000000002</v>
      </c>
      <c r="J42" s="111">
        <v>20108.726140000002</v>
      </c>
      <c r="K42" s="394">
        <f t="shared" si="10"/>
        <v>2.5388825405907568E-2</v>
      </c>
    </row>
    <row r="43" spans="1:11" ht="11.1" customHeight="1">
      <c r="A43" s="680"/>
      <c r="B43" s="681"/>
      <c r="C43" s="310" t="s">
        <v>0</v>
      </c>
      <c r="D43" s="311">
        <v>377940</v>
      </c>
      <c r="E43" s="312">
        <v>71526.028999999995</v>
      </c>
      <c r="F43" s="311">
        <v>764929.23730000004</v>
      </c>
      <c r="G43" s="315">
        <f>SUM(G38:G42)</f>
        <v>1</v>
      </c>
      <c r="H43" s="315">
        <f>(E43-I43)/I43</f>
        <v>-3.4592786162659012E-2</v>
      </c>
      <c r="I43" s="316">
        <v>74088.973000000013</v>
      </c>
      <c r="J43" s="321">
        <v>792219.99727999989</v>
      </c>
      <c r="K43" s="395">
        <f>SUM(K38:K42)</f>
        <v>0.99999999999999989</v>
      </c>
    </row>
    <row r="44" spans="1:11" ht="11.1" customHeight="1">
      <c r="A44" s="676" t="str">
        <f>'3.1'!E6</f>
        <v>Listopad</v>
      </c>
      <c r="B44" s="677"/>
      <c r="C44" s="337" t="s">
        <v>4</v>
      </c>
      <c r="D44" s="99">
        <v>176</v>
      </c>
      <c r="E44" s="95">
        <v>39107.506999999998</v>
      </c>
      <c r="F44" s="99">
        <v>417490.86541000003</v>
      </c>
      <c r="G44" s="101">
        <f>E44/$E$49</f>
        <v>0.44433723694447791</v>
      </c>
      <c r="H44" s="101">
        <f>(E44-I44)/I44</f>
        <v>-0.13444886695763825</v>
      </c>
      <c r="I44" s="98">
        <v>45182.203000000001</v>
      </c>
      <c r="J44" s="112">
        <v>482663.68020999996</v>
      </c>
      <c r="K44" s="393">
        <f>I44/$I$49</f>
        <v>0.4751036081255538</v>
      </c>
    </row>
    <row r="45" spans="1:11" ht="11.1" customHeight="1">
      <c r="A45" s="678"/>
      <c r="B45" s="679"/>
      <c r="C45" s="337" t="s">
        <v>5</v>
      </c>
      <c r="D45" s="94">
        <v>467</v>
      </c>
      <c r="E45" s="95">
        <v>6294.0429999999997</v>
      </c>
      <c r="F45" s="94">
        <v>67201.613469999997</v>
      </c>
      <c r="G45" s="97">
        <f t="shared" ref="G45:G48" si="12">E45/$E$49</f>
        <v>7.1512553224876554E-2</v>
      </c>
      <c r="H45" s="97">
        <f>(E45-I45)/I45</f>
        <v>-1.3001507146124467E-2</v>
      </c>
      <c r="I45" s="98">
        <v>6376.9529999999995</v>
      </c>
      <c r="J45" s="111">
        <v>68138.822300000029</v>
      </c>
      <c r="K45" s="394">
        <f t="shared" ref="K45:K48" si="13">I45/$I$49</f>
        <v>6.705545940615322E-2</v>
      </c>
    </row>
    <row r="46" spans="1:11" ht="11.1" customHeight="1">
      <c r="A46" s="678"/>
      <c r="B46" s="679"/>
      <c r="C46" s="337" t="s">
        <v>6</v>
      </c>
      <c r="D46" s="94">
        <v>18435</v>
      </c>
      <c r="E46" s="95">
        <v>12053.915999999999</v>
      </c>
      <c r="F46" s="94">
        <v>128715.74557</v>
      </c>
      <c r="G46" s="97">
        <f t="shared" si="12"/>
        <v>0.13695589774620084</v>
      </c>
      <c r="H46" s="97">
        <f t="shared" ref="H46:H48" si="14">(E46-I46)/I46</f>
        <v>-3.5040119683397639E-2</v>
      </c>
      <c r="I46" s="98">
        <v>12491.624000000002</v>
      </c>
      <c r="J46" s="111">
        <v>133501.16177999999</v>
      </c>
      <c r="K46" s="394">
        <f t="shared" si="13"/>
        <v>0.13135294960601551</v>
      </c>
    </row>
    <row r="47" spans="1:11" ht="11.1" customHeight="1">
      <c r="A47" s="678"/>
      <c r="B47" s="679"/>
      <c r="C47" s="337" t="s">
        <v>7</v>
      </c>
      <c r="D47" s="94">
        <v>358777</v>
      </c>
      <c r="E47" s="95">
        <v>28440.554</v>
      </c>
      <c r="F47" s="94">
        <v>303697.09999999998</v>
      </c>
      <c r="G47" s="97">
        <f t="shared" si="12"/>
        <v>0.32313993273798353</v>
      </c>
      <c r="H47" s="97">
        <f t="shared" si="14"/>
        <v>-2.6709227345721027E-2</v>
      </c>
      <c r="I47" s="98">
        <v>29221.024999999998</v>
      </c>
      <c r="J47" s="111">
        <v>312295.98200000002</v>
      </c>
      <c r="K47" s="394">
        <f t="shared" si="13"/>
        <v>0.30726731962642478</v>
      </c>
    </row>
    <row r="48" spans="1:11" ht="11.1" customHeight="1">
      <c r="A48" s="678"/>
      <c r="B48" s="679"/>
      <c r="C48" s="337" t="s">
        <v>107</v>
      </c>
      <c r="D48" s="94">
        <v>32</v>
      </c>
      <c r="E48" s="95">
        <v>2117.1009999999997</v>
      </c>
      <c r="F48" s="94">
        <v>22598.760019999998</v>
      </c>
      <c r="G48" s="97">
        <f t="shared" si="12"/>
        <v>2.4054379346461308E-2</v>
      </c>
      <c r="H48" s="97">
        <f t="shared" si="14"/>
        <v>0.15822819781834563</v>
      </c>
      <c r="I48" s="98">
        <v>1827.8789999999999</v>
      </c>
      <c r="J48" s="111">
        <v>19528.149709999998</v>
      </c>
      <c r="K48" s="394">
        <f t="shared" si="13"/>
        <v>1.92206632358526E-2</v>
      </c>
    </row>
    <row r="49" spans="1:11" ht="11.1" customHeight="1">
      <c r="A49" s="680"/>
      <c r="B49" s="681"/>
      <c r="C49" s="310" t="s">
        <v>0</v>
      </c>
      <c r="D49" s="311">
        <v>377887</v>
      </c>
      <c r="E49" s="312">
        <v>88013.120999999985</v>
      </c>
      <c r="F49" s="311">
        <v>939704.08447</v>
      </c>
      <c r="G49" s="315">
        <f>SUM(G44:G48)</f>
        <v>1.0000000000000002</v>
      </c>
      <c r="H49" s="315">
        <f t="shared" ref="H49" si="15">(E49-I49)/I49</f>
        <v>-7.4517208700714752E-2</v>
      </c>
      <c r="I49" s="316">
        <v>95099.684000000008</v>
      </c>
      <c r="J49" s="321">
        <v>1016127.7960000001</v>
      </c>
      <c r="K49" s="395">
        <f>SUM(K44:K48)</f>
        <v>0.99999999999999989</v>
      </c>
    </row>
    <row r="50" spans="1:11" ht="11.1" customHeight="1">
      <c r="A50" s="682" t="str">
        <f>'3.1'!F6</f>
        <v>Prosinec</v>
      </c>
      <c r="B50" s="683"/>
      <c r="C50" s="336" t="s">
        <v>4</v>
      </c>
      <c r="D50" s="99">
        <v>176</v>
      </c>
      <c r="E50" s="242">
        <v>47825.263999999996</v>
      </c>
      <c r="F50" s="99">
        <v>510595.50164999993</v>
      </c>
      <c r="G50" s="101">
        <f>E50/$E$55</f>
        <v>0.42254575800725536</v>
      </c>
      <c r="H50" s="101">
        <f>(E50-I50)/I50</f>
        <v>7.4590601216247859E-2</v>
      </c>
      <c r="I50" s="454">
        <v>44505.566999999995</v>
      </c>
      <c r="J50" s="112">
        <v>475635.63006</v>
      </c>
      <c r="K50" s="393">
        <f>I50/$I$55</f>
        <v>0.41788431766754547</v>
      </c>
    </row>
    <row r="51" spans="1:11" ht="11.1" customHeight="1">
      <c r="A51" s="682"/>
      <c r="B51" s="683"/>
      <c r="C51" s="337" t="s">
        <v>5</v>
      </c>
      <c r="D51" s="94">
        <v>466</v>
      </c>
      <c r="E51" s="95">
        <v>7512.4810000000007</v>
      </c>
      <c r="F51" s="94">
        <v>80217.732979999986</v>
      </c>
      <c r="G51" s="97">
        <f t="shared" ref="G51:G54" si="16">E51/$E$55</f>
        <v>6.6374269855783846E-2</v>
      </c>
      <c r="H51" s="97">
        <f t="shared" ref="H51:H54" si="17">(E51-I51)/I51</f>
        <v>8.8522889901191629E-2</v>
      </c>
      <c r="I51" s="98">
        <v>6901.5370000000003</v>
      </c>
      <c r="J51" s="111">
        <v>73777.43730999995</v>
      </c>
      <c r="K51" s="394">
        <f t="shared" ref="K51:K54" si="18">I51/$I$55</f>
        <v>6.4801872541076014E-2</v>
      </c>
    </row>
    <row r="52" spans="1:11" ht="11.1" customHeight="1">
      <c r="A52" s="682"/>
      <c r="B52" s="683"/>
      <c r="C52" s="337" t="s">
        <v>6</v>
      </c>
      <c r="D52" s="94">
        <v>18516</v>
      </c>
      <c r="E52" s="95">
        <v>16670.87</v>
      </c>
      <c r="F52" s="94">
        <v>178041.83330999999</v>
      </c>
      <c r="G52" s="97">
        <f t="shared" si="16"/>
        <v>0.14729046557464717</v>
      </c>
      <c r="H52" s="97">
        <f t="shared" si="17"/>
        <v>4.7169147622415447E-2</v>
      </c>
      <c r="I52" s="98">
        <v>15919.940000000002</v>
      </c>
      <c r="J52" s="111">
        <v>170215.00784999999</v>
      </c>
      <c r="K52" s="394">
        <f t="shared" si="18"/>
        <v>0.1494800249193155</v>
      </c>
    </row>
    <row r="53" spans="1:11" ht="11.1" customHeight="1">
      <c r="A53" s="682"/>
      <c r="B53" s="683"/>
      <c r="C53" s="337" t="s">
        <v>7</v>
      </c>
      <c r="D53" s="94">
        <v>358635</v>
      </c>
      <c r="E53" s="95">
        <v>38986.047999999995</v>
      </c>
      <c r="F53" s="94">
        <v>416365.75199999998</v>
      </c>
      <c r="G53" s="97">
        <f t="shared" si="16"/>
        <v>0.34444951948131936</v>
      </c>
      <c r="H53" s="97">
        <f t="shared" si="17"/>
        <v>4.7717217638864266E-2</v>
      </c>
      <c r="I53" s="98">
        <v>37210.468000000001</v>
      </c>
      <c r="J53" s="111">
        <v>397845.16</v>
      </c>
      <c r="K53" s="394">
        <f t="shared" si="18"/>
        <v>0.34938710095009096</v>
      </c>
    </row>
    <row r="54" spans="1:11" ht="11.1" customHeight="1">
      <c r="A54" s="682"/>
      <c r="B54" s="683"/>
      <c r="C54" s="337" t="s">
        <v>107</v>
      </c>
      <c r="D54" s="94">
        <v>32</v>
      </c>
      <c r="E54" s="95">
        <v>2188.9700000000003</v>
      </c>
      <c r="F54" s="94">
        <v>23367.623459999999</v>
      </c>
      <c r="G54" s="97">
        <f t="shared" si="16"/>
        <v>1.9339987080994304E-2</v>
      </c>
      <c r="H54" s="97">
        <f t="shared" si="17"/>
        <v>0.1142002157170046</v>
      </c>
      <c r="I54" s="98">
        <v>1964.6110000000001</v>
      </c>
      <c r="J54" s="111">
        <v>20995.513959999997</v>
      </c>
      <c r="K54" s="394">
        <f t="shared" si="18"/>
        <v>1.844668392197215E-2</v>
      </c>
    </row>
    <row r="55" spans="1:11" ht="11.1" customHeight="1">
      <c r="A55" s="682"/>
      <c r="B55" s="683"/>
      <c r="C55" s="310" t="s">
        <v>0</v>
      </c>
      <c r="D55" s="311">
        <v>377825</v>
      </c>
      <c r="E55" s="312">
        <v>113183.63299999999</v>
      </c>
      <c r="F55" s="311">
        <v>1208588.4433999998</v>
      </c>
      <c r="G55" s="315">
        <f>SUM(G50:G54)</f>
        <v>1</v>
      </c>
      <c r="H55" s="315">
        <f t="shared" ref="H55" si="19">(E55-I55)/I55</f>
        <v>6.2735932503429959E-2</v>
      </c>
      <c r="I55" s="316">
        <v>106502.12299999999</v>
      </c>
      <c r="J55" s="321">
        <v>1138468.7491799998</v>
      </c>
      <c r="K55" s="395">
        <f>SUM(K50:K54)</f>
        <v>1.0000000000000002</v>
      </c>
    </row>
    <row r="56" spans="1:11" ht="11.1" customHeight="1">
      <c r="A56" s="684" t="str">
        <f>'3.1'!G6</f>
        <v>IV. čtvrtletí</v>
      </c>
      <c r="B56" s="685"/>
      <c r="C56" s="337" t="s">
        <v>4</v>
      </c>
      <c r="D56" s="94">
        <f>D50</f>
        <v>176</v>
      </c>
      <c r="E56" s="95">
        <f>E38+E44+E50</f>
        <v>125195.05299999999</v>
      </c>
      <c r="F56" s="94">
        <f>F38+F44+F50</f>
        <v>1337207.4363200001</v>
      </c>
      <c r="G56" s="97">
        <f>E56/$E$61</f>
        <v>0.45905608480095339</v>
      </c>
      <c r="H56" s="97">
        <f>(E56-I56)/I56</f>
        <v>-4.6145226074495074E-2</v>
      </c>
      <c r="I56" s="98">
        <f>I38+I44+I50</f>
        <v>131251.69199999998</v>
      </c>
      <c r="J56" s="111">
        <f>J38+J44+J50</f>
        <v>1402678.5757999998</v>
      </c>
      <c r="K56" s="394">
        <f>I56/$I$61</f>
        <v>0.4760829941429307</v>
      </c>
    </row>
    <row r="57" spans="1:11" ht="11.1" customHeight="1">
      <c r="A57" s="682"/>
      <c r="B57" s="683"/>
      <c r="C57" s="337" t="s">
        <v>5</v>
      </c>
      <c r="D57" s="94">
        <f>D51</f>
        <v>466</v>
      </c>
      <c r="E57" s="95">
        <f t="shared" ref="E57:F58" si="20">E39+E45+E51</f>
        <v>18345.727999999999</v>
      </c>
      <c r="F57" s="94">
        <f t="shared" si="20"/>
        <v>195970.94386999996</v>
      </c>
      <c r="G57" s="97">
        <f t="shared" ref="G57:G60" si="21">E57/$E$61</f>
        <v>6.7268776734358868E-2</v>
      </c>
      <c r="H57" s="97">
        <f t="shared" ref="H57:H60" si="22">(E57-I57)/I57</f>
        <v>4.2915417600700591E-2</v>
      </c>
      <c r="I57" s="98">
        <f t="shared" ref="I57:J57" si="23">I39+I45+I51</f>
        <v>17590.811000000002</v>
      </c>
      <c r="J57" s="111">
        <f t="shared" si="23"/>
        <v>188032.58179999996</v>
      </c>
      <c r="K57" s="394">
        <f t="shared" ref="K57:K60" si="24">I57/$I$61</f>
        <v>6.3806308647681304E-2</v>
      </c>
    </row>
    <row r="58" spans="1:11" ht="11.1" customHeight="1">
      <c r="A58" s="682"/>
      <c r="B58" s="683"/>
      <c r="C58" s="337" t="s">
        <v>6</v>
      </c>
      <c r="D58" s="94">
        <f>D52</f>
        <v>18516</v>
      </c>
      <c r="E58" s="95">
        <f>E40+E46+E52</f>
        <v>36401.341</v>
      </c>
      <c r="F58" s="94">
        <f t="shared" si="20"/>
        <v>388872.75321999996</v>
      </c>
      <c r="G58" s="97">
        <f t="shared" si="21"/>
        <v>0.13347378095654006</v>
      </c>
      <c r="H58" s="97">
        <f t="shared" si="22"/>
        <v>3.744020291206158E-3</v>
      </c>
      <c r="I58" s="98">
        <f>I40+I46+I52</f>
        <v>36265.562000000005</v>
      </c>
      <c r="J58" s="111">
        <f t="shared" ref="J58" si="25">J40+J46+J52</f>
        <v>387714.25305</v>
      </c>
      <c r="K58" s="394">
        <f t="shared" si="24"/>
        <v>0.13154434109113119</v>
      </c>
    </row>
    <row r="59" spans="1:11" ht="11.1" customHeight="1">
      <c r="A59" s="682"/>
      <c r="B59" s="683"/>
      <c r="C59" s="337" t="s">
        <v>7</v>
      </c>
      <c r="D59" s="94">
        <f>D53</f>
        <v>358635</v>
      </c>
      <c r="E59" s="95">
        <f t="shared" ref="E59:F60" si="26">E41+E47+E53</f>
        <v>86368.655999999988</v>
      </c>
      <c r="F59" s="94">
        <f t="shared" si="26"/>
        <v>922688.152</v>
      </c>
      <c r="G59" s="97">
        <f t="shared" si="21"/>
        <v>0.31669028546104272</v>
      </c>
      <c r="H59" s="97">
        <f t="shared" si="22"/>
        <v>1.7188515735863712E-2</v>
      </c>
      <c r="I59" s="98">
        <f t="shared" ref="I59:J59" si="27">I41+I47+I53</f>
        <v>84909.192999999999</v>
      </c>
      <c r="J59" s="111">
        <f t="shared" si="27"/>
        <v>907758.74200000009</v>
      </c>
      <c r="K59" s="394">
        <f t="shared" si="24"/>
        <v>0.30798706072071036</v>
      </c>
    </row>
    <row r="60" spans="1:11" ht="11.1" customHeight="1">
      <c r="A60" s="682"/>
      <c r="B60" s="683"/>
      <c r="C60" s="337" t="s">
        <v>107</v>
      </c>
      <c r="D60" s="94">
        <f>D54</f>
        <v>32</v>
      </c>
      <c r="E60" s="95">
        <f>E42+E48+E54</f>
        <v>6412.0050000000001</v>
      </c>
      <c r="F60" s="94">
        <f t="shared" si="26"/>
        <v>68482.479760000002</v>
      </c>
      <c r="G60" s="97">
        <f t="shared" si="21"/>
        <v>2.3511072047105071E-2</v>
      </c>
      <c r="H60" s="97">
        <f t="shared" si="22"/>
        <v>0.13016306273246145</v>
      </c>
      <c r="I60" s="98">
        <f>I42+I48+I54</f>
        <v>5673.5219999999999</v>
      </c>
      <c r="J60" s="111">
        <f t="shared" ref="J60" si="28">J42+J48+J54</f>
        <v>60632.389809999993</v>
      </c>
      <c r="K60" s="394">
        <f t="shared" si="24"/>
        <v>2.0579295397546486E-2</v>
      </c>
    </row>
    <row r="61" spans="1:11" ht="11.1" customHeight="1">
      <c r="A61" s="682"/>
      <c r="B61" s="683"/>
      <c r="C61" s="310" t="s">
        <v>0</v>
      </c>
      <c r="D61" s="311">
        <f>SUM(D56:D60)</f>
        <v>377825</v>
      </c>
      <c r="E61" s="312">
        <f>SUM(E56:E60)</f>
        <v>272722.78299999994</v>
      </c>
      <c r="F61" s="311">
        <f>SUM(F56:F60)</f>
        <v>2913221.76517</v>
      </c>
      <c r="G61" s="315">
        <f>SUM(G56:G60)</f>
        <v>1</v>
      </c>
      <c r="H61" s="315">
        <f>(E61-I61)/I61</f>
        <v>-1.07656737740741E-2</v>
      </c>
      <c r="I61" s="316">
        <f>SUM(I56:I60)</f>
        <v>275690.77999999997</v>
      </c>
      <c r="J61" s="321">
        <f>SUM(J56:J60)</f>
        <v>2946816.5424599997</v>
      </c>
      <c r="K61" s="395">
        <f>SUM(K56:K60)</f>
        <v>1</v>
      </c>
    </row>
    <row r="62" spans="1:11" ht="15" customHeight="1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</row>
    <row r="63" spans="1:11" ht="15" customHeight="1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</row>
    <row r="64" spans="1:11" ht="15" customHeight="1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</row>
    <row r="65" spans="1:11" ht="15" customHeight="1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</row>
    <row r="66" spans="1:11" ht="15" customHeight="1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</row>
    <row r="67" spans="1:11" ht="15" customHeight="1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</row>
    <row r="68" spans="1:11" ht="15" customHeight="1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</row>
    <row r="69" spans="1:11" ht="15" customHeight="1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</row>
    <row r="70" spans="1:11" ht="15" customHeight="1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</row>
    <row r="71" spans="1:11" ht="15" customHeight="1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</row>
    <row r="72" spans="1:11" ht="15" customHeight="1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</row>
    <row r="73" spans="1:11" ht="15" customHeight="1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</row>
    <row r="74" spans="1:11" ht="15" customHeight="1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</row>
    <row r="75" spans="1:11" ht="15" customHeight="1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</row>
    <row r="76" spans="1:11" ht="15" customHeight="1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</row>
    <row r="77" spans="1:11" ht="15" customHeight="1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</row>
    <row r="78" spans="1:11" ht="15" customHeight="1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</row>
    <row r="79" spans="1:11" ht="15" customHeight="1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</row>
    <row r="80" spans="1:11" ht="15" customHeight="1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</row>
    <row r="81" spans="1:11" ht="15" customHeight="1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</row>
    <row r="82" spans="1:11" ht="15" customHeight="1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</row>
    <row r="83" spans="1:11" ht="15" customHeight="1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</row>
    <row r="84" spans="1:11" ht="15" customHeight="1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</row>
    <row r="85" spans="1:11" ht="15" customHeight="1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</row>
    <row r="86" spans="1:11" ht="15" customHeight="1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</row>
    <row r="87" spans="1:11" ht="15" customHeight="1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</row>
    <row r="88" spans="1:11" ht="15" customHeight="1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</row>
    <row r="89" spans="1:11" ht="15" customHeight="1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</row>
    <row r="90" spans="1:11" ht="15" customHeight="1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</row>
    <row r="91" spans="1:11" ht="15" customHeight="1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</row>
    <row r="92" spans="1:11" ht="15" customHeight="1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</row>
    <row r="93" spans="1:11" ht="15" customHeight="1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</row>
    <row r="94" spans="1:11" ht="15" customHeight="1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</row>
    <row r="95" spans="1:11" ht="15" customHeight="1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</row>
    <row r="96" spans="1:11" ht="15" customHeight="1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</row>
    <row r="97" spans="1:11" ht="15" customHeight="1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</row>
    <row r="98" spans="1:11" ht="15" customHeight="1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</row>
    <row r="99" spans="1:11" ht="15" customHeight="1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</row>
    <row r="100" spans="1:11" ht="15" customHeight="1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</row>
    <row r="101" spans="1:11" ht="15" customHeight="1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</row>
    <row r="102" spans="1:11" ht="15" customHeight="1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</row>
    <row r="103" spans="1:11" ht="15" customHeight="1"/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</sheetData>
  <mergeCells count="30">
    <mergeCell ref="A50:B55"/>
    <mergeCell ref="A56:B61"/>
    <mergeCell ref="A26:B31"/>
    <mergeCell ref="A33:D33"/>
    <mergeCell ref="I34:K34"/>
    <mergeCell ref="H35:H37"/>
    <mergeCell ref="D36:D37"/>
    <mergeCell ref="A37:B37"/>
    <mergeCell ref="E34:G34"/>
    <mergeCell ref="E35:F36"/>
    <mergeCell ref="I35:J36"/>
    <mergeCell ref="G35:G37"/>
    <mergeCell ref="K35:K37"/>
    <mergeCell ref="A38:B43"/>
    <mergeCell ref="A44:B49"/>
    <mergeCell ref="A1:K1"/>
    <mergeCell ref="A2:C2"/>
    <mergeCell ref="A8:B13"/>
    <mergeCell ref="A14:B19"/>
    <mergeCell ref="A20:B25"/>
    <mergeCell ref="H5:H7"/>
    <mergeCell ref="A3:D3"/>
    <mergeCell ref="E4:G4"/>
    <mergeCell ref="I4:K4"/>
    <mergeCell ref="D6:D7"/>
    <mergeCell ref="A7:B7"/>
    <mergeCell ref="E5:F6"/>
    <mergeCell ref="I5:J6"/>
    <mergeCell ref="G5:G7"/>
    <mergeCell ref="K5:K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1 H61" formula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26"/>
  <dimension ref="A1:T119"/>
  <sheetViews>
    <sheetView showGridLines="0" topLeftCell="A16" zoomScaleNormal="100" zoomScaleSheetLayoutView="100" workbookViewId="0"/>
  </sheetViews>
  <sheetFormatPr defaultColWidth="9.140625" defaultRowHeight="12.75"/>
  <cols>
    <col min="1" max="1" width="9.42578125" style="204" customWidth="1"/>
    <col min="2" max="2" width="3.85546875" style="204" customWidth="1"/>
    <col min="3" max="11" width="9.5703125" style="204" customWidth="1"/>
    <col min="12" max="13" width="9.140625" style="204"/>
    <col min="14" max="14" width="11.140625" style="204" customWidth="1"/>
    <col min="15" max="16384" width="9.140625" style="204"/>
  </cols>
  <sheetData>
    <row r="1" spans="1:16" s="216" customFormat="1" ht="15.75">
      <c r="A1" s="711" t="s">
        <v>255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</row>
    <row r="2" spans="1:16" ht="6" customHeight="1">
      <c r="A2" s="686"/>
      <c r="B2" s="686"/>
      <c r="C2" s="686"/>
      <c r="D2" s="206"/>
      <c r="E2" s="206"/>
      <c r="F2" s="207"/>
      <c r="G2" s="208"/>
      <c r="H2" s="208"/>
      <c r="I2" s="208"/>
      <c r="J2" s="75"/>
      <c r="K2" s="75"/>
    </row>
    <row r="3" spans="1:16" ht="12.95" customHeight="1">
      <c r="A3" s="716" t="s">
        <v>43</v>
      </c>
      <c r="B3" s="716"/>
      <c r="C3" s="716"/>
      <c r="D3" s="717"/>
      <c r="E3" s="389"/>
      <c r="F3" s="390"/>
      <c r="G3" s="281"/>
      <c r="H3" s="282"/>
      <c r="I3" s="390"/>
      <c r="J3" s="391"/>
      <c r="K3" s="391"/>
    </row>
    <row r="4" spans="1:16" ht="24.95" customHeight="1">
      <c r="A4" s="283"/>
      <c r="B4" s="283"/>
      <c r="C4" s="283"/>
      <c r="D4" s="272"/>
      <c r="E4" s="695">
        <f>'3.1'!D4</f>
        <v>2021</v>
      </c>
      <c r="F4" s="696"/>
      <c r="G4" s="697"/>
      <c r="H4" s="284"/>
      <c r="I4" s="698">
        <f>E4-1</f>
        <v>2020</v>
      </c>
      <c r="J4" s="699"/>
      <c r="K4" s="699"/>
    </row>
    <row r="5" spans="1:16" ht="24.95" customHeight="1">
      <c r="A5" s="392"/>
      <c r="B5" s="285"/>
      <c r="C5" s="286"/>
      <c r="D5" s="287"/>
      <c r="E5" s="691" t="s">
        <v>65</v>
      </c>
      <c r="F5" s="694"/>
      <c r="G5" s="722" t="s">
        <v>35</v>
      </c>
      <c r="H5" s="702" t="s">
        <v>270</v>
      </c>
      <c r="I5" s="734" t="s">
        <v>65</v>
      </c>
      <c r="J5" s="735"/>
      <c r="K5" s="687" t="s">
        <v>35</v>
      </c>
    </row>
    <row r="6" spans="1:16" ht="24.95" customHeight="1">
      <c r="A6" s="392"/>
      <c r="B6" s="288"/>
      <c r="C6" s="288"/>
      <c r="D6" s="700" t="s">
        <v>211</v>
      </c>
      <c r="E6" s="693"/>
      <c r="F6" s="700"/>
      <c r="G6" s="702"/>
      <c r="H6" s="702"/>
      <c r="I6" s="734"/>
      <c r="J6" s="736"/>
      <c r="K6" s="689"/>
    </row>
    <row r="7" spans="1:16" ht="15" customHeight="1">
      <c r="A7" s="733" t="s">
        <v>210</v>
      </c>
      <c r="B7" s="733"/>
      <c r="C7" s="340" t="s">
        <v>237</v>
      </c>
      <c r="D7" s="701"/>
      <c r="E7" s="339" t="s">
        <v>278</v>
      </c>
      <c r="F7" s="538" t="s">
        <v>273</v>
      </c>
      <c r="G7" s="703"/>
      <c r="H7" s="703"/>
      <c r="I7" s="289" t="s">
        <v>279</v>
      </c>
      <c r="J7" s="290" t="s">
        <v>273</v>
      </c>
      <c r="K7" s="737"/>
    </row>
    <row r="8" spans="1:16" ht="11.1" customHeight="1">
      <c r="A8" s="676" t="str">
        <f>'3.1'!D6</f>
        <v>Říjen</v>
      </c>
      <c r="B8" s="677"/>
      <c r="C8" s="337" t="s">
        <v>4</v>
      </c>
      <c r="D8" s="99">
        <v>115</v>
      </c>
      <c r="E8" s="95">
        <v>17288.553</v>
      </c>
      <c r="F8" s="99">
        <v>184937.56578000003</v>
      </c>
      <c r="G8" s="101">
        <f>E8/$E$13</f>
        <v>0.43162896774870047</v>
      </c>
      <c r="H8" s="101">
        <f>(E8-I8)/I8</f>
        <v>3.9176631535669602E-2</v>
      </c>
      <c r="I8" s="98">
        <v>16636.780000000002</v>
      </c>
      <c r="J8" s="112">
        <v>177929.18164000002</v>
      </c>
      <c r="K8" s="393">
        <f>I8/$I$13</f>
        <v>0.43012769301967235</v>
      </c>
    </row>
    <row r="9" spans="1:16" ht="11.1" customHeight="1">
      <c r="A9" s="678"/>
      <c r="B9" s="679"/>
      <c r="C9" s="337" t="s">
        <v>5</v>
      </c>
      <c r="D9" s="94">
        <v>367</v>
      </c>
      <c r="E9" s="95">
        <v>4073.8990000000003</v>
      </c>
      <c r="F9" s="94">
        <v>43578.553300000014</v>
      </c>
      <c r="G9" s="97">
        <f>E9/$E$13</f>
        <v>0.10170965841285058</v>
      </c>
      <c r="H9" s="97">
        <f>(E9-I9)/I9</f>
        <v>7.5499622087413398E-2</v>
      </c>
      <c r="I9" s="98">
        <v>3787.913</v>
      </c>
      <c r="J9" s="111">
        <v>40511.749179999984</v>
      </c>
      <c r="K9" s="394">
        <f>I9/$I$13</f>
        <v>9.7932789881769539E-2</v>
      </c>
      <c r="L9" s="210"/>
      <c r="N9" s="210"/>
      <c r="O9" s="210"/>
      <c r="P9" s="210"/>
    </row>
    <row r="10" spans="1:16" ht="11.1" customHeight="1">
      <c r="A10" s="678"/>
      <c r="B10" s="679"/>
      <c r="C10" s="337" t="s">
        <v>6</v>
      </c>
      <c r="D10" s="94">
        <v>13214</v>
      </c>
      <c r="E10" s="95">
        <v>5710.1909999999998</v>
      </c>
      <c r="F10" s="94">
        <v>61082.586740999999</v>
      </c>
      <c r="G10" s="97">
        <f>E10/$E$13</f>
        <v>0.14256160402654403</v>
      </c>
      <c r="H10" s="97">
        <f t="shared" ref="H10:H12" si="0">(E10-I10)/I10</f>
        <v>-6.3431815757478277E-3</v>
      </c>
      <c r="I10" s="98">
        <v>5746.643</v>
      </c>
      <c r="J10" s="111">
        <v>61459.930390000001</v>
      </c>
      <c r="K10" s="394">
        <f>I10/$I$13</f>
        <v>0.14857384038243268</v>
      </c>
      <c r="L10" s="210"/>
      <c r="N10" s="210"/>
      <c r="O10" s="210"/>
      <c r="P10" s="210"/>
    </row>
    <row r="11" spans="1:16" ht="11.1" customHeight="1">
      <c r="A11" s="678"/>
      <c r="B11" s="679"/>
      <c r="C11" s="337" t="s">
        <v>7</v>
      </c>
      <c r="D11" s="94">
        <v>173331</v>
      </c>
      <c r="E11" s="95">
        <v>12553.7</v>
      </c>
      <c r="F11" s="94">
        <v>134288.20000000001</v>
      </c>
      <c r="G11" s="97">
        <f>E11/$E$13</f>
        <v>0.31341781885545084</v>
      </c>
      <c r="H11" s="97">
        <f t="shared" si="0"/>
        <v>3.4213734923878032E-2</v>
      </c>
      <c r="I11" s="98">
        <v>12138.4</v>
      </c>
      <c r="J11" s="111">
        <v>129819.3</v>
      </c>
      <c r="K11" s="394">
        <f>I11/$I$13</f>
        <v>0.31382647296832616</v>
      </c>
      <c r="L11" s="210"/>
      <c r="N11" s="210"/>
      <c r="O11" s="210"/>
      <c r="P11" s="210"/>
    </row>
    <row r="12" spans="1:16" ht="11.1" customHeight="1">
      <c r="A12" s="678"/>
      <c r="B12" s="679"/>
      <c r="C12" s="337" t="s">
        <v>107</v>
      </c>
      <c r="D12" s="94">
        <v>15</v>
      </c>
      <c r="E12" s="95">
        <v>427.85700000000003</v>
      </c>
      <c r="F12" s="94">
        <v>4576.8326989999987</v>
      </c>
      <c r="G12" s="97">
        <f>E12/$E$13</f>
        <v>1.0681950956454004E-2</v>
      </c>
      <c r="H12" s="97">
        <f t="shared" si="0"/>
        <v>0.15961719842586278</v>
      </c>
      <c r="I12" s="98">
        <v>368.964</v>
      </c>
      <c r="J12" s="111">
        <v>3946.0490300000001</v>
      </c>
      <c r="K12" s="394">
        <f>I12/$I$13</f>
        <v>9.5392037477991746E-3</v>
      </c>
      <c r="L12" s="210"/>
      <c r="N12" s="210"/>
      <c r="O12" s="210"/>
      <c r="P12" s="210"/>
    </row>
    <row r="13" spans="1:16" ht="11.1" customHeight="1">
      <c r="A13" s="680"/>
      <c r="B13" s="681"/>
      <c r="C13" s="310" t="s">
        <v>0</v>
      </c>
      <c r="D13" s="311">
        <v>187042</v>
      </c>
      <c r="E13" s="312">
        <v>40054.200000000004</v>
      </c>
      <c r="F13" s="311">
        <v>428463.73852000007</v>
      </c>
      <c r="G13" s="315">
        <f>SUM(G8:G12)</f>
        <v>0.99999999999999989</v>
      </c>
      <c r="H13" s="315">
        <f>(E13-I13)/I13</f>
        <v>3.5562208657478146E-2</v>
      </c>
      <c r="I13" s="316">
        <v>38678.700000000004</v>
      </c>
      <c r="J13" s="321">
        <v>413666.21023999999</v>
      </c>
      <c r="K13" s="395">
        <f>SUM(K8:K12)</f>
        <v>0.99999999999999989</v>
      </c>
      <c r="L13" s="210"/>
    </row>
    <row r="14" spans="1:16" ht="11.1" customHeight="1">
      <c r="A14" s="682" t="str">
        <f>'3.1'!E6</f>
        <v>Listopad</v>
      </c>
      <c r="B14" s="683"/>
      <c r="C14" s="337" t="s">
        <v>4</v>
      </c>
      <c r="D14" s="99">
        <v>115</v>
      </c>
      <c r="E14" s="95">
        <v>20991.564999999999</v>
      </c>
      <c r="F14" s="99">
        <v>224153.96691999992</v>
      </c>
      <c r="G14" s="101">
        <f>E14/$E$19</f>
        <v>0.38208302542055117</v>
      </c>
      <c r="H14" s="101">
        <f>(E14-I14)/I14</f>
        <v>3.9049920819805219E-2</v>
      </c>
      <c r="I14" s="98">
        <v>20202.652999999998</v>
      </c>
      <c r="J14" s="112">
        <v>215914.35855000006</v>
      </c>
      <c r="K14" s="393">
        <f>I14/$I$19</f>
        <v>0.36935577819624471</v>
      </c>
      <c r="L14" s="210"/>
      <c r="M14" s="210"/>
    </row>
    <row r="15" spans="1:16" ht="11.1" customHeight="1">
      <c r="A15" s="682"/>
      <c r="B15" s="683"/>
      <c r="C15" s="337" t="s">
        <v>5</v>
      </c>
      <c r="D15" s="94">
        <v>367</v>
      </c>
      <c r="E15" s="95">
        <v>5690.723</v>
      </c>
      <c r="F15" s="94">
        <v>60767.299640000027</v>
      </c>
      <c r="G15" s="97">
        <f>E15/$E$19</f>
        <v>0.1035810650930655</v>
      </c>
      <c r="H15" s="97">
        <f>(E15-I15)/I15</f>
        <v>-1.9896163527374392E-2</v>
      </c>
      <c r="I15" s="98">
        <v>5806.2449999999999</v>
      </c>
      <c r="J15" s="111">
        <v>62054.136259999992</v>
      </c>
      <c r="K15" s="394">
        <f>I15/$I$19</f>
        <v>0.10615289686820117</v>
      </c>
      <c r="L15" s="211"/>
      <c r="M15" s="210"/>
    </row>
    <row r="16" spans="1:16" ht="11.1" customHeight="1">
      <c r="A16" s="682"/>
      <c r="B16" s="683"/>
      <c r="C16" s="337" t="s">
        <v>6</v>
      </c>
      <c r="D16" s="94">
        <v>13281</v>
      </c>
      <c r="E16" s="95">
        <v>8965.4359999999997</v>
      </c>
      <c r="F16" s="94">
        <v>95735.714543000009</v>
      </c>
      <c r="G16" s="97">
        <f>E16/$E$19</f>
        <v>0.16318654236091137</v>
      </c>
      <c r="H16" s="97">
        <f t="shared" ref="H16:H19" si="1">(E16-I16)/I16</f>
        <v>-1.912036935734459E-2</v>
      </c>
      <c r="I16" s="98">
        <v>9140.2000000000007</v>
      </c>
      <c r="J16" s="111">
        <v>97685.5</v>
      </c>
      <c r="K16" s="394">
        <f>I16/$I$19</f>
        <v>0.16710605700495459</v>
      </c>
      <c r="L16" s="210"/>
      <c r="M16" s="210"/>
      <c r="N16" s="210"/>
      <c r="O16" s="210"/>
    </row>
    <row r="17" spans="1:20" ht="11.1" customHeight="1">
      <c r="A17" s="682"/>
      <c r="B17" s="683"/>
      <c r="C17" s="337" t="s">
        <v>7</v>
      </c>
      <c r="D17" s="94">
        <v>173259</v>
      </c>
      <c r="E17" s="95">
        <v>18848.8</v>
      </c>
      <c r="F17" s="94">
        <v>201272.6</v>
      </c>
      <c r="G17" s="97">
        <f>E17/$E$19</f>
        <v>0.34308097226418732</v>
      </c>
      <c r="H17" s="97">
        <f t="shared" si="1"/>
        <v>-1.8051293806296335E-2</v>
      </c>
      <c r="I17" s="98">
        <v>19195.3</v>
      </c>
      <c r="J17" s="111">
        <v>205148.4</v>
      </c>
      <c r="K17" s="394">
        <f>I17/$I$19</f>
        <v>0.35093880834415048</v>
      </c>
      <c r="L17" s="210"/>
      <c r="M17" s="210"/>
      <c r="N17" s="210"/>
      <c r="O17" s="210"/>
    </row>
    <row r="18" spans="1:20" ht="11.1" customHeight="1">
      <c r="A18" s="682"/>
      <c r="B18" s="683"/>
      <c r="C18" s="337" t="s">
        <v>107</v>
      </c>
      <c r="D18" s="94">
        <v>15</v>
      </c>
      <c r="E18" s="95">
        <v>443.27600000000001</v>
      </c>
      <c r="F18" s="94">
        <v>4733.4239370000005</v>
      </c>
      <c r="G18" s="97">
        <f>E18/$E$19</f>
        <v>8.0683948612845328E-3</v>
      </c>
      <c r="H18" s="97">
        <f t="shared" si="1"/>
        <v>0.25715679434603333</v>
      </c>
      <c r="I18" s="98">
        <v>352.60199999999998</v>
      </c>
      <c r="J18" s="111">
        <v>3768.4064800000006</v>
      </c>
      <c r="K18" s="394">
        <f>I18/$I$19</f>
        <v>6.4464595864489821E-3</v>
      </c>
      <c r="L18" s="210"/>
      <c r="M18" s="210"/>
      <c r="N18" s="210"/>
      <c r="O18" s="210"/>
    </row>
    <row r="19" spans="1:20" ht="11.1" customHeight="1">
      <c r="A19" s="682"/>
      <c r="B19" s="683"/>
      <c r="C19" s="310" t="s">
        <v>0</v>
      </c>
      <c r="D19" s="311">
        <v>187037</v>
      </c>
      <c r="E19" s="312">
        <v>54939.8</v>
      </c>
      <c r="F19" s="311">
        <v>586663.00503999996</v>
      </c>
      <c r="G19" s="315">
        <f>SUM(G14:G18)</f>
        <v>0.99999999999999989</v>
      </c>
      <c r="H19" s="315">
        <f t="shared" si="1"/>
        <v>4.4390003108032055E-3</v>
      </c>
      <c r="I19" s="316">
        <v>54697</v>
      </c>
      <c r="J19" s="321">
        <v>584570.80129000009</v>
      </c>
      <c r="K19" s="395">
        <f>SUM(K14:K18)</f>
        <v>0.99999999999999989</v>
      </c>
      <c r="L19" s="210"/>
      <c r="M19" s="210"/>
      <c r="N19" s="210"/>
      <c r="O19" s="210"/>
    </row>
    <row r="20" spans="1:20" ht="11.1" customHeight="1">
      <c r="A20" s="682" t="str">
        <f>'3.1'!F6</f>
        <v>Prosinec</v>
      </c>
      <c r="B20" s="683"/>
      <c r="C20" s="336" t="s">
        <v>4</v>
      </c>
      <c r="D20" s="99">
        <v>115</v>
      </c>
      <c r="E20" s="242">
        <v>22927.298999999999</v>
      </c>
      <c r="F20" s="99">
        <v>244864.16019999995</v>
      </c>
      <c r="G20" s="101">
        <f>E20/$E$25</f>
        <v>0.33627601936051627</v>
      </c>
      <c r="H20" s="101">
        <f>(E20-I20)/I20</f>
        <v>9.8738640337410463E-2</v>
      </c>
      <c r="I20" s="454">
        <v>20866.927</v>
      </c>
      <c r="J20" s="112">
        <v>223106.77655000004</v>
      </c>
      <c r="K20" s="393">
        <f>I20/$I$25</f>
        <v>0.32985348049041119</v>
      </c>
      <c r="L20" s="95"/>
      <c r="M20" s="95"/>
      <c r="N20" s="95"/>
      <c r="O20" s="95"/>
      <c r="P20" s="95"/>
      <c r="Q20" s="95"/>
      <c r="R20" s="95"/>
      <c r="S20" s="95"/>
      <c r="T20" s="95"/>
    </row>
    <row r="21" spans="1:20" ht="11.1" customHeight="1">
      <c r="A21" s="682"/>
      <c r="B21" s="683"/>
      <c r="C21" s="337" t="s">
        <v>5</v>
      </c>
      <c r="D21" s="94">
        <v>370</v>
      </c>
      <c r="E21" s="95">
        <v>6734.49</v>
      </c>
      <c r="F21" s="94">
        <v>71924.727830000003</v>
      </c>
      <c r="G21" s="97">
        <f>E21/$E$25</f>
        <v>9.8775154004106774E-2</v>
      </c>
      <c r="H21" s="97">
        <f t="shared" ref="H21:H25" si="2">(E21-I21)/I21</f>
        <v>0.10772435954373098</v>
      </c>
      <c r="I21" s="98">
        <v>6079.5720000000001</v>
      </c>
      <c r="J21" s="111">
        <v>65001.657200000016</v>
      </c>
      <c r="K21" s="394">
        <f>I21/$I$25</f>
        <v>9.6102698020271521E-2</v>
      </c>
      <c r="L21" s="95"/>
      <c r="M21" s="95"/>
      <c r="N21" s="95"/>
      <c r="O21" s="95"/>
      <c r="P21" s="95"/>
      <c r="Q21" s="95"/>
      <c r="R21" s="95"/>
      <c r="S21" s="95"/>
      <c r="T21" s="95"/>
    </row>
    <row r="22" spans="1:20" ht="11.1" customHeight="1">
      <c r="A22" s="682"/>
      <c r="B22" s="683"/>
      <c r="C22" s="337" t="s">
        <v>6</v>
      </c>
      <c r="D22" s="94">
        <v>13340</v>
      </c>
      <c r="E22" s="95">
        <v>12390.156000000001</v>
      </c>
      <c r="F22" s="94">
        <v>132327.492539</v>
      </c>
      <c r="G22" s="97">
        <f>E22/$E$25</f>
        <v>0.18172713405690819</v>
      </c>
      <c r="H22" s="97">
        <f t="shared" si="2"/>
        <v>6.3715315934066014E-2</v>
      </c>
      <c r="I22" s="98">
        <v>11648</v>
      </c>
      <c r="J22" s="111">
        <v>124538.4</v>
      </c>
      <c r="K22" s="394">
        <f>I22/$I$25</f>
        <v>0.18412549872591732</v>
      </c>
      <c r="L22" s="95"/>
      <c r="M22" s="95"/>
      <c r="N22" s="95"/>
      <c r="O22" s="95"/>
      <c r="P22" s="95"/>
      <c r="Q22" s="95"/>
      <c r="R22" s="95"/>
      <c r="S22" s="95"/>
      <c r="T22" s="95"/>
    </row>
    <row r="23" spans="1:20" ht="11.1" customHeight="1">
      <c r="A23" s="682"/>
      <c r="B23" s="683"/>
      <c r="C23" s="337" t="s">
        <v>7</v>
      </c>
      <c r="D23" s="94">
        <v>173195</v>
      </c>
      <c r="E23" s="95">
        <v>25675</v>
      </c>
      <c r="F23" s="94">
        <v>274210.5</v>
      </c>
      <c r="G23" s="97">
        <f>E23/$E$25</f>
        <v>0.37657670871223231</v>
      </c>
      <c r="H23" s="97">
        <f t="shared" si="2"/>
        <v>5.6732217676547396E-2</v>
      </c>
      <c r="I23" s="98">
        <v>24296.6</v>
      </c>
      <c r="J23" s="111">
        <v>259775.8</v>
      </c>
      <c r="K23" s="394">
        <f>I23/$I$25</f>
        <v>0.38406795950756545</v>
      </c>
      <c r="L23" s="95"/>
      <c r="M23" s="95"/>
      <c r="N23" s="95"/>
      <c r="O23" s="95"/>
      <c r="P23" s="95"/>
      <c r="Q23" s="95"/>
      <c r="R23" s="95"/>
      <c r="S23" s="95"/>
      <c r="T23" s="95"/>
    </row>
    <row r="24" spans="1:20" ht="11.1" customHeight="1">
      <c r="A24" s="682"/>
      <c r="B24" s="683"/>
      <c r="C24" s="337" t="s">
        <v>107</v>
      </c>
      <c r="D24" s="94">
        <v>15</v>
      </c>
      <c r="E24" s="95">
        <v>453.05500000000001</v>
      </c>
      <c r="F24" s="94">
        <v>4838.6363310000006</v>
      </c>
      <c r="G24" s="97">
        <f>E24/$E$25</f>
        <v>6.6449838662364334E-3</v>
      </c>
      <c r="H24" s="97">
        <f t="shared" si="2"/>
        <v>0.2241388161609939</v>
      </c>
      <c r="I24" s="98">
        <v>370.101</v>
      </c>
      <c r="J24" s="111">
        <v>3957.0690700000005</v>
      </c>
      <c r="K24" s="394">
        <f>I24/$I$25</f>
        <v>5.8503632558345401E-3</v>
      </c>
      <c r="L24" s="95"/>
      <c r="M24" s="95"/>
      <c r="N24" s="95"/>
      <c r="O24" s="95"/>
      <c r="P24" s="95"/>
      <c r="Q24" s="95"/>
      <c r="R24" s="95"/>
      <c r="S24" s="95"/>
      <c r="T24" s="95"/>
    </row>
    <row r="25" spans="1:20" ht="11.1" customHeight="1">
      <c r="A25" s="682"/>
      <c r="B25" s="683"/>
      <c r="C25" s="310" t="s">
        <v>0</v>
      </c>
      <c r="D25" s="311">
        <v>187035</v>
      </c>
      <c r="E25" s="312">
        <v>68180</v>
      </c>
      <c r="F25" s="311">
        <v>728165.51690000005</v>
      </c>
      <c r="G25" s="315">
        <f>SUM(G20:G24)</f>
        <v>1</v>
      </c>
      <c r="H25" s="315">
        <f t="shared" si="2"/>
        <v>7.7753820667328527E-2</v>
      </c>
      <c r="I25" s="316">
        <v>63261.2</v>
      </c>
      <c r="J25" s="321">
        <v>676379.70282000001</v>
      </c>
      <c r="K25" s="395">
        <f>SUM(K20:K24)</f>
        <v>1</v>
      </c>
    </row>
    <row r="26" spans="1:20" ht="11.1" customHeight="1">
      <c r="A26" s="684" t="str">
        <f>'3.1'!G6</f>
        <v>IV. čtvrtletí</v>
      </c>
      <c r="B26" s="685"/>
      <c r="C26" s="337" t="s">
        <v>4</v>
      </c>
      <c r="D26" s="94">
        <f>D20</f>
        <v>115</v>
      </c>
      <c r="E26" s="95">
        <f>E8+E14+E20</f>
        <v>61207.417000000001</v>
      </c>
      <c r="F26" s="94">
        <f>F8+F14+F20</f>
        <v>653955.69289999991</v>
      </c>
      <c r="G26" s="97">
        <f>E26/$E$31</f>
        <v>0.3751052067118536</v>
      </c>
      <c r="H26" s="97">
        <f>(E26-I26)/I26</f>
        <v>6.0670210354629897E-2</v>
      </c>
      <c r="I26" s="98">
        <f>I8+I14+I20</f>
        <v>57706.36</v>
      </c>
      <c r="J26" s="111">
        <f>J8+J14+J20</f>
        <v>616950.31674000015</v>
      </c>
      <c r="K26" s="394">
        <f>I26/$I$31</f>
        <v>0.36840846569358826</v>
      </c>
    </row>
    <row r="27" spans="1:20" ht="11.1" customHeight="1">
      <c r="A27" s="682"/>
      <c r="B27" s="683"/>
      <c r="C27" s="337" t="s">
        <v>5</v>
      </c>
      <c r="D27" s="94">
        <f>D21</f>
        <v>370</v>
      </c>
      <c r="E27" s="95">
        <f t="shared" ref="E27:F30" si="3">E9+E15+E21</f>
        <v>16499.112000000001</v>
      </c>
      <c r="F27" s="94">
        <f t="shared" si="3"/>
        <v>176270.58077000006</v>
      </c>
      <c r="G27" s="97">
        <f>E27/$E$31</f>
        <v>0.10111360878571342</v>
      </c>
      <c r="H27" s="97">
        <f t="shared" ref="H27:H30" si="4">(E27-I27)/I27</f>
        <v>5.266021553261422E-2</v>
      </c>
      <c r="I27" s="98">
        <f t="shared" ref="I27:J27" si="5">I9+I15+I21</f>
        <v>15673.73</v>
      </c>
      <c r="J27" s="111">
        <f t="shared" si="5"/>
        <v>167567.54264</v>
      </c>
      <c r="K27" s="394">
        <f>I27/$I$31</f>
        <v>0.10006409728486712</v>
      </c>
    </row>
    <row r="28" spans="1:20" ht="11.1" customHeight="1">
      <c r="A28" s="682"/>
      <c r="B28" s="683"/>
      <c r="C28" s="337" t="s">
        <v>6</v>
      </c>
      <c r="D28" s="94">
        <f>D22</f>
        <v>13340</v>
      </c>
      <c r="E28" s="95">
        <f t="shared" si="3"/>
        <v>27065.783000000003</v>
      </c>
      <c r="F28" s="94">
        <f t="shared" si="3"/>
        <v>289145.79382300004</v>
      </c>
      <c r="G28" s="97">
        <f>E28/$E$31</f>
        <v>0.16587068405505781</v>
      </c>
      <c r="H28" s="97">
        <f t="shared" si="4"/>
        <v>2.0009163046489566E-2</v>
      </c>
      <c r="I28" s="98">
        <f t="shared" ref="I28:J28" si="6">I10+I16+I22</f>
        <v>26534.843000000001</v>
      </c>
      <c r="J28" s="111">
        <f t="shared" si="6"/>
        <v>283683.83039000002</v>
      </c>
      <c r="K28" s="394">
        <f>I28/$I$31</f>
        <v>0.16940352496761624</v>
      </c>
    </row>
    <row r="29" spans="1:20" ht="11.1" customHeight="1">
      <c r="A29" s="682"/>
      <c r="B29" s="683"/>
      <c r="C29" s="337" t="s">
        <v>7</v>
      </c>
      <c r="D29" s="94">
        <f>D23</f>
        <v>173195</v>
      </c>
      <c r="E29" s="95">
        <f t="shared" si="3"/>
        <v>57077.5</v>
      </c>
      <c r="F29" s="94">
        <f t="shared" si="3"/>
        <v>609771.30000000005</v>
      </c>
      <c r="G29" s="97">
        <f>E29/$E$31</f>
        <v>0.34979531052741247</v>
      </c>
      <c r="H29" s="97">
        <f t="shared" si="4"/>
        <v>2.6014599957217641E-2</v>
      </c>
      <c r="I29" s="98">
        <f t="shared" ref="I29:J29" si="7">I11+I17+I23</f>
        <v>55630.299999999996</v>
      </c>
      <c r="J29" s="111">
        <f t="shared" si="7"/>
        <v>594743.5</v>
      </c>
      <c r="K29" s="394">
        <f>I29/$I$31</f>
        <v>0.35515450063171583</v>
      </c>
    </row>
    <row r="30" spans="1:20" ht="11.1" customHeight="1">
      <c r="A30" s="682"/>
      <c r="B30" s="683"/>
      <c r="C30" s="337" t="s">
        <v>107</v>
      </c>
      <c r="D30" s="94">
        <f>D24</f>
        <v>15</v>
      </c>
      <c r="E30" s="95">
        <f>E12+E18+E24</f>
        <v>1324.1880000000001</v>
      </c>
      <c r="F30" s="94">
        <f t="shared" si="3"/>
        <v>14148.892967</v>
      </c>
      <c r="G30" s="97">
        <f>E30/$E$31</f>
        <v>8.1151899199627398E-3</v>
      </c>
      <c r="H30" s="97">
        <f t="shared" si="4"/>
        <v>0.21299627084083353</v>
      </c>
      <c r="I30" s="98">
        <f>I12+I18+I24</f>
        <v>1091.6669999999999</v>
      </c>
      <c r="J30" s="111">
        <f t="shared" ref="J30" si="8">J12+J18+J24</f>
        <v>11671.524580000001</v>
      </c>
      <c r="K30" s="394">
        <f>I30/$I$31</f>
        <v>6.9694114222127743E-3</v>
      </c>
    </row>
    <row r="31" spans="1:20" ht="11.1" customHeight="1">
      <c r="A31" s="682"/>
      <c r="B31" s="683"/>
      <c r="C31" s="310" t="s">
        <v>0</v>
      </c>
      <c r="D31" s="311">
        <f>SUM(D26:D30)</f>
        <v>187035</v>
      </c>
      <c r="E31" s="312">
        <f>SUM(E26:E30)</f>
        <v>163174</v>
      </c>
      <c r="F31" s="311">
        <f>SUM(F26:F30)</f>
        <v>1743292.26046</v>
      </c>
      <c r="G31" s="315">
        <f>SUM(G26:G30)</f>
        <v>1</v>
      </c>
      <c r="H31" s="315">
        <f>(E31-I31)/I31</f>
        <v>4.1734099691707612E-2</v>
      </c>
      <c r="I31" s="316">
        <f>SUM(I26:I30)</f>
        <v>156636.89999999997</v>
      </c>
      <c r="J31" s="321">
        <f>SUM(J26:J30)</f>
        <v>1674616.71435</v>
      </c>
      <c r="K31" s="395">
        <f>SUM(K26:K30)</f>
        <v>1.0000000000000002</v>
      </c>
    </row>
    <row r="32" spans="1:20" ht="9.9499999999999993" customHeight="1">
      <c r="A32" s="113"/>
      <c r="B32" s="114"/>
      <c r="C32" s="115"/>
      <c r="D32" s="84"/>
      <c r="E32" s="84"/>
      <c r="F32" s="84"/>
      <c r="G32" s="116"/>
      <c r="H32" s="117"/>
      <c r="I32" s="118"/>
      <c r="J32" s="118"/>
      <c r="K32" s="119"/>
    </row>
    <row r="33" spans="1:11" ht="12.95" customHeight="1">
      <c r="A33" s="738" t="s">
        <v>44</v>
      </c>
      <c r="B33" s="739"/>
      <c r="C33" s="739"/>
      <c r="D33" s="740"/>
      <c r="E33" s="291"/>
      <c r="F33" s="291"/>
      <c r="G33" s="292"/>
      <c r="H33" s="282"/>
      <c r="I33" s="293"/>
      <c r="J33" s="293"/>
      <c r="K33" s="396"/>
    </row>
    <row r="34" spans="1:11" ht="24.95" customHeight="1">
      <c r="A34" s="392"/>
      <c r="B34" s="285"/>
      <c r="C34" s="294"/>
      <c r="D34" s="295"/>
      <c r="E34" s="695">
        <f>'3.1'!D4</f>
        <v>2021</v>
      </c>
      <c r="F34" s="707"/>
      <c r="G34" s="708"/>
      <c r="H34" s="296"/>
      <c r="I34" s="698">
        <f>E34-1</f>
        <v>2020</v>
      </c>
      <c r="J34" s="709"/>
      <c r="K34" s="709"/>
    </row>
    <row r="35" spans="1:11" ht="24.95" customHeight="1">
      <c r="A35" s="392"/>
      <c r="B35" s="285"/>
      <c r="C35" s="286"/>
      <c r="D35" s="287"/>
      <c r="E35" s="691" t="s">
        <v>65</v>
      </c>
      <c r="F35" s="694"/>
      <c r="G35" s="722" t="s">
        <v>35</v>
      </c>
      <c r="H35" s="702" t="s">
        <v>270</v>
      </c>
      <c r="I35" s="734" t="s">
        <v>65</v>
      </c>
      <c r="J35" s="735"/>
      <c r="K35" s="687" t="s">
        <v>35</v>
      </c>
    </row>
    <row r="36" spans="1:11" ht="24.95" customHeight="1">
      <c r="A36" s="392"/>
      <c r="B36" s="288"/>
      <c r="C36" s="288"/>
      <c r="D36" s="700" t="s">
        <v>211</v>
      </c>
      <c r="E36" s="693"/>
      <c r="F36" s="700"/>
      <c r="G36" s="702"/>
      <c r="H36" s="702"/>
      <c r="I36" s="734"/>
      <c r="J36" s="736"/>
      <c r="K36" s="689"/>
    </row>
    <row r="37" spans="1:11" ht="15" customHeight="1">
      <c r="A37" s="733" t="s">
        <v>210</v>
      </c>
      <c r="B37" s="733"/>
      <c r="C37" s="340" t="s">
        <v>237</v>
      </c>
      <c r="D37" s="701"/>
      <c r="E37" s="339" t="s">
        <v>278</v>
      </c>
      <c r="F37" s="538" t="s">
        <v>273</v>
      </c>
      <c r="G37" s="703"/>
      <c r="H37" s="703"/>
      <c r="I37" s="289" t="s">
        <v>279</v>
      </c>
      <c r="J37" s="290" t="s">
        <v>273</v>
      </c>
      <c r="K37" s="737"/>
    </row>
    <row r="38" spans="1:11" ht="11.1" customHeight="1">
      <c r="A38" s="676" t="str">
        <f>'3.1'!D6</f>
        <v>Říjen</v>
      </c>
      <c r="B38" s="677"/>
      <c r="C38" s="337" t="s">
        <v>4</v>
      </c>
      <c r="D38" s="99">
        <v>77</v>
      </c>
      <c r="E38" s="95">
        <v>11454.319000000001</v>
      </c>
      <c r="F38" s="99">
        <v>122527.87575999995</v>
      </c>
      <c r="G38" s="101">
        <f>E38/$E$43</f>
        <v>0.37855380873220729</v>
      </c>
      <c r="H38" s="101">
        <f>(E38-I38)/I38</f>
        <v>-0.12148583026940801</v>
      </c>
      <c r="I38" s="98">
        <v>13038.286</v>
      </c>
      <c r="J38" s="112">
        <v>139443.28960000005</v>
      </c>
      <c r="K38" s="393">
        <f>I38/$I$43</f>
        <v>0.41747897921936533</v>
      </c>
    </row>
    <row r="39" spans="1:11" ht="11.1" customHeight="1">
      <c r="A39" s="678"/>
      <c r="B39" s="679"/>
      <c r="C39" s="337" t="s">
        <v>5</v>
      </c>
      <c r="D39" s="94">
        <v>284</v>
      </c>
      <c r="E39" s="95">
        <v>3833.8140000000003</v>
      </c>
      <c r="F39" s="94">
        <v>41010.673580000002</v>
      </c>
      <c r="G39" s="97">
        <f t="shared" ref="G39" si="9">E39/$E$43</f>
        <v>0.12670372561396784</v>
      </c>
      <c r="H39" s="97">
        <f>(E39-I39)/I39</f>
        <v>5.620326369969534E-2</v>
      </c>
      <c r="I39" s="98">
        <v>3629.8070000000002</v>
      </c>
      <c r="J39" s="111">
        <v>38820.322180000017</v>
      </c>
      <c r="K39" s="394">
        <f t="shared" ref="K39:K42" si="10">I39/$I$43</f>
        <v>0.11622448848900131</v>
      </c>
    </row>
    <row r="40" spans="1:11" ht="11.1" customHeight="1">
      <c r="A40" s="678"/>
      <c r="B40" s="679"/>
      <c r="C40" s="337" t="s">
        <v>6</v>
      </c>
      <c r="D40" s="94">
        <v>11322</v>
      </c>
      <c r="E40" s="95">
        <v>4674.8459999999995</v>
      </c>
      <c r="F40" s="94">
        <v>50007.629589999997</v>
      </c>
      <c r="G40" s="97">
        <f>E40/$E$43</f>
        <v>0.15449899365789654</v>
      </c>
      <c r="H40" s="97">
        <f t="shared" ref="H40:H42" si="11">(E40-I40)/I40</f>
        <v>-1.082813868752161E-2</v>
      </c>
      <c r="I40" s="98">
        <v>4726.0200000000004</v>
      </c>
      <c r="J40" s="111">
        <v>50544.024980000002</v>
      </c>
      <c r="K40" s="394">
        <f t="shared" si="10"/>
        <v>0.15132464538439372</v>
      </c>
    </row>
    <row r="41" spans="1:11" ht="11.1" customHeight="1">
      <c r="A41" s="678"/>
      <c r="B41" s="679"/>
      <c r="C41" s="337" t="s">
        <v>7</v>
      </c>
      <c r="D41" s="94">
        <v>125061</v>
      </c>
      <c r="E41" s="95">
        <v>10007.799999999999</v>
      </c>
      <c r="F41" s="94">
        <v>107054.7</v>
      </c>
      <c r="G41" s="97">
        <f>E41/$E$43</f>
        <v>0.33074779976270818</v>
      </c>
      <c r="H41" s="97">
        <f t="shared" si="11"/>
        <v>4.1589475656210163E-2</v>
      </c>
      <c r="I41" s="98">
        <v>9608.2000000000007</v>
      </c>
      <c r="J41" s="111">
        <v>102759.3</v>
      </c>
      <c r="K41" s="394">
        <f t="shared" si="10"/>
        <v>0.30764945086612661</v>
      </c>
    </row>
    <row r="42" spans="1:11" ht="11.1" customHeight="1">
      <c r="A42" s="678"/>
      <c r="B42" s="679"/>
      <c r="C42" s="337" t="s">
        <v>107</v>
      </c>
      <c r="D42" s="94">
        <v>14</v>
      </c>
      <c r="E42" s="95">
        <v>287.32100000000003</v>
      </c>
      <c r="F42" s="94">
        <v>3073.5007900000001</v>
      </c>
      <c r="G42" s="97">
        <f>E42/$E$43</f>
        <v>9.4956722332201968E-3</v>
      </c>
      <c r="H42" s="97">
        <f t="shared" si="11"/>
        <v>0.2563941107277633</v>
      </c>
      <c r="I42" s="98">
        <v>228.68700000000001</v>
      </c>
      <c r="J42" s="111">
        <v>2445.7863199999997</v>
      </c>
      <c r="K42" s="394">
        <f t="shared" si="10"/>
        <v>7.3224360411129966E-3</v>
      </c>
    </row>
    <row r="43" spans="1:11" ht="11.1" customHeight="1">
      <c r="A43" s="680"/>
      <c r="B43" s="681"/>
      <c r="C43" s="310" t="s">
        <v>0</v>
      </c>
      <c r="D43" s="311">
        <v>136758</v>
      </c>
      <c r="E43" s="312">
        <v>30258.1</v>
      </c>
      <c r="F43" s="311">
        <v>323674.37971999997</v>
      </c>
      <c r="G43" s="315">
        <f>SUM(G38:G42)</f>
        <v>1</v>
      </c>
      <c r="H43" s="315">
        <f>(E43-I43)/I43</f>
        <v>-3.1151740258077071E-2</v>
      </c>
      <c r="I43" s="316">
        <v>31231.000000000004</v>
      </c>
      <c r="J43" s="321">
        <v>334012.72308000008</v>
      </c>
      <c r="K43" s="395">
        <f>SUM(K38:K42)</f>
        <v>1</v>
      </c>
    </row>
    <row r="44" spans="1:11" ht="11.1" customHeight="1">
      <c r="A44" s="676" t="str">
        <f>'3.1'!E6</f>
        <v>Listopad</v>
      </c>
      <c r="B44" s="677"/>
      <c r="C44" s="337" t="s">
        <v>4</v>
      </c>
      <c r="D44" s="99">
        <v>77</v>
      </c>
      <c r="E44" s="95">
        <v>12894.519</v>
      </c>
      <c r="F44" s="99">
        <v>137691.19696</v>
      </c>
      <c r="G44" s="101">
        <f>E44/$E$49</f>
        <v>0.31663349196293078</v>
      </c>
      <c r="H44" s="101">
        <f>(E44-I44)/I44</f>
        <v>-4.0691236947390123E-2</v>
      </c>
      <c r="I44" s="98">
        <v>13441.468999999999</v>
      </c>
      <c r="J44" s="112">
        <v>143654.32917999997</v>
      </c>
      <c r="K44" s="393">
        <f>I44/$I$49</f>
        <v>0.32353843524643033</v>
      </c>
    </row>
    <row r="45" spans="1:11" ht="11.1" customHeight="1">
      <c r="A45" s="678"/>
      <c r="B45" s="679"/>
      <c r="C45" s="337" t="s">
        <v>5</v>
      </c>
      <c r="D45" s="94">
        <v>283</v>
      </c>
      <c r="E45" s="95">
        <v>5154.4549999999999</v>
      </c>
      <c r="F45" s="94">
        <v>55041.260520000011</v>
      </c>
      <c r="G45" s="97">
        <f t="shared" ref="G45:G48" si="12">E45/$E$49</f>
        <v>0.12657107146189697</v>
      </c>
      <c r="H45" s="97">
        <f>(E45-I45)/I45</f>
        <v>-4.0758953154737664E-3</v>
      </c>
      <c r="I45" s="98">
        <v>5175.55</v>
      </c>
      <c r="J45" s="111">
        <v>55313.534810000026</v>
      </c>
      <c r="K45" s="394">
        <f t="shared" ref="K45:K48" si="13">I45/$I$49</f>
        <v>0.12457636501930426</v>
      </c>
    </row>
    <row r="46" spans="1:11" ht="11.1" customHeight="1">
      <c r="A46" s="678"/>
      <c r="B46" s="679"/>
      <c r="C46" s="337" t="s">
        <v>6</v>
      </c>
      <c r="D46" s="94">
        <v>11381</v>
      </c>
      <c r="E46" s="95">
        <v>7341.7650000000003</v>
      </c>
      <c r="F46" s="94">
        <v>78397.637549999999</v>
      </c>
      <c r="G46" s="97">
        <f t="shared" si="12"/>
        <v>0.18028192359259207</v>
      </c>
      <c r="H46" s="97">
        <f t="shared" ref="H46:H48" si="14">(E46-I46)/I46</f>
        <v>-2.3479927760207242E-2</v>
      </c>
      <c r="I46" s="98">
        <v>7518.2939999999999</v>
      </c>
      <c r="J46" s="111">
        <v>80351.444530000008</v>
      </c>
      <c r="K46" s="394">
        <f t="shared" si="13"/>
        <v>0.18096660986106697</v>
      </c>
    </row>
    <row r="47" spans="1:11" ht="11.1" customHeight="1">
      <c r="A47" s="678"/>
      <c r="B47" s="679"/>
      <c r="C47" s="337" t="s">
        <v>7</v>
      </c>
      <c r="D47" s="94">
        <v>125008</v>
      </c>
      <c r="E47" s="95">
        <v>15026.2</v>
      </c>
      <c r="F47" s="94">
        <v>160454.70000000001</v>
      </c>
      <c r="G47" s="97">
        <f t="shared" si="12"/>
        <v>0.36897833699212751</v>
      </c>
      <c r="H47" s="97">
        <f t="shared" si="14"/>
        <v>-1.1056850640375933E-2</v>
      </c>
      <c r="I47" s="98">
        <v>15194.2</v>
      </c>
      <c r="J47" s="111">
        <v>162386.5</v>
      </c>
      <c r="K47" s="394">
        <f t="shared" si="13"/>
        <v>0.36572696725494158</v>
      </c>
    </row>
    <row r="48" spans="1:11" ht="11.1" customHeight="1">
      <c r="A48" s="678"/>
      <c r="B48" s="679"/>
      <c r="C48" s="337" t="s">
        <v>107</v>
      </c>
      <c r="D48" s="94">
        <v>14</v>
      </c>
      <c r="E48" s="95">
        <v>306.86099999999999</v>
      </c>
      <c r="F48" s="94">
        <v>3276.7549700000009</v>
      </c>
      <c r="G48" s="97">
        <f t="shared" si="12"/>
        <v>7.5351759904527579E-3</v>
      </c>
      <c r="H48" s="97">
        <f t="shared" si="14"/>
        <v>0.42271439632430313</v>
      </c>
      <c r="I48" s="98">
        <v>215.68700000000001</v>
      </c>
      <c r="J48" s="111">
        <v>2305.1436200000003</v>
      </c>
      <c r="K48" s="394">
        <f t="shared" si="13"/>
        <v>5.1916226182567417E-3</v>
      </c>
    </row>
    <row r="49" spans="1:11" ht="11.1" customHeight="1">
      <c r="A49" s="680"/>
      <c r="B49" s="681"/>
      <c r="C49" s="310" t="s">
        <v>0</v>
      </c>
      <c r="D49" s="311">
        <v>136763</v>
      </c>
      <c r="E49" s="312">
        <v>40723.799999999996</v>
      </c>
      <c r="F49" s="311">
        <v>434861.55000000005</v>
      </c>
      <c r="G49" s="315">
        <f>SUM(G44:G48)</f>
        <v>1</v>
      </c>
      <c r="H49" s="315">
        <f t="shared" ref="H49" si="15">(E49-I49)/I49</f>
        <v>-1.9771237110424517E-2</v>
      </c>
      <c r="I49" s="316">
        <v>41545.200000000004</v>
      </c>
      <c r="J49" s="321">
        <v>444010.95213999995</v>
      </c>
      <c r="K49" s="395">
        <f>SUM(K44:K48)</f>
        <v>0.99999999999999989</v>
      </c>
    </row>
    <row r="50" spans="1:11" ht="11.1" customHeight="1">
      <c r="A50" s="682" t="str">
        <f>'3.1'!F6</f>
        <v>Prosinec</v>
      </c>
      <c r="B50" s="683"/>
      <c r="C50" s="336" t="s">
        <v>4</v>
      </c>
      <c r="D50" s="99">
        <v>76</v>
      </c>
      <c r="E50" s="242">
        <v>13247.82</v>
      </c>
      <c r="F50" s="99">
        <v>141486.77485999998</v>
      </c>
      <c r="G50" s="101">
        <f>E50/$E$55</f>
        <v>0.26628944496147711</v>
      </c>
      <c r="H50" s="101">
        <f>(E50-I50)/I50</f>
        <v>-4.5324360643999743E-2</v>
      </c>
      <c r="I50" s="454">
        <v>13876.776</v>
      </c>
      <c r="J50" s="112">
        <v>148368.46941999992</v>
      </c>
      <c r="K50" s="393">
        <f>I50/$I$55</f>
        <v>0.28900918462980318</v>
      </c>
    </row>
    <row r="51" spans="1:11" ht="11.1" customHeight="1">
      <c r="A51" s="682"/>
      <c r="B51" s="683"/>
      <c r="C51" s="337" t="s">
        <v>5</v>
      </c>
      <c r="D51" s="94">
        <v>283</v>
      </c>
      <c r="E51" s="95">
        <v>5577.6680000000006</v>
      </c>
      <c r="F51" s="94">
        <v>59569.821879999952</v>
      </c>
      <c r="G51" s="97">
        <f t="shared" ref="G51:G54" si="16">E51/$E$55</f>
        <v>0.11211460571621537</v>
      </c>
      <c r="H51" s="97">
        <f t="shared" ref="H51:H54" si="17">(E51-I51)/I51</f>
        <v>9.3937737547970732E-2</v>
      </c>
      <c r="I51" s="98">
        <v>5098.7069999999994</v>
      </c>
      <c r="J51" s="111">
        <v>54514.359909999956</v>
      </c>
      <c r="K51" s="394">
        <f t="shared" ref="K51:K54" si="18">I51/$I$55</f>
        <v>0.10618987816307403</v>
      </c>
    </row>
    <row r="52" spans="1:11" ht="11.1" customHeight="1">
      <c r="A52" s="682"/>
      <c r="B52" s="683"/>
      <c r="C52" s="337" t="s">
        <v>6</v>
      </c>
      <c r="D52" s="94">
        <v>11432</v>
      </c>
      <c r="E52" s="95">
        <v>10149.002</v>
      </c>
      <c r="F52" s="94">
        <v>108391.65612</v>
      </c>
      <c r="G52" s="97">
        <f t="shared" si="16"/>
        <v>0.20400127035941926</v>
      </c>
      <c r="H52" s="97">
        <f t="shared" si="17"/>
        <v>5.9233794947239779E-2</v>
      </c>
      <c r="I52" s="98">
        <v>9581.4560000000001</v>
      </c>
      <c r="J52" s="111">
        <v>102443.41876</v>
      </c>
      <c r="K52" s="394">
        <f t="shared" si="18"/>
        <v>0.19955130688326564</v>
      </c>
    </row>
    <row r="53" spans="1:11" ht="11.1" customHeight="1">
      <c r="A53" s="682"/>
      <c r="B53" s="683"/>
      <c r="C53" s="337" t="s">
        <v>7</v>
      </c>
      <c r="D53" s="94">
        <v>124959</v>
      </c>
      <c r="E53" s="95">
        <v>20468.2</v>
      </c>
      <c r="F53" s="94">
        <v>218600.9</v>
      </c>
      <c r="G53" s="97">
        <f t="shared" si="16"/>
        <v>0.41142358647388827</v>
      </c>
      <c r="H53" s="97">
        <f t="shared" si="17"/>
        <v>6.4272752325539195E-2</v>
      </c>
      <c r="I53" s="98">
        <v>19232.099999999999</v>
      </c>
      <c r="J53" s="111">
        <v>205627.2</v>
      </c>
      <c r="K53" s="394">
        <f t="shared" si="18"/>
        <v>0.40054358013120894</v>
      </c>
    </row>
    <row r="54" spans="1:11" ht="11.1" customHeight="1">
      <c r="A54" s="682"/>
      <c r="B54" s="683"/>
      <c r="C54" s="337" t="s">
        <v>107</v>
      </c>
      <c r="D54" s="94">
        <v>14</v>
      </c>
      <c r="E54" s="95">
        <v>307.01</v>
      </c>
      <c r="F54" s="94">
        <v>3278.8807299999994</v>
      </c>
      <c r="G54" s="97">
        <f t="shared" si="16"/>
        <v>6.171092488999933E-3</v>
      </c>
      <c r="H54" s="97">
        <f t="shared" si="17"/>
        <v>0.35868579091082076</v>
      </c>
      <c r="I54" s="98">
        <v>225.96100000000001</v>
      </c>
      <c r="J54" s="111">
        <v>2415.9460600000002</v>
      </c>
      <c r="K54" s="394">
        <f t="shared" si="18"/>
        <v>4.7060501926481308E-3</v>
      </c>
    </row>
    <row r="55" spans="1:11" ht="11.1" customHeight="1">
      <c r="A55" s="682"/>
      <c r="B55" s="683"/>
      <c r="C55" s="310" t="s">
        <v>0</v>
      </c>
      <c r="D55" s="311">
        <v>136764</v>
      </c>
      <c r="E55" s="312">
        <v>49749.700000000004</v>
      </c>
      <c r="F55" s="311">
        <v>531328.03358999989</v>
      </c>
      <c r="G55" s="315">
        <f>SUM(G50:G54)</f>
        <v>1</v>
      </c>
      <c r="H55" s="315">
        <f t="shared" ref="H55" si="19">(E55-I55)/I55</f>
        <v>3.6128293241695392E-2</v>
      </c>
      <c r="I55" s="316">
        <v>48015</v>
      </c>
      <c r="J55" s="321">
        <v>513369.39414999989</v>
      </c>
      <c r="K55" s="395">
        <f>SUM(K50:K54)</f>
        <v>0.99999999999999989</v>
      </c>
    </row>
    <row r="56" spans="1:11" ht="11.1" customHeight="1">
      <c r="A56" s="684" t="str">
        <f>'3.1'!G6</f>
        <v>IV. čtvrtletí</v>
      </c>
      <c r="B56" s="685"/>
      <c r="C56" s="337" t="s">
        <v>4</v>
      </c>
      <c r="D56" s="94">
        <f>D50</f>
        <v>76</v>
      </c>
      <c r="E56" s="95">
        <f>E38+E44+E50</f>
        <v>37596.658000000003</v>
      </c>
      <c r="F56" s="94">
        <f>F38+F44+F50</f>
        <v>401705.84757999994</v>
      </c>
      <c r="G56" s="97">
        <f>E56/$E$61</f>
        <v>0.31140693902839028</v>
      </c>
      <c r="H56" s="97">
        <f>(E56-I56)/I56</f>
        <v>-6.8387270451962107E-2</v>
      </c>
      <c r="I56" s="98">
        <f>I38+I44+I50</f>
        <v>40356.530999999995</v>
      </c>
      <c r="J56" s="111">
        <f>J38+J44+J50</f>
        <v>431466.08819999994</v>
      </c>
      <c r="K56" s="394">
        <f>I56/$I$61</f>
        <v>0.33410158190331746</v>
      </c>
    </row>
    <row r="57" spans="1:11" ht="11.1" customHeight="1">
      <c r="A57" s="682"/>
      <c r="B57" s="683"/>
      <c r="C57" s="337" t="s">
        <v>5</v>
      </c>
      <c r="D57" s="94">
        <f>D51</f>
        <v>283</v>
      </c>
      <c r="E57" s="95">
        <f t="shared" ref="E57:F58" si="20">E39+E45+E51</f>
        <v>14565.937000000002</v>
      </c>
      <c r="F57" s="94">
        <f t="shared" si="20"/>
        <v>155621.75597999996</v>
      </c>
      <c r="G57" s="97">
        <f t="shared" ref="G57:G60" si="21">E57/$E$61</f>
        <v>0.1206472621915058</v>
      </c>
      <c r="H57" s="97">
        <f t="shared" ref="H57:H60" si="22">(E57-I57)/I57</f>
        <v>4.7602844751002536E-2</v>
      </c>
      <c r="I57" s="98">
        <f t="shared" ref="I57:J57" si="23">I39+I45+I51</f>
        <v>13904.063999999998</v>
      </c>
      <c r="J57" s="111">
        <f t="shared" si="23"/>
        <v>148648.2169</v>
      </c>
      <c r="K57" s="394">
        <f t="shared" ref="K57:K60" si="24">I57/$I$61</f>
        <v>0.11510825291908681</v>
      </c>
    </row>
    <row r="58" spans="1:11" ht="11.1" customHeight="1">
      <c r="A58" s="682"/>
      <c r="B58" s="683"/>
      <c r="C58" s="337" t="s">
        <v>6</v>
      </c>
      <c r="D58" s="94">
        <f>D52</f>
        <v>11432</v>
      </c>
      <c r="E58" s="95">
        <f>E40+E46+E52</f>
        <v>22165.613000000001</v>
      </c>
      <c r="F58" s="94">
        <f t="shared" si="20"/>
        <v>236796.92326000001</v>
      </c>
      <c r="G58" s="97">
        <f t="shared" si="21"/>
        <v>0.18359412945740802</v>
      </c>
      <c r="H58" s="97">
        <f t="shared" si="22"/>
        <v>1.5570722132598334E-2</v>
      </c>
      <c r="I58" s="98">
        <f>I40+I46+I52</f>
        <v>21825.77</v>
      </c>
      <c r="J58" s="111">
        <f t="shared" ref="J58" si="25">J40+J46+J52</f>
        <v>233338.88827</v>
      </c>
      <c r="K58" s="394">
        <f t="shared" si="24"/>
        <v>0.18069006682606017</v>
      </c>
    </row>
    <row r="59" spans="1:11" ht="11.1" customHeight="1">
      <c r="A59" s="682"/>
      <c r="B59" s="683"/>
      <c r="C59" s="337" t="s">
        <v>7</v>
      </c>
      <c r="D59" s="94">
        <f>D53</f>
        <v>124959</v>
      </c>
      <c r="E59" s="95">
        <f t="shared" ref="E59:F60" si="26">E41+E47+E53</f>
        <v>45502.2</v>
      </c>
      <c r="F59" s="94">
        <f t="shared" si="26"/>
        <v>486110.30000000005</v>
      </c>
      <c r="G59" s="97">
        <f t="shared" si="21"/>
        <v>0.37688724410179275</v>
      </c>
      <c r="H59" s="97">
        <f t="shared" si="22"/>
        <v>3.333068389558181E-2</v>
      </c>
      <c r="I59" s="98">
        <f t="shared" ref="I59:J59" si="27">I41+I47+I53</f>
        <v>44034.5</v>
      </c>
      <c r="J59" s="111">
        <f t="shared" si="27"/>
        <v>470773</v>
      </c>
      <c r="K59" s="394">
        <f t="shared" si="24"/>
        <v>0.36455056328606722</v>
      </c>
    </row>
    <row r="60" spans="1:11" ht="11.1" customHeight="1">
      <c r="A60" s="682"/>
      <c r="B60" s="683"/>
      <c r="C60" s="337" t="s">
        <v>107</v>
      </c>
      <c r="D60" s="94">
        <f>D54</f>
        <v>14</v>
      </c>
      <c r="E60" s="95">
        <f>E42+E48+E54</f>
        <v>901.19200000000001</v>
      </c>
      <c r="F60" s="94">
        <f t="shared" si="26"/>
        <v>9629.1364900000008</v>
      </c>
      <c r="G60" s="97">
        <f t="shared" si="21"/>
        <v>7.4644252209032274E-3</v>
      </c>
      <c r="H60" s="97">
        <f t="shared" si="22"/>
        <v>0.34439049132150334</v>
      </c>
      <c r="I60" s="98">
        <f>I42+I48+I54</f>
        <v>670.33500000000004</v>
      </c>
      <c r="J60" s="111">
        <f t="shared" ref="J60" si="28">J42+J48+J54</f>
        <v>7166.8760000000002</v>
      </c>
      <c r="K60" s="394">
        <f t="shared" si="24"/>
        <v>5.5495350654683456E-3</v>
      </c>
    </row>
    <row r="61" spans="1:11" ht="11.1" customHeight="1">
      <c r="A61" s="682"/>
      <c r="B61" s="683"/>
      <c r="C61" s="310" t="s">
        <v>0</v>
      </c>
      <c r="D61" s="311">
        <f>SUM(D56:D60)</f>
        <v>136764</v>
      </c>
      <c r="E61" s="312">
        <f>SUM(E56:E60)</f>
        <v>120731.59999999999</v>
      </c>
      <c r="F61" s="311">
        <f>SUM(F56:F60)</f>
        <v>1289863.96331</v>
      </c>
      <c r="G61" s="315">
        <f>SUM(G56:G60)</f>
        <v>1</v>
      </c>
      <c r="H61" s="315">
        <f>(E61-I61)/I61</f>
        <v>-4.9341342746827437E-4</v>
      </c>
      <c r="I61" s="316">
        <f>SUM(I56:I60)</f>
        <v>120791.2</v>
      </c>
      <c r="J61" s="321">
        <f>SUM(J56:J60)</f>
        <v>1291393.0693699999</v>
      </c>
      <c r="K61" s="395">
        <f>SUM(K56:K60)</f>
        <v>0.99999999999999989</v>
      </c>
    </row>
    <row r="62" spans="1:11" ht="15" customHeight="1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</row>
    <row r="63" spans="1:11" ht="15" customHeight="1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</row>
    <row r="64" spans="1:11" ht="15" customHeight="1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</row>
    <row r="65" spans="1:11" ht="15" customHeight="1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</row>
    <row r="66" spans="1:11" ht="15" customHeight="1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</row>
    <row r="67" spans="1:11" ht="15" customHeight="1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</row>
    <row r="68" spans="1:11" ht="15" customHeight="1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</row>
    <row r="69" spans="1:11" ht="15" customHeight="1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</row>
    <row r="70" spans="1:11" ht="15" customHeight="1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</row>
    <row r="71" spans="1:11" ht="15" customHeight="1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</row>
    <row r="72" spans="1:11" ht="15" customHeight="1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</row>
    <row r="73" spans="1:11" ht="15" customHeight="1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</row>
    <row r="74" spans="1:11" ht="15" customHeight="1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</row>
    <row r="75" spans="1:11" ht="15" customHeight="1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</row>
    <row r="76" spans="1:11" ht="15" customHeight="1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</row>
    <row r="77" spans="1:11" ht="15" customHeight="1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</row>
    <row r="78" spans="1:11" ht="15" customHeight="1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</row>
    <row r="79" spans="1:11" ht="15" customHeight="1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</row>
    <row r="80" spans="1:11" ht="15" customHeight="1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</row>
    <row r="81" spans="1:11" ht="15" customHeight="1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</row>
    <row r="82" spans="1:11" ht="15" customHeight="1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</row>
    <row r="83" spans="1:11" ht="15" customHeight="1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</row>
    <row r="84" spans="1:11" ht="15" customHeight="1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</row>
    <row r="85" spans="1:11" ht="15" customHeight="1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</row>
    <row r="86" spans="1:11" ht="15" customHeight="1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</row>
    <row r="87" spans="1:11" ht="15" customHeight="1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</row>
    <row r="88" spans="1:11" ht="15" customHeight="1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</row>
    <row r="89" spans="1:11" ht="15" customHeight="1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</row>
    <row r="90" spans="1:11" ht="15" customHeight="1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</row>
    <row r="91" spans="1:11" ht="15" customHeight="1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</row>
    <row r="92" spans="1:11" ht="15" customHeight="1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</row>
    <row r="93" spans="1:11" ht="15" customHeight="1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</row>
    <row r="94" spans="1:11" ht="15" customHeight="1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</row>
    <row r="95" spans="1:11" ht="15" customHeight="1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</row>
    <row r="96" spans="1:11" ht="15" customHeight="1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</row>
    <row r="97" spans="1:11" ht="15" customHeight="1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</row>
    <row r="98" spans="1:11" ht="15" customHeight="1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</row>
    <row r="99" spans="1:11" ht="15" customHeight="1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</row>
    <row r="100" spans="1:11" ht="15" customHeight="1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</row>
    <row r="101" spans="1:11" ht="15" customHeight="1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</row>
    <row r="102" spans="1:11" ht="15" customHeight="1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</row>
    <row r="103" spans="1:11" ht="15" customHeight="1"/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</sheetData>
  <mergeCells count="30">
    <mergeCell ref="A50:B55"/>
    <mergeCell ref="A56:B61"/>
    <mergeCell ref="A26:B31"/>
    <mergeCell ref="A33:D33"/>
    <mergeCell ref="I34:K34"/>
    <mergeCell ref="H35:H37"/>
    <mergeCell ref="D36:D37"/>
    <mergeCell ref="A37:B37"/>
    <mergeCell ref="E34:G34"/>
    <mergeCell ref="E35:F36"/>
    <mergeCell ref="I35:J36"/>
    <mergeCell ref="G35:G37"/>
    <mergeCell ref="K35:K37"/>
    <mergeCell ref="A38:B43"/>
    <mergeCell ref="A44:B49"/>
    <mergeCell ref="A1:K1"/>
    <mergeCell ref="A2:C2"/>
    <mergeCell ref="A8:B13"/>
    <mergeCell ref="A14:B19"/>
    <mergeCell ref="A20:B25"/>
    <mergeCell ref="H5:H7"/>
    <mergeCell ref="A3:D3"/>
    <mergeCell ref="E4:G4"/>
    <mergeCell ref="I4:K4"/>
    <mergeCell ref="D6:D7"/>
    <mergeCell ref="A7:B7"/>
    <mergeCell ref="E5:F6"/>
    <mergeCell ref="I5:J6"/>
    <mergeCell ref="G5:G7"/>
    <mergeCell ref="K5:K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1 H61" formula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27"/>
  <dimension ref="A1:T119"/>
  <sheetViews>
    <sheetView showGridLines="0" zoomScaleNormal="100" zoomScaleSheetLayoutView="100" workbookViewId="0"/>
  </sheetViews>
  <sheetFormatPr defaultColWidth="9.140625" defaultRowHeight="12.75"/>
  <cols>
    <col min="1" max="1" width="9.42578125" style="204" customWidth="1"/>
    <col min="2" max="2" width="3.85546875" style="204" customWidth="1"/>
    <col min="3" max="11" width="9.5703125" style="204" customWidth="1"/>
    <col min="12" max="13" width="9.140625" style="204"/>
    <col min="14" max="14" width="11.140625" style="204" customWidth="1"/>
    <col min="15" max="16384" width="9.140625" style="204"/>
  </cols>
  <sheetData>
    <row r="1" spans="1:16" s="216" customFormat="1" ht="15.75">
      <c r="A1" s="711" t="s">
        <v>271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</row>
    <row r="2" spans="1:16" ht="6" customHeight="1">
      <c r="A2" s="686"/>
      <c r="B2" s="686"/>
      <c r="C2" s="686"/>
      <c r="D2" s="206"/>
      <c r="E2" s="206"/>
      <c r="F2" s="207"/>
      <c r="G2" s="208"/>
      <c r="H2" s="208"/>
      <c r="I2" s="208"/>
      <c r="J2" s="75"/>
      <c r="K2" s="75"/>
    </row>
    <row r="3" spans="1:16" ht="12.95" customHeight="1">
      <c r="A3" s="716" t="s">
        <v>45</v>
      </c>
      <c r="B3" s="716"/>
      <c r="C3" s="716"/>
      <c r="D3" s="717"/>
      <c r="E3" s="389"/>
      <c r="F3" s="390"/>
      <c r="G3" s="281"/>
      <c r="H3" s="282"/>
      <c r="I3" s="390"/>
      <c r="J3" s="391"/>
      <c r="K3" s="391"/>
    </row>
    <row r="4" spans="1:16" ht="24.95" customHeight="1">
      <c r="A4" s="283"/>
      <c r="B4" s="283"/>
      <c r="C4" s="283"/>
      <c r="D4" s="272"/>
      <c r="E4" s="695">
        <f>'3.1'!D4</f>
        <v>2021</v>
      </c>
      <c r="F4" s="696"/>
      <c r="G4" s="697"/>
      <c r="H4" s="284"/>
      <c r="I4" s="698">
        <f>E4-1</f>
        <v>2020</v>
      </c>
      <c r="J4" s="699"/>
      <c r="K4" s="699"/>
    </row>
    <row r="5" spans="1:16" ht="24.95" customHeight="1">
      <c r="A5" s="392"/>
      <c r="B5" s="285"/>
      <c r="C5" s="286"/>
      <c r="D5" s="287"/>
      <c r="E5" s="691" t="s">
        <v>65</v>
      </c>
      <c r="F5" s="694"/>
      <c r="G5" s="722" t="s">
        <v>35</v>
      </c>
      <c r="H5" s="702" t="s">
        <v>270</v>
      </c>
      <c r="I5" s="734" t="s">
        <v>65</v>
      </c>
      <c r="J5" s="735"/>
      <c r="K5" s="687" t="s">
        <v>35</v>
      </c>
    </row>
    <row r="6" spans="1:16" ht="24.95" customHeight="1">
      <c r="A6" s="392"/>
      <c r="B6" s="288"/>
      <c r="C6" s="288"/>
      <c r="D6" s="700" t="s">
        <v>211</v>
      </c>
      <c r="E6" s="693"/>
      <c r="F6" s="700"/>
      <c r="G6" s="702"/>
      <c r="H6" s="702"/>
      <c r="I6" s="734"/>
      <c r="J6" s="736"/>
      <c r="K6" s="689"/>
    </row>
    <row r="7" spans="1:16" ht="15" customHeight="1">
      <c r="A7" s="733" t="s">
        <v>210</v>
      </c>
      <c r="B7" s="733"/>
      <c r="C7" s="340" t="s">
        <v>237</v>
      </c>
      <c r="D7" s="701"/>
      <c r="E7" s="339" t="s">
        <v>278</v>
      </c>
      <c r="F7" s="538" t="s">
        <v>273</v>
      </c>
      <c r="G7" s="703"/>
      <c r="H7" s="703"/>
      <c r="I7" s="289" t="s">
        <v>279</v>
      </c>
      <c r="J7" s="290" t="s">
        <v>273</v>
      </c>
      <c r="K7" s="737"/>
    </row>
    <row r="8" spans="1:16" ht="11.1" customHeight="1">
      <c r="A8" s="676" t="str">
        <f>'3.1'!D6</f>
        <v>Říjen</v>
      </c>
      <c r="B8" s="677"/>
      <c r="C8" s="337" t="s">
        <v>4</v>
      </c>
      <c r="D8" s="99">
        <v>85</v>
      </c>
      <c r="E8" s="95">
        <v>13775.550999999999</v>
      </c>
      <c r="F8" s="99">
        <v>147359.02321999994</v>
      </c>
      <c r="G8" s="101">
        <f>E8/$E$13</f>
        <v>0.43165142760453223</v>
      </c>
      <c r="H8" s="101">
        <f>(E8-I8)/I8</f>
        <v>6.3859112536809745E-2</v>
      </c>
      <c r="I8" s="98">
        <v>12948.661</v>
      </c>
      <c r="J8" s="112">
        <v>138484.62242999996</v>
      </c>
      <c r="K8" s="393">
        <f>I8/$I$13</f>
        <v>0.42234866449001429</v>
      </c>
    </row>
    <row r="9" spans="1:16" ht="11.1" customHeight="1">
      <c r="A9" s="678"/>
      <c r="B9" s="679"/>
      <c r="C9" s="337" t="s">
        <v>5</v>
      </c>
      <c r="D9" s="94">
        <v>336</v>
      </c>
      <c r="E9" s="95">
        <v>3579.9140000000002</v>
      </c>
      <c r="F9" s="94">
        <v>38294.465220000013</v>
      </c>
      <c r="G9" s="97">
        <f>E9/$E$13</f>
        <v>0.11217518550085231</v>
      </c>
      <c r="H9" s="97">
        <f>(E9-I9)/I9</f>
        <v>5.4989192031315104E-3</v>
      </c>
      <c r="I9" s="98">
        <v>3560.3359999999998</v>
      </c>
      <c r="J9" s="111">
        <v>38077.342039999989</v>
      </c>
      <c r="K9" s="394">
        <f>I9/$I$13</f>
        <v>0.11612808109932907</v>
      </c>
      <c r="L9" s="210"/>
      <c r="N9" s="210"/>
      <c r="O9" s="210"/>
      <c r="P9" s="210"/>
    </row>
    <row r="10" spans="1:16" ht="11.1" customHeight="1">
      <c r="A10" s="678"/>
      <c r="B10" s="679"/>
      <c r="C10" s="337" t="s">
        <v>6</v>
      </c>
      <c r="D10" s="94">
        <v>11883</v>
      </c>
      <c r="E10" s="95">
        <v>5126.2719999999999</v>
      </c>
      <c r="F10" s="94">
        <v>54835.833960000004</v>
      </c>
      <c r="G10" s="97">
        <f>E10/$E$13</f>
        <v>0.1606297001905144</v>
      </c>
      <c r="H10" s="97">
        <f t="shared" ref="H10:H12" si="0">(E10-I10)/I10</f>
        <v>1.1817064654561539E-2</v>
      </c>
      <c r="I10" s="98">
        <v>5066.402</v>
      </c>
      <c r="J10" s="111">
        <v>54184.885999999999</v>
      </c>
      <c r="K10" s="394">
        <f>I10/$I$13</f>
        <v>0.16525169038478477</v>
      </c>
      <c r="L10" s="210"/>
      <c r="N10" s="210"/>
      <c r="O10" s="210"/>
      <c r="P10" s="210"/>
    </row>
    <row r="11" spans="1:16" ht="11.1" customHeight="1">
      <c r="A11" s="678"/>
      <c r="B11" s="679"/>
      <c r="C11" s="337" t="s">
        <v>7</v>
      </c>
      <c r="D11" s="94">
        <v>147861</v>
      </c>
      <c r="E11" s="95">
        <v>9251.1</v>
      </c>
      <c r="F11" s="94">
        <v>98960.4</v>
      </c>
      <c r="G11" s="97">
        <f>E11/$E$13</f>
        <v>0.28987954978441793</v>
      </c>
      <c r="H11" s="97">
        <f t="shared" si="0"/>
        <v>3.6874726801986078E-2</v>
      </c>
      <c r="I11" s="98">
        <v>8922.1</v>
      </c>
      <c r="J11" s="111">
        <v>95421.7</v>
      </c>
      <c r="K11" s="394">
        <f>I11/$I$13</f>
        <v>0.29101364376180339</v>
      </c>
      <c r="L11" s="210"/>
      <c r="N11" s="210"/>
      <c r="O11" s="210"/>
      <c r="P11" s="210"/>
    </row>
    <row r="12" spans="1:16" ht="11.1" customHeight="1">
      <c r="A12" s="678"/>
      <c r="B12" s="679"/>
      <c r="C12" s="337" t="s">
        <v>107</v>
      </c>
      <c r="D12" s="94">
        <v>15</v>
      </c>
      <c r="E12" s="95">
        <v>180.76300000000001</v>
      </c>
      <c r="F12" s="94">
        <v>1933.6337400000004</v>
      </c>
      <c r="G12" s="97">
        <f>E12/$E$13</f>
        <v>5.6641369196831449E-3</v>
      </c>
      <c r="H12" s="97">
        <f t="shared" si="0"/>
        <v>0.12135160451858247</v>
      </c>
      <c r="I12" s="98">
        <v>161.20099999999999</v>
      </c>
      <c r="J12" s="111">
        <v>1724.0342499999997</v>
      </c>
      <c r="K12" s="394">
        <f>I12/$I$13</f>
        <v>5.2579202640686004E-3</v>
      </c>
      <c r="L12" s="210"/>
      <c r="N12" s="210"/>
      <c r="O12" s="210"/>
      <c r="P12" s="210"/>
    </row>
    <row r="13" spans="1:16" ht="11.1" customHeight="1">
      <c r="A13" s="680"/>
      <c r="B13" s="681"/>
      <c r="C13" s="310" t="s">
        <v>0</v>
      </c>
      <c r="D13" s="311">
        <v>160180</v>
      </c>
      <c r="E13" s="312">
        <v>31913.599999999999</v>
      </c>
      <c r="F13" s="311">
        <v>341383.35613999999</v>
      </c>
      <c r="G13" s="315">
        <f>SUM(G8:G12)</f>
        <v>1</v>
      </c>
      <c r="H13" s="315">
        <f>(E13-I13)/I13</f>
        <v>4.0931285410014173E-2</v>
      </c>
      <c r="I13" s="316">
        <v>30658.699999999997</v>
      </c>
      <c r="J13" s="321">
        <v>327892.58471999998</v>
      </c>
      <c r="K13" s="395">
        <f>SUM(K8:K12)</f>
        <v>1</v>
      </c>
      <c r="L13" s="210"/>
    </row>
    <row r="14" spans="1:16" ht="11.1" customHeight="1">
      <c r="A14" s="682" t="str">
        <f>'3.1'!E6</f>
        <v>Listopad</v>
      </c>
      <c r="B14" s="683"/>
      <c r="C14" s="337" t="s">
        <v>4</v>
      </c>
      <c r="D14" s="99">
        <v>85</v>
      </c>
      <c r="E14" s="95">
        <v>15326.472</v>
      </c>
      <c r="F14" s="99">
        <v>163660.52593999993</v>
      </c>
      <c r="G14" s="101">
        <f>E14/$E$19</f>
        <v>0.36003580044774047</v>
      </c>
      <c r="H14" s="101">
        <f>(E14-I14)/I14</f>
        <v>8.6203227141799441E-2</v>
      </c>
      <c r="I14" s="98">
        <v>14110.133</v>
      </c>
      <c r="J14" s="112">
        <v>150800.47069999995</v>
      </c>
      <c r="K14" s="393">
        <f>I14/$I$19</f>
        <v>0.34061795867722711</v>
      </c>
      <c r="L14" s="210"/>
      <c r="M14" s="210"/>
    </row>
    <row r="15" spans="1:16" ht="11.1" customHeight="1">
      <c r="A15" s="682"/>
      <c r="B15" s="683"/>
      <c r="C15" s="337" t="s">
        <v>5</v>
      </c>
      <c r="D15" s="94">
        <v>336</v>
      </c>
      <c r="E15" s="95">
        <v>5111.5170000000007</v>
      </c>
      <c r="F15" s="94">
        <v>54582.823380000016</v>
      </c>
      <c r="G15" s="97">
        <f>E15/$E$19</f>
        <v>0.12007519503491954</v>
      </c>
      <c r="H15" s="97">
        <f>(E15-I15)/I15</f>
        <v>2.4279234643627794E-2</v>
      </c>
      <c r="I15" s="98">
        <v>4990.3549999999996</v>
      </c>
      <c r="J15" s="111">
        <v>53334.195849999989</v>
      </c>
      <c r="K15" s="394">
        <f>I15/$I$19</f>
        <v>0.12046693912627851</v>
      </c>
      <c r="L15" s="211"/>
      <c r="M15" s="210"/>
    </row>
    <row r="16" spans="1:16" ht="11.1" customHeight="1">
      <c r="A16" s="682"/>
      <c r="B16" s="683"/>
      <c r="C16" s="337" t="s">
        <v>6</v>
      </c>
      <c r="D16" s="94">
        <v>11944</v>
      </c>
      <c r="E16" s="95">
        <v>8051.8549999999996</v>
      </c>
      <c r="F16" s="94">
        <v>85980.097600000008</v>
      </c>
      <c r="G16" s="97">
        <f>E16/$E$19</f>
        <v>0.18914699090659229</v>
      </c>
      <c r="H16" s="97">
        <f t="shared" ref="H16:H19" si="1">(E16-I16)/I16</f>
        <v>-2.0455212763834511E-3</v>
      </c>
      <c r="I16" s="98">
        <v>8068.3589999999995</v>
      </c>
      <c r="J16" s="111">
        <v>86230.386870000002</v>
      </c>
      <c r="K16" s="394">
        <f>I16/$I$19</f>
        <v>0.19476981347057701</v>
      </c>
      <c r="L16" s="210"/>
      <c r="M16" s="210"/>
      <c r="N16" s="210"/>
      <c r="O16" s="210"/>
    </row>
    <row r="17" spans="1:20" ht="11.1" customHeight="1">
      <c r="A17" s="682"/>
      <c r="B17" s="683"/>
      <c r="C17" s="337" t="s">
        <v>7</v>
      </c>
      <c r="D17" s="94">
        <v>147799</v>
      </c>
      <c r="E17" s="95">
        <v>13890.1</v>
      </c>
      <c r="F17" s="94">
        <v>148322.9</v>
      </c>
      <c r="G17" s="97">
        <f>E17/$E$19</f>
        <v>0.326293831470097</v>
      </c>
      <c r="H17" s="97">
        <f t="shared" si="1"/>
        <v>-1.5528874776741442E-2</v>
      </c>
      <c r="I17" s="98">
        <v>14109.2</v>
      </c>
      <c r="J17" s="111">
        <v>150791.20000000001</v>
      </c>
      <c r="K17" s="394">
        <f>I17/$I$19</f>
        <v>0.34059543610033532</v>
      </c>
      <c r="L17" s="210"/>
      <c r="M17" s="210"/>
      <c r="N17" s="210"/>
      <c r="O17" s="210"/>
    </row>
    <row r="18" spans="1:20" ht="11.1" customHeight="1">
      <c r="A18" s="682"/>
      <c r="B18" s="683"/>
      <c r="C18" s="337" t="s">
        <v>107</v>
      </c>
      <c r="D18" s="94">
        <v>15</v>
      </c>
      <c r="E18" s="95">
        <v>189.35599999999999</v>
      </c>
      <c r="F18" s="94">
        <v>2021.9942700000001</v>
      </c>
      <c r="G18" s="97">
        <f>E18/$E$19</f>
        <v>4.4481821406506562E-3</v>
      </c>
      <c r="H18" s="97">
        <f t="shared" si="1"/>
        <v>0.28767179180295538</v>
      </c>
      <c r="I18" s="98">
        <v>147.053</v>
      </c>
      <c r="J18" s="111">
        <v>1571.6226399999996</v>
      </c>
      <c r="K18" s="394">
        <f>I18/$I$19</f>
        <v>3.5498526255820749E-3</v>
      </c>
      <c r="L18" s="210"/>
      <c r="M18" s="210"/>
      <c r="N18" s="210"/>
      <c r="O18" s="210"/>
    </row>
    <row r="19" spans="1:20" ht="11.1" customHeight="1">
      <c r="A19" s="682"/>
      <c r="B19" s="683"/>
      <c r="C19" s="310" t="s">
        <v>0</v>
      </c>
      <c r="D19" s="311">
        <v>160179</v>
      </c>
      <c r="E19" s="312">
        <v>42569.3</v>
      </c>
      <c r="F19" s="311">
        <v>454568.34118999995</v>
      </c>
      <c r="G19" s="315">
        <f>SUM(G14:G18)</f>
        <v>0.99999999999999989</v>
      </c>
      <c r="H19" s="315">
        <f t="shared" si="1"/>
        <v>2.7620935133530262E-2</v>
      </c>
      <c r="I19" s="316">
        <v>41425.1</v>
      </c>
      <c r="J19" s="321">
        <v>442727.87605999998</v>
      </c>
      <c r="K19" s="395">
        <f>SUM(K14:K18)</f>
        <v>0.99999999999999989</v>
      </c>
      <c r="L19" s="210"/>
      <c r="M19" s="210"/>
      <c r="N19" s="210"/>
      <c r="O19" s="210"/>
    </row>
    <row r="20" spans="1:20" ht="11.1" customHeight="1">
      <c r="A20" s="682" t="str">
        <f>'3.1'!F6</f>
        <v>Prosinec</v>
      </c>
      <c r="B20" s="683"/>
      <c r="C20" s="336" t="s">
        <v>4</v>
      </c>
      <c r="D20" s="99">
        <v>85</v>
      </c>
      <c r="E20" s="242">
        <v>14822.812</v>
      </c>
      <c r="F20" s="99">
        <v>158308.62035000001</v>
      </c>
      <c r="G20" s="101">
        <f>E20/$E$25</f>
        <v>0.29187611992611934</v>
      </c>
      <c r="H20" s="101">
        <f>(E20-I20)/I20</f>
        <v>9.5589573325902608E-2</v>
      </c>
      <c r="I20" s="454">
        <v>13529.53</v>
      </c>
      <c r="J20" s="112">
        <v>144655.99733999997</v>
      </c>
      <c r="K20" s="393">
        <f>I20/$I$25</f>
        <v>0.28506386242293735</v>
      </c>
      <c r="L20" s="95"/>
      <c r="M20" s="95"/>
      <c r="N20" s="95"/>
      <c r="O20" s="95"/>
      <c r="P20" s="95"/>
      <c r="Q20" s="95"/>
      <c r="R20" s="95"/>
      <c r="S20" s="95"/>
      <c r="T20" s="95"/>
    </row>
    <row r="21" spans="1:20" ht="11.1" customHeight="1">
      <c r="A21" s="682"/>
      <c r="B21" s="683"/>
      <c r="C21" s="337" t="s">
        <v>5</v>
      </c>
      <c r="D21" s="94">
        <v>335</v>
      </c>
      <c r="E21" s="95">
        <v>5734.7220000000007</v>
      </c>
      <c r="F21" s="94">
        <v>61246.596889999964</v>
      </c>
      <c r="G21" s="97">
        <f>E21/$E$25</f>
        <v>0.11292246074597419</v>
      </c>
      <c r="H21" s="97">
        <f t="shared" ref="H21:H25" si="2">(E21-I21)/I21</f>
        <v>1.5807690400107894E-2</v>
      </c>
      <c r="I21" s="98">
        <v>5645.48</v>
      </c>
      <c r="J21" s="111">
        <v>60360.264830000022</v>
      </c>
      <c r="K21" s="394">
        <f>I21/$I$25</f>
        <v>0.11894887213609372</v>
      </c>
      <c r="L21" s="95"/>
      <c r="M21" s="95"/>
      <c r="N21" s="95"/>
      <c r="O21" s="95"/>
      <c r="P21" s="95"/>
      <c r="Q21" s="95"/>
      <c r="R21" s="95"/>
      <c r="S21" s="95"/>
      <c r="T21" s="95"/>
    </row>
    <row r="22" spans="1:20" ht="11.1" customHeight="1">
      <c r="A22" s="682"/>
      <c r="B22" s="683"/>
      <c r="C22" s="337" t="s">
        <v>6</v>
      </c>
      <c r="D22" s="94">
        <v>11998</v>
      </c>
      <c r="E22" s="95">
        <v>11129.364</v>
      </c>
      <c r="F22" s="94">
        <v>118861.98247999999</v>
      </c>
      <c r="G22" s="97">
        <f>E22/$E$25</f>
        <v>0.21914840325610518</v>
      </c>
      <c r="H22" s="97">
        <f t="shared" si="2"/>
        <v>8.247595949032592E-2</v>
      </c>
      <c r="I22" s="98">
        <v>10281.396000000001</v>
      </c>
      <c r="J22" s="111">
        <v>109926.978</v>
      </c>
      <c r="K22" s="394">
        <f>I22/$I$25</f>
        <v>0.21662647962344134</v>
      </c>
      <c r="L22" s="95"/>
      <c r="M22" s="95"/>
      <c r="N22" s="95"/>
      <c r="O22" s="95"/>
      <c r="P22" s="95"/>
      <c r="Q22" s="95"/>
      <c r="R22" s="95"/>
      <c r="S22" s="95"/>
      <c r="T22" s="95"/>
    </row>
    <row r="23" spans="1:20" ht="11.1" customHeight="1">
      <c r="A23" s="682"/>
      <c r="B23" s="683"/>
      <c r="C23" s="337" t="s">
        <v>7</v>
      </c>
      <c r="D23" s="94">
        <v>147740</v>
      </c>
      <c r="E23" s="95">
        <v>18920.599999999999</v>
      </c>
      <c r="F23" s="94">
        <v>202072.7</v>
      </c>
      <c r="G23" s="97">
        <f>E23/$E$25</f>
        <v>0.37256569905049952</v>
      </c>
      <c r="H23" s="97">
        <f t="shared" si="2"/>
        <v>5.9455282549779345E-2</v>
      </c>
      <c r="I23" s="98">
        <v>17858.8</v>
      </c>
      <c r="J23" s="111">
        <v>190944.3</v>
      </c>
      <c r="K23" s="394">
        <f>I23/$I$25</f>
        <v>0.37628051427054399</v>
      </c>
      <c r="L23" s="95"/>
      <c r="M23" s="95"/>
      <c r="N23" s="95"/>
      <c r="O23" s="95"/>
      <c r="P23" s="95"/>
      <c r="Q23" s="95"/>
      <c r="R23" s="95"/>
      <c r="S23" s="95"/>
      <c r="T23" s="95"/>
    </row>
    <row r="24" spans="1:20" ht="11.1" customHeight="1">
      <c r="A24" s="682"/>
      <c r="B24" s="683"/>
      <c r="C24" s="337" t="s">
        <v>107</v>
      </c>
      <c r="D24" s="94">
        <v>15</v>
      </c>
      <c r="E24" s="95">
        <v>177.102</v>
      </c>
      <c r="F24" s="94">
        <v>1891.4594199999999</v>
      </c>
      <c r="G24" s="97">
        <f>E24/$E$25</f>
        <v>3.4873170213017336E-3</v>
      </c>
      <c r="H24" s="97">
        <f t="shared" si="2"/>
        <v>0.21141770524098127</v>
      </c>
      <c r="I24" s="98">
        <v>146.19399999999999</v>
      </c>
      <c r="J24" s="111">
        <v>1563.0893999999998</v>
      </c>
      <c r="K24" s="394">
        <f>I24/$I$25</f>
        <v>3.0802715469834428E-3</v>
      </c>
      <c r="L24" s="95"/>
      <c r="M24" s="95"/>
      <c r="N24" s="95"/>
      <c r="O24" s="95"/>
      <c r="P24" s="95"/>
      <c r="Q24" s="95"/>
      <c r="R24" s="95"/>
      <c r="S24" s="95"/>
      <c r="T24" s="95"/>
    </row>
    <row r="25" spans="1:20" ht="11.1" customHeight="1">
      <c r="A25" s="682"/>
      <c r="B25" s="683"/>
      <c r="C25" s="310" t="s">
        <v>0</v>
      </c>
      <c r="D25" s="311">
        <v>160173</v>
      </c>
      <c r="E25" s="312">
        <v>50784.6</v>
      </c>
      <c r="F25" s="311">
        <v>542381.35913999996</v>
      </c>
      <c r="G25" s="315">
        <f>SUM(G20:G24)</f>
        <v>1</v>
      </c>
      <c r="H25" s="315">
        <f t="shared" si="2"/>
        <v>7.0019004917680247E-2</v>
      </c>
      <c r="I25" s="316">
        <v>47461.400000000009</v>
      </c>
      <c r="J25" s="321">
        <v>507450.62956999999</v>
      </c>
      <c r="K25" s="395">
        <f>SUM(K20:K24)</f>
        <v>0.99999999999999978</v>
      </c>
    </row>
    <row r="26" spans="1:20" ht="11.1" customHeight="1">
      <c r="A26" s="684" t="str">
        <f>'3.1'!G6</f>
        <v>IV. čtvrtletí</v>
      </c>
      <c r="B26" s="685"/>
      <c r="C26" s="337" t="s">
        <v>4</v>
      </c>
      <c r="D26" s="94">
        <f>D20</f>
        <v>85</v>
      </c>
      <c r="E26" s="95">
        <f>E8+E14+E20</f>
        <v>43924.834999999999</v>
      </c>
      <c r="F26" s="94">
        <f>F8+F14+F20</f>
        <v>469328.16950999992</v>
      </c>
      <c r="G26" s="97">
        <f>E26/$E$31</f>
        <v>0.35064829265372105</v>
      </c>
      <c r="H26" s="97">
        <f>(E26-I26)/I26</f>
        <v>8.2203714546084702E-2</v>
      </c>
      <c r="I26" s="98">
        <f>I8+I14+I20</f>
        <v>40588.324000000001</v>
      </c>
      <c r="J26" s="111">
        <f>J8+J14+J20</f>
        <v>433941.09046999994</v>
      </c>
      <c r="K26" s="394">
        <f>I26/$I$31</f>
        <v>0.33952282483947493</v>
      </c>
    </row>
    <row r="27" spans="1:20" ht="11.1" customHeight="1">
      <c r="A27" s="682"/>
      <c r="B27" s="683"/>
      <c r="C27" s="337" t="s">
        <v>5</v>
      </c>
      <c r="D27" s="94">
        <f>D21</f>
        <v>335</v>
      </c>
      <c r="E27" s="95">
        <f t="shared" ref="E27:F30" si="3">E9+E15+E21</f>
        <v>14426.153000000002</v>
      </c>
      <c r="F27" s="94">
        <f t="shared" si="3"/>
        <v>154123.88548999999</v>
      </c>
      <c r="G27" s="97">
        <f>E27/$E$31</f>
        <v>0.11516277566008742</v>
      </c>
      <c r="H27" s="97">
        <f t="shared" ref="H27:H30" si="4">(E27-I27)/I27</f>
        <v>1.6200283865276322E-2</v>
      </c>
      <c r="I27" s="98">
        <f t="shared" ref="I27:J27" si="5">I9+I15+I21</f>
        <v>14196.170999999998</v>
      </c>
      <c r="J27" s="111">
        <f t="shared" si="5"/>
        <v>151771.80272000001</v>
      </c>
      <c r="K27" s="394">
        <f>I27/$I$31</f>
        <v>0.11875149315907287</v>
      </c>
    </row>
    <row r="28" spans="1:20" ht="11.1" customHeight="1">
      <c r="A28" s="682"/>
      <c r="B28" s="683"/>
      <c r="C28" s="337" t="s">
        <v>6</v>
      </c>
      <c r="D28" s="94">
        <f>D22</f>
        <v>11998</v>
      </c>
      <c r="E28" s="95">
        <f t="shared" si="3"/>
        <v>24307.491000000002</v>
      </c>
      <c r="F28" s="94">
        <f t="shared" si="3"/>
        <v>259677.91404</v>
      </c>
      <c r="G28" s="97">
        <f>E28/$E$31</f>
        <v>0.19404467240106174</v>
      </c>
      <c r="H28" s="97">
        <f t="shared" si="4"/>
        <v>3.8064913896844924E-2</v>
      </c>
      <c r="I28" s="98">
        <f t="shared" ref="I28:J28" si="6">I10+I16+I22</f>
        <v>23416.156999999999</v>
      </c>
      <c r="J28" s="111">
        <f t="shared" si="6"/>
        <v>250342.25086999999</v>
      </c>
      <c r="K28" s="394">
        <f>I28/$I$31</f>
        <v>0.19587701555562245</v>
      </c>
    </row>
    <row r="29" spans="1:20" ht="11.1" customHeight="1">
      <c r="A29" s="682"/>
      <c r="B29" s="683"/>
      <c r="C29" s="337" t="s">
        <v>7</v>
      </c>
      <c r="D29" s="94">
        <f>D23</f>
        <v>147740</v>
      </c>
      <c r="E29" s="95">
        <f t="shared" si="3"/>
        <v>42061.8</v>
      </c>
      <c r="F29" s="94">
        <f t="shared" si="3"/>
        <v>449356</v>
      </c>
      <c r="G29" s="97">
        <f>E29/$E$31</f>
        <v>0.33577583970303554</v>
      </c>
      <c r="H29" s="97">
        <f t="shared" si="4"/>
        <v>2.8654857777310326E-2</v>
      </c>
      <c r="I29" s="98">
        <f t="shared" ref="I29:J29" si="7">I11+I17+I23</f>
        <v>40890.100000000006</v>
      </c>
      <c r="J29" s="111">
        <f t="shared" si="7"/>
        <v>437157.2</v>
      </c>
      <c r="K29" s="394">
        <f>I29/$I$31</f>
        <v>0.34204719219174007</v>
      </c>
    </row>
    <row r="30" spans="1:20" ht="11.1" customHeight="1">
      <c r="A30" s="682"/>
      <c r="B30" s="683"/>
      <c r="C30" s="337" t="s">
        <v>107</v>
      </c>
      <c r="D30" s="94">
        <f>D24</f>
        <v>15</v>
      </c>
      <c r="E30" s="95">
        <f>E12+E18+E24</f>
        <v>547.221</v>
      </c>
      <c r="F30" s="94">
        <f t="shared" si="3"/>
        <v>5847.0874300000005</v>
      </c>
      <c r="G30" s="97">
        <f>E30/$E$31</f>
        <v>4.3684195820943182E-3</v>
      </c>
      <c r="H30" s="97">
        <f t="shared" si="4"/>
        <v>0.20414436855261775</v>
      </c>
      <c r="I30" s="98">
        <f>I12+I18+I24</f>
        <v>454.44799999999998</v>
      </c>
      <c r="J30" s="111">
        <f t="shared" ref="J30" si="8">J12+J18+J24</f>
        <v>4858.7462899999991</v>
      </c>
      <c r="K30" s="394">
        <f>I30/$I$31</f>
        <v>3.801474254089666E-3</v>
      </c>
    </row>
    <row r="31" spans="1:20" ht="11.1" customHeight="1">
      <c r="A31" s="682"/>
      <c r="B31" s="683"/>
      <c r="C31" s="310" t="s">
        <v>0</v>
      </c>
      <c r="D31" s="311">
        <f>SUM(D26:D30)</f>
        <v>160173</v>
      </c>
      <c r="E31" s="312">
        <f>SUM(E26:E30)</f>
        <v>125267.5</v>
      </c>
      <c r="F31" s="311">
        <f>SUM(F26:F30)</f>
        <v>1338333.05647</v>
      </c>
      <c r="G31" s="315">
        <f>SUM(G26:G30)</f>
        <v>1</v>
      </c>
      <c r="H31" s="315">
        <f>(E31-I31)/I31</f>
        <v>4.7867250211635327E-2</v>
      </c>
      <c r="I31" s="316">
        <f>SUM(I26:I30)</f>
        <v>119545.20000000001</v>
      </c>
      <c r="J31" s="321">
        <f>SUM(J26:J30)</f>
        <v>1278071.09035</v>
      </c>
      <c r="K31" s="395">
        <f>SUM(K26:K30)</f>
        <v>1</v>
      </c>
    </row>
    <row r="32" spans="1:20" ht="9.9499999999999993" customHeight="1">
      <c r="A32" s="113"/>
      <c r="B32" s="114"/>
      <c r="C32" s="115"/>
      <c r="D32" s="84"/>
      <c r="E32" s="84"/>
      <c r="F32" s="84"/>
      <c r="G32" s="116"/>
      <c r="H32" s="117"/>
      <c r="I32" s="118"/>
      <c r="J32" s="118"/>
      <c r="K32" s="119"/>
    </row>
    <row r="33" spans="1:11" ht="12.95" customHeight="1">
      <c r="A33" s="738" t="s">
        <v>104</v>
      </c>
      <c r="B33" s="739"/>
      <c r="C33" s="739"/>
      <c r="D33" s="740"/>
      <c r="E33" s="291"/>
      <c r="F33" s="291"/>
      <c r="G33" s="292"/>
      <c r="H33" s="282"/>
      <c r="I33" s="293"/>
      <c r="J33" s="293"/>
      <c r="K33" s="396"/>
    </row>
    <row r="34" spans="1:11" ht="24.95" customHeight="1">
      <c r="A34" s="392"/>
      <c r="B34" s="285"/>
      <c r="C34" s="294"/>
      <c r="D34" s="295"/>
      <c r="E34" s="695">
        <f>'3.1'!D4</f>
        <v>2021</v>
      </c>
      <c r="F34" s="707"/>
      <c r="G34" s="708"/>
      <c r="H34" s="296"/>
      <c r="I34" s="698">
        <f>E34-1</f>
        <v>2020</v>
      </c>
      <c r="J34" s="709"/>
      <c r="K34" s="709"/>
    </row>
    <row r="35" spans="1:11" ht="24.95" customHeight="1">
      <c r="A35" s="392"/>
      <c r="B35" s="285"/>
      <c r="C35" s="286"/>
      <c r="D35" s="287"/>
      <c r="E35" s="691" t="s">
        <v>65</v>
      </c>
      <c r="F35" s="694"/>
      <c r="G35" s="722" t="s">
        <v>35</v>
      </c>
      <c r="H35" s="702" t="s">
        <v>270</v>
      </c>
      <c r="I35" s="734" t="s">
        <v>65</v>
      </c>
      <c r="J35" s="735"/>
      <c r="K35" s="687" t="s">
        <v>35</v>
      </c>
    </row>
    <row r="36" spans="1:11" ht="24.95" customHeight="1">
      <c r="A36" s="392"/>
      <c r="B36" s="288"/>
      <c r="C36" s="288"/>
      <c r="D36" s="700" t="s">
        <v>211</v>
      </c>
      <c r="E36" s="693"/>
      <c r="F36" s="700"/>
      <c r="G36" s="702"/>
      <c r="H36" s="702"/>
      <c r="I36" s="734"/>
      <c r="J36" s="736"/>
      <c r="K36" s="689"/>
    </row>
    <row r="37" spans="1:11" ht="15" customHeight="1">
      <c r="A37" s="733" t="s">
        <v>210</v>
      </c>
      <c r="B37" s="733"/>
      <c r="C37" s="340" t="s">
        <v>237</v>
      </c>
      <c r="D37" s="701"/>
      <c r="E37" s="339" t="s">
        <v>278</v>
      </c>
      <c r="F37" s="538" t="s">
        <v>273</v>
      </c>
      <c r="G37" s="703"/>
      <c r="H37" s="703"/>
      <c r="I37" s="289" t="s">
        <v>279</v>
      </c>
      <c r="J37" s="290" t="s">
        <v>273</v>
      </c>
      <c r="K37" s="737"/>
    </row>
    <row r="38" spans="1:11" ht="11.1" customHeight="1">
      <c r="A38" s="676" t="str">
        <f>'3.1'!D6</f>
        <v>Říjen</v>
      </c>
      <c r="B38" s="677"/>
      <c r="C38" s="337" t="s">
        <v>4</v>
      </c>
      <c r="D38" s="99">
        <v>148</v>
      </c>
      <c r="E38" s="95">
        <v>15101.178640605847</v>
      </c>
      <c r="F38" s="99">
        <v>161607.51273000002</v>
      </c>
      <c r="G38" s="101">
        <f>E38/$E$43</f>
        <v>0.22435320854783908</v>
      </c>
      <c r="H38" s="101">
        <f>(E38-I38)/I38</f>
        <v>-2.2208295633305519E-2</v>
      </c>
      <c r="I38" s="98">
        <v>15444.167273219733</v>
      </c>
      <c r="J38" s="112">
        <v>165060.47138999999</v>
      </c>
      <c r="K38" s="393">
        <f>I38/$I$43</f>
        <v>0.23137200910273054</v>
      </c>
    </row>
    <row r="39" spans="1:11" ht="11.1" customHeight="1">
      <c r="A39" s="678"/>
      <c r="B39" s="679"/>
      <c r="C39" s="337" t="s">
        <v>5</v>
      </c>
      <c r="D39" s="94">
        <v>1559</v>
      </c>
      <c r="E39" s="95">
        <v>13141.258485921357</v>
      </c>
      <c r="F39" s="94">
        <v>140633.04525999998</v>
      </c>
      <c r="G39" s="97">
        <f t="shared" ref="G39" si="9">E39/$E$43</f>
        <v>0.19523532406571753</v>
      </c>
      <c r="H39" s="97">
        <f>(E39-I39)/I39</f>
        <v>3.274557813537711E-2</v>
      </c>
      <c r="I39" s="98">
        <v>12724.584606450611</v>
      </c>
      <c r="J39" s="111">
        <v>135994.76337999999</v>
      </c>
      <c r="K39" s="394">
        <f t="shared" ref="K39:K42" si="10">I39/$I$43</f>
        <v>0.19062942360752999</v>
      </c>
    </row>
    <row r="40" spans="1:11" ht="11.1" customHeight="1">
      <c r="A40" s="678"/>
      <c r="B40" s="679"/>
      <c r="C40" s="337" t="s">
        <v>6</v>
      </c>
      <c r="D40" s="94">
        <v>38341</v>
      </c>
      <c r="E40" s="95">
        <v>15341.999103107173</v>
      </c>
      <c r="F40" s="94">
        <v>164184.58373356299</v>
      </c>
      <c r="G40" s="97">
        <f>E40/$E$43</f>
        <v>0.22793099838345282</v>
      </c>
      <c r="H40" s="97">
        <f t="shared" ref="H40:H42" si="11">(E40-I40)/I40</f>
        <v>-2.391921561242466E-2</v>
      </c>
      <c r="I40" s="98">
        <v>15717.960386581362</v>
      </c>
      <c r="J40" s="111">
        <v>167986.647085181</v>
      </c>
      <c r="K40" s="394">
        <f t="shared" si="10"/>
        <v>0.2354737558396244</v>
      </c>
    </row>
    <row r="41" spans="1:11" ht="11.1" customHeight="1">
      <c r="A41" s="678"/>
      <c r="B41" s="679"/>
      <c r="C41" s="337" t="s">
        <v>7</v>
      </c>
      <c r="D41" s="94">
        <v>374876</v>
      </c>
      <c r="E41" s="95">
        <v>22496.265825868588</v>
      </c>
      <c r="F41" s="94">
        <v>240746.98579742259</v>
      </c>
      <c r="G41" s="97">
        <f>E41/$E$43</f>
        <v>0.33421956911412543</v>
      </c>
      <c r="H41" s="97">
        <f t="shared" si="11"/>
        <v>3.3559618756798894E-2</v>
      </c>
      <c r="I41" s="98">
        <v>21765.81342538118</v>
      </c>
      <c r="J41" s="111">
        <v>232623.44022274623</v>
      </c>
      <c r="K41" s="394">
        <f t="shared" si="10"/>
        <v>0.32607779318203056</v>
      </c>
    </row>
    <row r="42" spans="1:11" ht="11.1" customHeight="1">
      <c r="A42" s="678"/>
      <c r="B42" s="679"/>
      <c r="C42" s="337" t="s">
        <v>107</v>
      </c>
      <c r="D42" s="94">
        <v>35</v>
      </c>
      <c r="E42" s="95">
        <v>1229.1382554538802</v>
      </c>
      <c r="F42" s="94">
        <v>13153.797719999999</v>
      </c>
      <c r="G42" s="97">
        <f>E42/$E$43</f>
        <v>1.8260899888865111E-2</v>
      </c>
      <c r="H42" s="97">
        <f t="shared" si="11"/>
        <v>0.11959224598413069</v>
      </c>
      <c r="I42" s="98">
        <v>1097.8445589121222</v>
      </c>
      <c r="J42" s="111">
        <v>11733.279760000001</v>
      </c>
      <c r="K42" s="394">
        <f t="shared" si="10"/>
        <v>1.6447018268084566E-2</v>
      </c>
    </row>
    <row r="43" spans="1:11" ht="11.1" customHeight="1">
      <c r="A43" s="680"/>
      <c r="B43" s="681"/>
      <c r="C43" s="310" t="s">
        <v>0</v>
      </c>
      <c r="D43" s="311">
        <v>414959</v>
      </c>
      <c r="E43" s="312">
        <v>67309.840310956846</v>
      </c>
      <c r="F43" s="311">
        <v>720325.92524098558</v>
      </c>
      <c r="G43" s="315">
        <f>SUM(G38:G42)</f>
        <v>1</v>
      </c>
      <c r="H43" s="315">
        <f>(E43-I43)/I43</f>
        <v>8.3815274478911631E-3</v>
      </c>
      <c r="I43" s="316">
        <v>66750.370250545006</v>
      </c>
      <c r="J43" s="321">
        <v>713398.60183792713</v>
      </c>
      <c r="K43" s="395">
        <f>SUM(K38:K42)</f>
        <v>1</v>
      </c>
    </row>
    <row r="44" spans="1:11" ht="11.1" customHeight="1">
      <c r="A44" s="676" t="str">
        <f>'3.1'!E6</f>
        <v>Listopad</v>
      </c>
      <c r="B44" s="677"/>
      <c r="C44" s="337" t="s">
        <v>4</v>
      </c>
      <c r="D44" s="99">
        <v>148</v>
      </c>
      <c r="E44" s="95">
        <v>20851.254383126881</v>
      </c>
      <c r="F44" s="99">
        <v>222599.11205</v>
      </c>
      <c r="G44" s="101">
        <f>E44/$E$49</f>
        <v>0.20515056130290329</v>
      </c>
      <c r="H44" s="101">
        <f>(E44-I44)/I44</f>
        <v>4.4379290414650593E-2</v>
      </c>
      <c r="I44" s="98">
        <v>19965.212422824177</v>
      </c>
      <c r="J44" s="112">
        <v>213152.80445000003</v>
      </c>
      <c r="K44" s="393">
        <f>I44/$I$49</f>
        <v>0.20263722825524025</v>
      </c>
    </row>
    <row r="45" spans="1:11" ht="11.1" customHeight="1">
      <c r="A45" s="678"/>
      <c r="B45" s="679"/>
      <c r="C45" s="337" t="s">
        <v>5</v>
      </c>
      <c r="D45" s="94">
        <v>1564</v>
      </c>
      <c r="E45" s="95">
        <v>20171.117245895693</v>
      </c>
      <c r="F45" s="94">
        <v>215338.28631999998</v>
      </c>
      <c r="G45" s="97">
        <f t="shared" ref="G45:G48" si="12">E45/$E$49</f>
        <v>0.19845885283768799</v>
      </c>
      <c r="H45" s="97">
        <f>(E45-I45)/I45</f>
        <v>8.2788517852706925E-2</v>
      </c>
      <c r="I45" s="98">
        <v>18628.861419677149</v>
      </c>
      <c r="J45" s="111">
        <v>198885.64569999999</v>
      </c>
      <c r="K45" s="394">
        <f t="shared" ref="K45:K48" si="13">I45/$I$49</f>
        <v>0.18907391334934662</v>
      </c>
    </row>
    <row r="46" spans="1:11" ht="11.1" customHeight="1">
      <c r="A46" s="678"/>
      <c r="B46" s="679"/>
      <c r="C46" s="337" t="s">
        <v>6</v>
      </c>
      <c r="D46" s="94">
        <v>38255</v>
      </c>
      <c r="E46" s="95">
        <v>24333.115931076765</v>
      </c>
      <c r="F46" s="94">
        <v>259770.017770837</v>
      </c>
      <c r="G46" s="97">
        <f t="shared" si="12"/>
        <v>0.23940777373799499</v>
      </c>
      <c r="H46" s="97">
        <f t="shared" ref="H46:H48" si="14">(E46-I46)/I46</f>
        <v>-1.8716978834851752E-2</v>
      </c>
      <c r="I46" s="98">
        <v>24797.245449314203</v>
      </c>
      <c r="J46" s="111">
        <v>264740.61198173399</v>
      </c>
      <c r="K46" s="394">
        <f t="shared" si="13"/>
        <v>0.25168002121878302</v>
      </c>
    </row>
    <row r="47" spans="1:11" ht="11.1" customHeight="1">
      <c r="A47" s="678"/>
      <c r="B47" s="679"/>
      <c r="C47" s="337" t="s">
        <v>7</v>
      </c>
      <c r="D47" s="94">
        <v>374621</v>
      </c>
      <c r="E47" s="95">
        <v>35116.677778616511</v>
      </c>
      <c r="F47" s="94">
        <v>374890.74709719262</v>
      </c>
      <c r="G47" s="97">
        <f t="shared" si="12"/>
        <v>0.3455046888309084</v>
      </c>
      <c r="H47" s="97">
        <f t="shared" si="14"/>
        <v>3.2228615001477889E-2</v>
      </c>
      <c r="I47" s="98">
        <v>34020.252169202104</v>
      </c>
      <c r="J47" s="111">
        <v>363207.37307121203</v>
      </c>
      <c r="K47" s="394">
        <f t="shared" si="13"/>
        <v>0.34528906871186099</v>
      </c>
    </row>
    <row r="48" spans="1:11" ht="11.1" customHeight="1">
      <c r="A48" s="678"/>
      <c r="B48" s="679"/>
      <c r="C48" s="337" t="s">
        <v>107</v>
      </c>
      <c r="D48" s="94">
        <v>35</v>
      </c>
      <c r="E48" s="95">
        <v>1166.622538350482</v>
      </c>
      <c r="F48" s="94">
        <v>12454.36706</v>
      </c>
      <c r="G48" s="97">
        <f t="shared" si="12"/>
        <v>1.1478123290505291E-2</v>
      </c>
      <c r="H48" s="97">
        <f t="shared" si="14"/>
        <v>4.6015499202219784E-2</v>
      </c>
      <c r="I48" s="98">
        <v>1115.3013882110231</v>
      </c>
      <c r="J48" s="111">
        <v>11907.192379999999</v>
      </c>
      <c r="K48" s="394">
        <f t="shared" si="13"/>
        <v>1.13197684647692E-2</v>
      </c>
    </row>
    <row r="49" spans="1:11" ht="11.1" customHeight="1">
      <c r="A49" s="680"/>
      <c r="B49" s="681"/>
      <c r="C49" s="310" t="s">
        <v>0</v>
      </c>
      <c r="D49" s="311">
        <v>414623</v>
      </c>
      <c r="E49" s="312">
        <v>101638.78787706634</v>
      </c>
      <c r="F49" s="311">
        <v>1085052.5302980295</v>
      </c>
      <c r="G49" s="315">
        <f>SUM(G44:G48)</f>
        <v>0.99999999999999978</v>
      </c>
      <c r="H49" s="315">
        <f t="shared" ref="H49" si="15">(E49-I49)/I49</f>
        <v>3.1584429078549137E-2</v>
      </c>
      <c r="I49" s="316">
        <v>98526.872849228646</v>
      </c>
      <c r="J49" s="321">
        <v>1051893.6275829461</v>
      </c>
      <c r="K49" s="395">
        <f>SUM(K44:K48)</f>
        <v>1.0000000000000002</v>
      </c>
    </row>
    <row r="50" spans="1:11" ht="11.1" customHeight="1">
      <c r="A50" s="682" t="str">
        <f>'3.1'!F6</f>
        <v>Prosinec</v>
      </c>
      <c r="B50" s="683"/>
      <c r="C50" s="336" t="s">
        <v>4</v>
      </c>
      <c r="D50" s="99">
        <v>148</v>
      </c>
      <c r="E50" s="242">
        <v>24613.712877925293</v>
      </c>
      <c r="F50" s="99">
        <v>262664.94304000004</v>
      </c>
      <c r="G50" s="101">
        <f>E50/$E$55</f>
        <v>0.19429110957033627</v>
      </c>
      <c r="H50" s="101">
        <f>(E50-I50)/I50</f>
        <v>6.5997602987742612E-2</v>
      </c>
      <c r="I50" s="454">
        <v>23089.838859804935</v>
      </c>
      <c r="J50" s="112">
        <v>245925.47051999983</v>
      </c>
      <c r="K50" s="393">
        <f>I50/$I$55</f>
        <v>0.19261078708261911</v>
      </c>
    </row>
    <row r="51" spans="1:11" ht="11.1" customHeight="1">
      <c r="A51" s="682"/>
      <c r="B51" s="683"/>
      <c r="C51" s="337" t="s">
        <v>5</v>
      </c>
      <c r="D51" s="94">
        <v>1561</v>
      </c>
      <c r="E51" s="95">
        <v>24586.02631425071</v>
      </c>
      <c r="F51" s="94">
        <v>262369.48918999999</v>
      </c>
      <c r="G51" s="97">
        <f t="shared" ref="G51:G54" si="16">E51/$E$55</f>
        <v>0.19407256256756578</v>
      </c>
      <c r="H51" s="97">
        <f t="shared" ref="H51:H54" si="17">(E51-I51)/I51</f>
        <v>5.861218717960695E-2</v>
      </c>
      <c r="I51" s="98">
        <v>23224.771651036528</v>
      </c>
      <c r="J51" s="111">
        <v>248076.1219600006</v>
      </c>
      <c r="K51" s="394">
        <f t="shared" ref="K51:K54" si="18">I51/$I$55</f>
        <v>0.19373636926100385</v>
      </c>
    </row>
    <row r="52" spans="1:11" ht="11.1" customHeight="1">
      <c r="A52" s="682"/>
      <c r="B52" s="683"/>
      <c r="C52" s="337" t="s">
        <v>6</v>
      </c>
      <c r="D52" s="94">
        <v>38316</v>
      </c>
      <c r="E52" s="95">
        <v>31719.841116392126</v>
      </c>
      <c r="F52" s="94">
        <v>338497.90952480701</v>
      </c>
      <c r="G52" s="97">
        <f t="shared" si="16"/>
        <v>0.25038413166124796</v>
      </c>
      <c r="H52" s="97">
        <f t="shared" si="17"/>
        <v>3.2225668031583297E-2</v>
      </c>
      <c r="I52" s="98">
        <v>30729.560500932617</v>
      </c>
      <c r="J52" s="111">
        <v>328426.51824556972</v>
      </c>
      <c r="K52" s="394">
        <f t="shared" si="18"/>
        <v>0.25633980690489744</v>
      </c>
    </row>
    <row r="53" spans="1:11" ht="11.1" customHeight="1">
      <c r="A53" s="682"/>
      <c r="B53" s="683"/>
      <c r="C53" s="337" t="s">
        <v>7</v>
      </c>
      <c r="D53" s="94">
        <v>374385</v>
      </c>
      <c r="E53" s="95">
        <v>44694.910392592916</v>
      </c>
      <c r="F53" s="94">
        <v>476961.20793218177</v>
      </c>
      <c r="G53" s="97">
        <f t="shared" si="16"/>
        <v>0.35280429959478743</v>
      </c>
      <c r="H53" s="97">
        <f t="shared" si="17"/>
        <v>7.3735013811714378E-2</v>
      </c>
      <c r="I53" s="98">
        <v>41625.643028933046</v>
      </c>
      <c r="J53" s="111">
        <v>444837.18333852442</v>
      </c>
      <c r="K53" s="394">
        <f t="shared" si="18"/>
        <v>0.34723273364111573</v>
      </c>
    </row>
    <row r="54" spans="1:11" ht="11.1" customHeight="1">
      <c r="A54" s="682"/>
      <c r="B54" s="683"/>
      <c r="C54" s="337" t="s">
        <v>107</v>
      </c>
      <c r="D54" s="94">
        <v>38</v>
      </c>
      <c r="E54" s="95">
        <v>1070.2193319285684</v>
      </c>
      <c r="F54" s="94">
        <v>11420.83295</v>
      </c>
      <c r="G54" s="97">
        <f t="shared" si="16"/>
        <v>8.4478966060626479E-3</v>
      </c>
      <c r="H54" s="97">
        <f t="shared" si="17"/>
        <v>-0.11435657226299864</v>
      </c>
      <c r="I54" s="98">
        <v>1208.4088227958694</v>
      </c>
      <c r="J54" s="111">
        <v>12641.180679999999</v>
      </c>
      <c r="K54" s="394">
        <f t="shared" si="18"/>
        <v>1.0080303110363929E-2</v>
      </c>
    </row>
    <row r="55" spans="1:11" ht="11.1" customHeight="1">
      <c r="A55" s="682"/>
      <c r="B55" s="683"/>
      <c r="C55" s="310" t="s">
        <v>0</v>
      </c>
      <c r="D55" s="311">
        <v>414448</v>
      </c>
      <c r="E55" s="312">
        <v>126684.71003308961</v>
      </c>
      <c r="F55" s="311">
        <v>1351914.3826369888</v>
      </c>
      <c r="G55" s="315">
        <f>SUM(G50:G54)</f>
        <v>1</v>
      </c>
      <c r="H55" s="315">
        <f t="shared" ref="H55" si="19">(E55-I55)/I55</f>
        <v>5.6778345616089847E-2</v>
      </c>
      <c r="I55" s="316">
        <v>119878.22286350299</v>
      </c>
      <c r="J55" s="321">
        <v>1279906.4747440948</v>
      </c>
      <c r="K55" s="395">
        <f>SUM(K50:K54)</f>
        <v>1</v>
      </c>
    </row>
    <row r="56" spans="1:11" ht="11.1" customHeight="1">
      <c r="A56" s="684" t="str">
        <f>'3.1'!G6</f>
        <v>IV. čtvrtletí</v>
      </c>
      <c r="B56" s="685"/>
      <c r="C56" s="337" t="s">
        <v>4</v>
      </c>
      <c r="D56" s="94">
        <f>D50</f>
        <v>148</v>
      </c>
      <c r="E56" s="95">
        <f>E38+E44+E50</f>
        <v>60566.145901658019</v>
      </c>
      <c r="F56" s="94">
        <f>F38+F44+F50</f>
        <v>646871.56782</v>
      </c>
      <c r="G56" s="97">
        <f>E56/$E$61</f>
        <v>0.20486913372523238</v>
      </c>
      <c r="H56" s="97">
        <f>(E56-I56)/I56</f>
        <v>3.5332563354430024E-2</v>
      </c>
      <c r="I56" s="98">
        <f>I38+I44+I50</f>
        <v>58499.218555848842</v>
      </c>
      <c r="J56" s="111">
        <f>J38+J44+J50</f>
        <v>624138.74635999987</v>
      </c>
      <c r="K56" s="394">
        <f>I56/$I$61</f>
        <v>0.20514850858016723</v>
      </c>
    </row>
    <row r="57" spans="1:11" ht="11.1" customHeight="1">
      <c r="A57" s="682"/>
      <c r="B57" s="683"/>
      <c r="C57" s="337" t="s">
        <v>5</v>
      </c>
      <c r="D57" s="94">
        <f>D51</f>
        <v>1561</v>
      </c>
      <c r="E57" s="95">
        <f t="shared" ref="E57:F58" si="20">E39+E45+E51</f>
        <v>57898.402046067764</v>
      </c>
      <c r="F57" s="94">
        <f t="shared" si="20"/>
        <v>618340.82076999999</v>
      </c>
      <c r="G57" s="97">
        <f t="shared" ref="G57:G60" si="21">E57/$E$61</f>
        <v>0.19584530755040844</v>
      </c>
      <c r="H57" s="97">
        <f t="shared" ref="H57:H60" si="22">(E57-I57)/I57</f>
        <v>6.083350666639039E-2</v>
      </c>
      <c r="I57" s="98">
        <f t="shared" ref="I57:J57" si="23">I39+I45+I51</f>
        <v>54578.217677164284</v>
      </c>
      <c r="J57" s="111">
        <f t="shared" si="23"/>
        <v>582956.53104000061</v>
      </c>
      <c r="K57" s="394">
        <f t="shared" ref="K57:K60" si="24">I57/$I$61</f>
        <v>0.19139811152767125</v>
      </c>
    </row>
    <row r="58" spans="1:11" ht="11.1" customHeight="1">
      <c r="A58" s="682"/>
      <c r="B58" s="683"/>
      <c r="C58" s="337" t="s">
        <v>6</v>
      </c>
      <c r="D58" s="94">
        <f>D52</f>
        <v>38316</v>
      </c>
      <c r="E58" s="95">
        <f>E40+E46+E52</f>
        <v>71394.956150576065</v>
      </c>
      <c r="F58" s="94">
        <f t="shared" si="20"/>
        <v>762452.51102920703</v>
      </c>
      <c r="G58" s="97">
        <f t="shared" si="21"/>
        <v>0.24149832552774439</v>
      </c>
      <c r="H58" s="97">
        <f t="shared" si="22"/>
        <v>2.1080820594992786E-3</v>
      </c>
      <c r="I58" s="98">
        <f>I40+I46+I52</f>
        <v>71244.766336828179</v>
      </c>
      <c r="J58" s="111">
        <f t="shared" ref="J58" si="25">J40+J46+J52</f>
        <v>761153.7773124848</v>
      </c>
      <c r="K58" s="394">
        <f t="shared" si="24"/>
        <v>0.24984534697996405</v>
      </c>
    </row>
    <row r="59" spans="1:11" ht="11.1" customHeight="1">
      <c r="A59" s="682"/>
      <c r="B59" s="683"/>
      <c r="C59" s="337" t="s">
        <v>7</v>
      </c>
      <c r="D59" s="94">
        <f>D53</f>
        <v>374385</v>
      </c>
      <c r="E59" s="95">
        <f t="shared" ref="E59:F60" si="26">E41+E47+E53</f>
        <v>102307.85399707803</v>
      </c>
      <c r="F59" s="94">
        <f t="shared" si="26"/>
        <v>1092598.9408267969</v>
      </c>
      <c r="G59" s="97">
        <f t="shared" si="21"/>
        <v>0.34606331820587494</v>
      </c>
      <c r="H59" s="97">
        <f t="shared" si="22"/>
        <v>5.026239086396344E-2</v>
      </c>
      <c r="I59" s="98">
        <f t="shared" ref="I59:J59" si="27">I41+I47+I53</f>
        <v>97411.70862351633</v>
      </c>
      <c r="J59" s="111">
        <f t="shared" si="27"/>
        <v>1040667.9966324827</v>
      </c>
      <c r="K59" s="394">
        <f t="shared" si="24"/>
        <v>0.3416091229198509</v>
      </c>
    </row>
    <row r="60" spans="1:11" ht="11.1" customHeight="1">
      <c r="A60" s="682"/>
      <c r="B60" s="683"/>
      <c r="C60" s="337" t="s">
        <v>107</v>
      </c>
      <c r="D60" s="94">
        <f>D54</f>
        <v>38</v>
      </c>
      <c r="E60" s="95">
        <f>E42+E48+E54</f>
        <v>3465.9801257329304</v>
      </c>
      <c r="F60" s="94">
        <f t="shared" si="26"/>
        <v>37028.997730000003</v>
      </c>
      <c r="G60" s="97">
        <f t="shared" si="21"/>
        <v>1.172391499073972E-2</v>
      </c>
      <c r="H60" s="97">
        <f t="shared" si="22"/>
        <v>1.2983967465459356E-2</v>
      </c>
      <c r="I60" s="98">
        <f>I42+I48+I54</f>
        <v>3421.5547699190147</v>
      </c>
      <c r="J60" s="111">
        <f t="shared" ref="J60" si="28">J42+J48+J54</f>
        <v>36281.652819999996</v>
      </c>
      <c r="K60" s="394">
        <f t="shared" si="24"/>
        <v>1.1998909992346613E-2</v>
      </c>
    </row>
    <row r="61" spans="1:11" ht="11.1" customHeight="1">
      <c r="A61" s="682"/>
      <c r="B61" s="683"/>
      <c r="C61" s="310" t="s">
        <v>0</v>
      </c>
      <c r="D61" s="311">
        <f>SUM(D56:D60)</f>
        <v>414448</v>
      </c>
      <c r="E61" s="312">
        <f>SUM(E56:E60)</f>
        <v>295633.33822111285</v>
      </c>
      <c r="F61" s="311">
        <f>SUM(F56:F60)</f>
        <v>3157292.8381760041</v>
      </c>
      <c r="G61" s="315">
        <f>SUM(G56:G60)</f>
        <v>1</v>
      </c>
      <c r="H61" s="315">
        <f>(E61-I61)/I61</f>
        <v>3.6744420179501663E-2</v>
      </c>
      <c r="I61" s="316">
        <f>SUM(I56:I60)</f>
        <v>285155.46596327663</v>
      </c>
      <c r="J61" s="321">
        <f>SUM(J56:J60)</f>
        <v>3045198.7041649679</v>
      </c>
      <c r="K61" s="395">
        <f>SUM(K56:K60)</f>
        <v>1</v>
      </c>
    </row>
    <row r="62" spans="1:11" ht="15" customHeight="1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</row>
    <row r="63" spans="1:11" ht="15" customHeight="1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</row>
    <row r="64" spans="1:11" ht="15" customHeight="1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</row>
    <row r="65" spans="1:11" ht="15" customHeight="1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</row>
    <row r="66" spans="1:11" ht="15" customHeight="1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</row>
    <row r="67" spans="1:11" ht="15" customHeight="1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</row>
    <row r="68" spans="1:11" ht="15" customHeight="1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</row>
    <row r="69" spans="1:11" ht="15" customHeight="1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</row>
    <row r="70" spans="1:11" ht="15" customHeight="1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</row>
    <row r="71" spans="1:11" ht="15" customHeight="1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</row>
    <row r="72" spans="1:11" ht="15" customHeight="1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</row>
    <row r="73" spans="1:11" ht="15" customHeight="1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</row>
    <row r="74" spans="1:11" ht="15" customHeight="1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</row>
    <row r="75" spans="1:11" ht="15" customHeight="1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</row>
    <row r="76" spans="1:11" ht="15" customHeight="1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</row>
    <row r="77" spans="1:11" ht="15" customHeight="1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</row>
    <row r="78" spans="1:11" ht="15" customHeight="1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</row>
    <row r="79" spans="1:11" ht="15" customHeight="1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</row>
    <row r="80" spans="1:11" ht="15" customHeight="1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</row>
    <row r="81" spans="1:11" ht="15" customHeight="1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</row>
    <row r="82" spans="1:11" ht="15" customHeight="1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</row>
    <row r="83" spans="1:11" ht="15" customHeight="1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</row>
    <row r="84" spans="1:11" ht="15" customHeight="1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</row>
    <row r="85" spans="1:11" ht="15" customHeight="1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</row>
    <row r="86" spans="1:11" ht="15" customHeight="1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</row>
    <row r="87" spans="1:11" ht="15" customHeight="1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</row>
    <row r="88" spans="1:11" ht="15" customHeight="1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</row>
    <row r="89" spans="1:11" ht="15" customHeight="1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</row>
    <row r="90" spans="1:11" ht="15" customHeight="1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</row>
    <row r="91" spans="1:11" ht="15" customHeight="1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</row>
    <row r="92" spans="1:11" ht="15" customHeight="1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</row>
    <row r="93" spans="1:11" ht="15" customHeight="1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</row>
    <row r="94" spans="1:11" ht="15" customHeight="1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</row>
    <row r="95" spans="1:11" ht="15" customHeight="1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</row>
    <row r="96" spans="1:11" ht="15" customHeight="1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</row>
    <row r="97" spans="1:11" ht="15" customHeight="1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</row>
    <row r="98" spans="1:11" ht="15" customHeight="1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</row>
    <row r="99" spans="1:11" ht="15" customHeight="1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</row>
    <row r="100" spans="1:11" ht="15" customHeight="1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</row>
    <row r="101" spans="1:11" ht="15" customHeight="1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</row>
    <row r="102" spans="1:11" ht="15" customHeight="1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</row>
    <row r="103" spans="1:11" ht="15" customHeight="1"/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</sheetData>
  <mergeCells count="30">
    <mergeCell ref="A50:B55"/>
    <mergeCell ref="A56:B61"/>
    <mergeCell ref="A26:B31"/>
    <mergeCell ref="A33:D33"/>
    <mergeCell ref="I34:K34"/>
    <mergeCell ref="H35:H37"/>
    <mergeCell ref="D36:D37"/>
    <mergeCell ref="A37:B37"/>
    <mergeCell ref="E34:G34"/>
    <mergeCell ref="E35:F36"/>
    <mergeCell ref="I35:J36"/>
    <mergeCell ref="G35:G37"/>
    <mergeCell ref="K35:K37"/>
    <mergeCell ref="A38:B43"/>
    <mergeCell ref="A44:B49"/>
    <mergeCell ref="A1:K1"/>
    <mergeCell ref="A2:C2"/>
    <mergeCell ref="A8:B13"/>
    <mergeCell ref="A14:B19"/>
    <mergeCell ref="A20:B25"/>
    <mergeCell ref="H5:H7"/>
    <mergeCell ref="A3:D3"/>
    <mergeCell ref="E4:G4"/>
    <mergeCell ref="I4:K4"/>
    <mergeCell ref="D6:D7"/>
    <mergeCell ref="A7:B7"/>
    <mergeCell ref="E5:F6"/>
    <mergeCell ref="I5:J6"/>
    <mergeCell ref="G5:G7"/>
    <mergeCell ref="K5:K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1 H61" formula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28"/>
  <dimension ref="A1:T119"/>
  <sheetViews>
    <sheetView showGridLines="0" zoomScaleNormal="100" zoomScaleSheetLayoutView="100" workbookViewId="0"/>
  </sheetViews>
  <sheetFormatPr defaultColWidth="9.140625" defaultRowHeight="12.75"/>
  <cols>
    <col min="1" max="1" width="9.42578125" style="204" customWidth="1"/>
    <col min="2" max="2" width="3.85546875" style="204" customWidth="1"/>
    <col min="3" max="11" width="9.5703125" style="204" customWidth="1"/>
    <col min="12" max="13" width="9.140625" style="204"/>
    <col min="14" max="14" width="11.140625" style="204" customWidth="1"/>
    <col min="15" max="16384" width="9.140625" style="204"/>
  </cols>
  <sheetData>
    <row r="1" spans="1:16" s="216" customFormat="1" ht="15.75">
      <c r="A1" s="711" t="s">
        <v>256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</row>
    <row r="2" spans="1:16" ht="6" customHeight="1">
      <c r="A2" s="686"/>
      <c r="B2" s="686"/>
      <c r="C2" s="686"/>
      <c r="D2" s="206"/>
      <c r="E2" s="206"/>
      <c r="F2" s="207"/>
      <c r="G2" s="208"/>
      <c r="H2" s="208"/>
      <c r="I2" s="208"/>
      <c r="J2" s="75"/>
      <c r="K2" s="75"/>
    </row>
    <row r="3" spans="1:16" ht="12.95" customHeight="1">
      <c r="A3" s="716" t="s">
        <v>46</v>
      </c>
      <c r="B3" s="716"/>
      <c r="C3" s="716"/>
      <c r="D3" s="717"/>
      <c r="E3" s="389"/>
      <c r="F3" s="390"/>
      <c r="G3" s="281"/>
      <c r="H3" s="282"/>
      <c r="I3" s="390"/>
      <c r="J3" s="391"/>
      <c r="K3" s="391"/>
    </row>
    <row r="4" spans="1:16" ht="24.95" customHeight="1">
      <c r="A4" s="283"/>
      <c r="B4" s="283"/>
      <c r="C4" s="283"/>
      <c r="D4" s="272"/>
      <c r="E4" s="695">
        <f>'3.1'!D4</f>
        <v>2021</v>
      </c>
      <c r="F4" s="696"/>
      <c r="G4" s="697"/>
      <c r="H4" s="284"/>
      <c r="I4" s="698">
        <f>E4-1</f>
        <v>2020</v>
      </c>
      <c r="J4" s="699"/>
      <c r="K4" s="699"/>
    </row>
    <row r="5" spans="1:16" ht="24.95" customHeight="1">
      <c r="A5" s="392"/>
      <c r="B5" s="285"/>
      <c r="C5" s="286"/>
      <c r="D5" s="287"/>
      <c r="E5" s="691" t="s">
        <v>65</v>
      </c>
      <c r="F5" s="694"/>
      <c r="G5" s="722" t="s">
        <v>35</v>
      </c>
      <c r="H5" s="702" t="s">
        <v>270</v>
      </c>
      <c r="I5" s="734" t="s">
        <v>65</v>
      </c>
      <c r="J5" s="735"/>
      <c r="K5" s="687" t="s">
        <v>35</v>
      </c>
    </row>
    <row r="6" spans="1:16" ht="24.95" customHeight="1">
      <c r="A6" s="392"/>
      <c r="B6" s="288"/>
      <c r="C6" s="288"/>
      <c r="D6" s="700" t="s">
        <v>211</v>
      </c>
      <c r="E6" s="693"/>
      <c r="F6" s="700"/>
      <c r="G6" s="702"/>
      <c r="H6" s="702"/>
      <c r="I6" s="734"/>
      <c r="J6" s="736"/>
      <c r="K6" s="689"/>
    </row>
    <row r="7" spans="1:16" ht="15" customHeight="1">
      <c r="A7" s="733" t="s">
        <v>210</v>
      </c>
      <c r="B7" s="733"/>
      <c r="C7" s="340" t="s">
        <v>237</v>
      </c>
      <c r="D7" s="701"/>
      <c r="E7" s="339" t="s">
        <v>278</v>
      </c>
      <c r="F7" s="538" t="s">
        <v>273</v>
      </c>
      <c r="G7" s="703"/>
      <c r="H7" s="703"/>
      <c r="I7" s="289" t="s">
        <v>279</v>
      </c>
      <c r="J7" s="290" t="s">
        <v>273</v>
      </c>
      <c r="K7" s="737"/>
    </row>
    <row r="8" spans="1:16" ht="11.1" customHeight="1">
      <c r="A8" s="676" t="str">
        <f>'3.1'!D6</f>
        <v>Říjen</v>
      </c>
      <c r="B8" s="677"/>
      <c r="C8" s="337" t="s">
        <v>4</v>
      </c>
      <c r="D8" s="99">
        <v>197</v>
      </c>
      <c r="E8" s="95">
        <v>56875.703999999991</v>
      </c>
      <c r="F8" s="99">
        <v>608407.61468900007</v>
      </c>
      <c r="G8" s="101">
        <f>E8/$E$13</f>
        <v>0.57778323322560599</v>
      </c>
      <c r="H8" s="101">
        <f>(E8-I8)/I8</f>
        <v>-5.8459606339508932E-2</v>
      </c>
      <c r="I8" s="98">
        <v>60407.078000000001</v>
      </c>
      <c r="J8" s="112">
        <v>646032.90297300008</v>
      </c>
      <c r="K8" s="393">
        <f>I8/$I$13</f>
        <v>0.59481864952324481</v>
      </c>
    </row>
    <row r="9" spans="1:16" ht="11.1" customHeight="1">
      <c r="A9" s="678"/>
      <c r="B9" s="679"/>
      <c r="C9" s="337" t="s">
        <v>5</v>
      </c>
      <c r="D9" s="94">
        <v>631</v>
      </c>
      <c r="E9" s="95">
        <v>8866.6279999999988</v>
      </c>
      <c r="F9" s="94">
        <v>94846.784770000013</v>
      </c>
      <c r="G9" s="97">
        <f>E9/$E$13</f>
        <v>9.0073416825727365E-2</v>
      </c>
      <c r="H9" s="97">
        <f>(E9-I9)/I9</f>
        <v>-7.0291316049624061E-2</v>
      </c>
      <c r="I9" s="98">
        <v>9536.9959999999992</v>
      </c>
      <c r="J9" s="111">
        <v>101997.60691999995</v>
      </c>
      <c r="K9" s="394">
        <f>I9/$I$13</f>
        <v>9.3909244893927615E-2</v>
      </c>
      <c r="L9" s="210"/>
      <c r="N9" s="210"/>
      <c r="O9" s="210"/>
      <c r="P9" s="210"/>
    </row>
    <row r="10" spans="1:16" ht="11.1" customHeight="1">
      <c r="A10" s="678"/>
      <c r="B10" s="679"/>
      <c r="C10" s="337" t="s">
        <v>6</v>
      </c>
      <c r="D10" s="94">
        <v>19290</v>
      </c>
      <c r="E10" s="95">
        <v>8760.83</v>
      </c>
      <c r="F10" s="94">
        <v>93715.680410000001</v>
      </c>
      <c r="G10" s="97">
        <f>E10/$E$13</f>
        <v>8.89986466477828E-2</v>
      </c>
      <c r="H10" s="97">
        <f t="shared" ref="H10:H12" si="0">(E10-I10)/I10</f>
        <v>-1.0720135414614243E-2</v>
      </c>
      <c r="I10" s="98">
        <v>8855.7650000000012</v>
      </c>
      <c r="J10" s="111">
        <v>94711.653049999994</v>
      </c>
      <c r="K10" s="394">
        <f>I10/$I$13</f>
        <v>8.7201274290989853E-2</v>
      </c>
      <c r="L10" s="210"/>
      <c r="N10" s="210"/>
      <c r="O10" s="210"/>
      <c r="P10" s="210"/>
    </row>
    <row r="11" spans="1:16" ht="11.1" customHeight="1">
      <c r="A11" s="678"/>
      <c r="B11" s="679"/>
      <c r="C11" s="337" t="s">
        <v>7</v>
      </c>
      <c r="D11" s="94">
        <v>241063</v>
      </c>
      <c r="E11" s="95">
        <v>22768.2</v>
      </c>
      <c r="F11" s="94">
        <v>243553.5</v>
      </c>
      <c r="G11" s="97">
        <f>E11/$E$13</f>
        <v>0.23129532094630856</v>
      </c>
      <c r="H11" s="97">
        <f t="shared" si="0"/>
        <v>4.5050420669491019E-2</v>
      </c>
      <c r="I11" s="98">
        <v>21786.7</v>
      </c>
      <c r="J11" s="111">
        <v>233006.7</v>
      </c>
      <c r="K11" s="394">
        <f>I11/$I$13</f>
        <v>0.21453008323905484</v>
      </c>
      <c r="L11" s="210"/>
      <c r="N11" s="210"/>
      <c r="O11" s="210"/>
      <c r="P11" s="210"/>
    </row>
    <row r="12" spans="1:16" ht="11.1" customHeight="1">
      <c r="A12" s="678"/>
      <c r="B12" s="679"/>
      <c r="C12" s="337" t="s">
        <v>107</v>
      </c>
      <c r="D12" s="94">
        <v>34</v>
      </c>
      <c r="E12" s="95">
        <v>1166.4269999999999</v>
      </c>
      <c r="F12" s="94">
        <v>12477.38695</v>
      </c>
      <c r="G12" s="97">
        <f>E12/$E$13</f>
        <v>1.1849382354575234E-2</v>
      </c>
      <c r="H12" s="97">
        <f t="shared" si="0"/>
        <v>0.20384863481316726</v>
      </c>
      <c r="I12" s="98">
        <v>968.91499999999996</v>
      </c>
      <c r="J12" s="111">
        <v>10362.473620000001</v>
      </c>
      <c r="K12" s="394">
        <f>I12/$I$13</f>
        <v>9.5407480527830643E-3</v>
      </c>
      <c r="L12" s="210"/>
      <c r="N12" s="210"/>
      <c r="O12" s="210"/>
      <c r="P12" s="210"/>
    </row>
    <row r="13" spans="1:16" ht="11.1" customHeight="1">
      <c r="A13" s="680"/>
      <c r="B13" s="681"/>
      <c r="C13" s="310" t="s">
        <v>0</v>
      </c>
      <c r="D13" s="311">
        <v>261215</v>
      </c>
      <c r="E13" s="312">
        <v>98437.78899999999</v>
      </c>
      <c r="F13" s="311">
        <v>1053000.9668190002</v>
      </c>
      <c r="G13" s="315">
        <f>SUM(G8:G12)</f>
        <v>0.99999999999999989</v>
      </c>
      <c r="H13" s="315">
        <f>(E13-I13)/I13</f>
        <v>-3.0699139014237424E-2</v>
      </c>
      <c r="I13" s="316">
        <v>101555.45399999998</v>
      </c>
      <c r="J13" s="321">
        <v>1086111.336563</v>
      </c>
      <c r="K13" s="395">
        <f>SUM(K8:K12)</f>
        <v>1.0000000000000002</v>
      </c>
      <c r="L13" s="210"/>
    </row>
    <row r="14" spans="1:16" ht="11.1" customHeight="1">
      <c r="A14" s="682" t="str">
        <f>'3.1'!E6</f>
        <v>Listopad</v>
      </c>
      <c r="B14" s="683"/>
      <c r="C14" s="337" t="s">
        <v>4</v>
      </c>
      <c r="D14" s="99">
        <v>197</v>
      </c>
      <c r="E14" s="95">
        <v>61704.394999999997</v>
      </c>
      <c r="F14" s="99">
        <v>658894.68123500026</v>
      </c>
      <c r="G14" s="101">
        <f>E14/$E$19</f>
        <v>0.49921345905302733</v>
      </c>
      <c r="H14" s="101">
        <f>(E14-I14)/I14</f>
        <v>-2.9947841951179738E-2</v>
      </c>
      <c r="I14" s="98">
        <v>63609.358000000007</v>
      </c>
      <c r="J14" s="112">
        <v>679623.25866000005</v>
      </c>
      <c r="K14" s="393">
        <f>I14/$I$19</f>
        <v>0.50541666569994792</v>
      </c>
      <c r="L14" s="210"/>
      <c r="M14" s="210"/>
    </row>
    <row r="15" spans="1:16" ht="11.1" customHeight="1">
      <c r="A15" s="682"/>
      <c r="B15" s="683"/>
      <c r="C15" s="337" t="s">
        <v>5</v>
      </c>
      <c r="D15" s="94">
        <v>639</v>
      </c>
      <c r="E15" s="95">
        <v>12740.642</v>
      </c>
      <c r="F15" s="94">
        <v>136047.92646000005</v>
      </c>
      <c r="G15" s="97">
        <f>E15/$E$19</f>
        <v>0.10307693582242045</v>
      </c>
      <c r="H15" s="97">
        <f>(E15-I15)/I15</f>
        <v>-4.6502521920418404E-3</v>
      </c>
      <c r="I15" s="98">
        <v>12800.165999999999</v>
      </c>
      <c r="J15" s="111">
        <v>136800.32326999994</v>
      </c>
      <c r="K15" s="394">
        <f>I15/$I$19</f>
        <v>0.10170543177193893</v>
      </c>
      <c r="L15" s="211"/>
      <c r="M15" s="210"/>
    </row>
    <row r="16" spans="1:16" ht="11.1" customHeight="1">
      <c r="A16" s="682"/>
      <c r="B16" s="683"/>
      <c r="C16" s="337" t="s">
        <v>6</v>
      </c>
      <c r="D16" s="94">
        <v>19389</v>
      </c>
      <c r="E16" s="95">
        <v>13754.976000000001</v>
      </c>
      <c r="F16" s="94">
        <v>146879.32147</v>
      </c>
      <c r="G16" s="97">
        <f>E16/$E$19</f>
        <v>0.11128330726119873</v>
      </c>
      <c r="H16" s="97">
        <f t="shared" ref="H16:H19" si="1">(E16-I16)/I16</f>
        <v>-2.3316677498604103E-2</v>
      </c>
      <c r="I16" s="98">
        <v>14083.352999999999</v>
      </c>
      <c r="J16" s="111">
        <v>150515.15794999999</v>
      </c>
      <c r="K16" s="394">
        <f>I16/$I$19</f>
        <v>0.11190116578657117</v>
      </c>
      <c r="L16" s="210"/>
      <c r="M16" s="210"/>
      <c r="N16" s="210"/>
      <c r="O16" s="210"/>
    </row>
    <row r="17" spans="1:20" ht="11.1" customHeight="1">
      <c r="A17" s="682"/>
      <c r="B17" s="683"/>
      <c r="C17" s="337" t="s">
        <v>7</v>
      </c>
      <c r="D17" s="94">
        <v>240962</v>
      </c>
      <c r="E17" s="95">
        <v>34185.300000000003</v>
      </c>
      <c r="F17" s="94">
        <v>365040.6</v>
      </c>
      <c r="G17" s="97">
        <f>E17/$E$19</f>
        <v>0.27657287397057306</v>
      </c>
      <c r="H17" s="97">
        <f t="shared" si="1"/>
        <v>-7.7642455765569119E-3</v>
      </c>
      <c r="I17" s="98">
        <v>34452.800000000003</v>
      </c>
      <c r="J17" s="111">
        <v>368211.4</v>
      </c>
      <c r="K17" s="394">
        <f>I17/$I$19</f>
        <v>0.27374933260648793</v>
      </c>
      <c r="L17" s="210"/>
      <c r="M17" s="210"/>
      <c r="N17" s="210"/>
      <c r="O17" s="210"/>
    </row>
    <row r="18" spans="1:20" ht="11.1" customHeight="1">
      <c r="A18" s="682"/>
      <c r="B18" s="683"/>
      <c r="C18" s="337" t="s">
        <v>107</v>
      </c>
      <c r="D18" s="94">
        <v>34</v>
      </c>
      <c r="E18" s="95">
        <v>1217.915</v>
      </c>
      <c r="F18" s="94">
        <v>13005.259540000001</v>
      </c>
      <c r="G18" s="97">
        <f>E18/$E$19</f>
        <v>9.8534238927805353E-3</v>
      </c>
      <c r="H18" s="97">
        <f t="shared" si="1"/>
        <v>0.33894638013999451</v>
      </c>
      <c r="I18" s="98">
        <v>909.60699999999997</v>
      </c>
      <c r="J18" s="111">
        <v>9721.3577100000002</v>
      </c>
      <c r="K18" s="394">
        <f>I18/$I$19</f>
        <v>7.2274041350540346E-3</v>
      </c>
      <c r="L18" s="210"/>
      <c r="M18" s="210"/>
      <c r="N18" s="210"/>
      <c r="O18" s="210"/>
    </row>
    <row r="19" spans="1:20" ht="11.1" customHeight="1">
      <c r="A19" s="682"/>
      <c r="B19" s="683"/>
      <c r="C19" s="310" t="s">
        <v>0</v>
      </c>
      <c r="D19" s="311">
        <v>261221</v>
      </c>
      <c r="E19" s="312">
        <v>123603.22799999999</v>
      </c>
      <c r="F19" s="311">
        <v>1319867.7887050002</v>
      </c>
      <c r="G19" s="315">
        <f>SUM(G14:G18)</f>
        <v>1</v>
      </c>
      <c r="H19" s="315">
        <f t="shared" si="1"/>
        <v>-1.7894012300667693E-2</v>
      </c>
      <c r="I19" s="316">
        <v>125855.28400000001</v>
      </c>
      <c r="J19" s="321">
        <v>1344871.49759</v>
      </c>
      <c r="K19" s="395">
        <f>SUM(K14:K18)</f>
        <v>1</v>
      </c>
      <c r="L19" s="210"/>
      <c r="M19" s="210"/>
      <c r="N19" s="210"/>
      <c r="O19" s="210"/>
    </row>
    <row r="20" spans="1:20" ht="11.1" customHeight="1">
      <c r="A20" s="682" t="str">
        <f>'3.1'!F6</f>
        <v>Prosinec</v>
      </c>
      <c r="B20" s="683"/>
      <c r="C20" s="336" t="s">
        <v>4</v>
      </c>
      <c r="D20" s="99">
        <v>197</v>
      </c>
      <c r="E20" s="242">
        <v>63028.144000000008</v>
      </c>
      <c r="F20" s="99">
        <v>673133.91234799987</v>
      </c>
      <c r="G20" s="101">
        <f>E20/$E$25</f>
        <v>0.44107775733537125</v>
      </c>
      <c r="H20" s="101">
        <f>(E20-I20)/I20</f>
        <v>-4.0769106979507058E-2</v>
      </c>
      <c r="I20" s="454">
        <v>65706.957999999984</v>
      </c>
      <c r="J20" s="112">
        <v>702463.30668899999</v>
      </c>
      <c r="K20" s="393">
        <f>I20/$I$25</f>
        <v>0.4661518303602688</v>
      </c>
      <c r="L20" s="95"/>
      <c r="M20" s="95"/>
      <c r="N20" s="95"/>
      <c r="O20" s="95"/>
      <c r="P20" s="95"/>
      <c r="Q20" s="95"/>
      <c r="R20" s="95"/>
      <c r="S20" s="95"/>
      <c r="T20" s="95"/>
    </row>
    <row r="21" spans="1:20" ht="11.1" customHeight="1">
      <c r="A21" s="682"/>
      <c r="B21" s="683"/>
      <c r="C21" s="337" t="s">
        <v>5</v>
      </c>
      <c r="D21" s="94">
        <v>637</v>
      </c>
      <c r="E21" s="95">
        <v>13111.627</v>
      </c>
      <c r="F21" s="94">
        <v>140032.57128</v>
      </c>
      <c r="G21" s="97">
        <f>E21/$E$25</f>
        <v>9.1756581507110552E-2</v>
      </c>
      <c r="H21" s="97">
        <f t="shared" ref="H21:H25" si="2">(E21-I21)/I21</f>
        <v>3.1756125321331388E-2</v>
      </c>
      <c r="I21" s="98">
        <v>12708.067999999999</v>
      </c>
      <c r="J21" s="111">
        <v>135873.48077999995</v>
      </c>
      <c r="K21" s="394">
        <f>I21/$I$25</f>
        <v>9.0156192568567273E-2</v>
      </c>
      <c r="L21" s="95"/>
      <c r="M21" s="95"/>
      <c r="N21" s="95"/>
      <c r="O21" s="95"/>
      <c r="P21" s="95"/>
      <c r="Q21" s="95"/>
      <c r="R21" s="95"/>
      <c r="S21" s="95"/>
      <c r="T21" s="95"/>
    </row>
    <row r="22" spans="1:20" ht="11.1" customHeight="1">
      <c r="A22" s="682"/>
      <c r="B22" s="683"/>
      <c r="C22" s="337" t="s">
        <v>6</v>
      </c>
      <c r="D22" s="94">
        <v>19476</v>
      </c>
      <c r="E22" s="95">
        <v>19016.493000000002</v>
      </c>
      <c r="F22" s="94">
        <v>203097.29016</v>
      </c>
      <c r="G22" s="97">
        <f>E22/$E$25</f>
        <v>0.133079471367962</v>
      </c>
      <c r="H22" s="97">
        <f t="shared" si="2"/>
        <v>5.9565234034096186E-2</v>
      </c>
      <c r="I22" s="98">
        <v>17947.448999999997</v>
      </c>
      <c r="J22" s="111">
        <v>191891.45220999999</v>
      </c>
      <c r="K22" s="394">
        <f>I22/$I$25</f>
        <v>0.12732648803567465</v>
      </c>
      <c r="L22" s="95"/>
      <c r="M22" s="95"/>
      <c r="N22" s="95"/>
      <c r="O22" s="95"/>
      <c r="P22" s="95"/>
      <c r="Q22" s="95"/>
      <c r="R22" s="95"/>
      <c r="S22" s="95"/>
      <c r="T22" s="95"/>
    </row>
    <row r="23" spans="1:20" ht="11.1" customHeight="1">
      <c r="A23" s="682"/>
      <c r="B23" s="683"/>
      <c r="C23" s="337" t="s">
        <v>7</v>
      </c>
      <c r="D23" s="94">
        <v>240866</v>
      </c>
      <c r="E23" s="95">
        <v>46565.9</v>
      </c>
      <c r="F23" s="94">
        <v>497325.5</v>
      </c>
      <c r="G23" s="97">
        <f>E23/$E$25</f>
        <v>0.32587319627090972</v>
      </c>
      <c r="H23" s="97">
        <f t="shared" si="2"/>
        <v>6.7809708132303539E-2</v>
      </c>
      <c r="I23" s="98">
        <v>43608.800000000003</v>
      </c>
      <c r="J23" s="111">
        <v>466259.6</v>
      </c>
      <c r="K23" s="394">
        <f>I23/$I$25</f>
        <v>0.30937852791503295</v>
      </c>
      <c r="L23" s="95"/>
      <c r="M23" s="95"/>
      <c r="N23" s="95"/>
      <c r="O23" s="95"/>
      <c r="P23" s="95"/>
      <c r="Q23" s="95"/>
      <c r="R23" s="95"/>
      <c r="S23" s="95"/>
      <c r="T23" s="95"/>
    </row>
    <row r="24" spans="1:20" ht="11.1" customHeight="1">
      <c r="A24" s="682"/>
      <c r="B24" s="683"/>
      <c r="C24" s="337" t="s">
        <v>107</v>
      </c>
      <c r="D24" s="94">
        <v>34</v>
      </c>
      <c r="E24" s="95">
        <v>1173.6020000000001</v>
      </c>
      <c r="F24" s="94">
        <v>12534.11175</v>
      </c>
      <c r="G24" s="97">
        <f>E24/$E$25</f>
        <v>8.21299351864631E-3</v>
      </c>
      <c r="H24" s="97">
        <f t="shared" si="2"/>
        <v>0.19164953216463343</v>
      </c>
      <c r="I24" s="98">
        <v>984.85500000000002</v>
      </c>
      <c r="J24" s="111">
        <v>10529.94355</v>
      </c>
      <c r="K24" s="394">
        <f>I24/$I$25</f>
        <v>6.9869611204564155E-3</v>
      </c>
      <c r="L24" s="95"/>
      <c r="M24" s="95"/>
      <c r="N24" s="95"/>
      <c r="O24" s="95"/>
      <c r="P24" s="95"/>
      <c r="Q24" s="95"/>
      <c r="R24" s="95"/>
      <c r="S24" s="95"/>
      <c r="T24" s="95"/>
    </row>
    <row r="25" spans="1:20" ht="11.1" customHeight="1">
      <c r="A25" s="682"/>
      <c r="B25" s="683"/>
      <c r="C25" s="310" t="s">
        <v>0</v>
      </c>
      <c r="D25" s="311">
        <v>261210</v>
      </c>
      <c r="E25" s="312">
        <v>142895.76600000003</v>
      </c>
      <c r="F25" s="311">
        <v>1526123.3855379999</v>
      </c>
      <c r="G25" s="315">
        <f>SUM(G20:G24)</f>
        <v>0.99999999999999989</v>
      </c>
      <c r="H25" s="315">
        <f t="shared" si="2"/>
        <v>1.3760565077943451E-2</v>
      </c>
      <c r="I25" s="316">
        <v>140956.12999999998</v>
      </c>
      <c r="J25" s="321">
        <v>1507017.7832289999</v>
      </c>
      <c r="K25" s="395">
        <f>SUM(K20:K24)</f>
        <v>1.0000000000000002</v>
      </c>
    </row>
    <row r="26" spans="1:20" ht="11.1" customHeight="1">
      <c r="A26" s="684" t="str">
        <f>'3.1'!G6</f>
        <v>IV. čtvrtletí</v>
      </c>
      <c r="B26" s="685"/>
      <c r="C26" s="337" t="s">
        <v>4</v>
      </c>
      <c r="D26" s="94">
        <f>D20</f>
        <v>197</v>
      </c>
      <c r="E26" s="95">
        <f>E8+E14+E20</f>
        <v>181608.24299999999</v>
      </c>
      <c r="F26" s="94">
        <f>F8+F14+F20</f>
        <v>1940436.2082720003</v>
      </c>
      <c r="G26" s="97">
        <f>E26/$E$31</f>
        <v>0.49764302054473908</v>
      </c>
      <c r="H26" s="97">
        <f>(E26-I26)/I26</f>
        <v>-4.2773591747995048E-2</v>
      </c>
      <c r="I26" s="98">
        <f>I8+I14+I20</f>
        <v>189723.394</v>
      </c>
      <c r="J26" s="111">
        <f>J8+J14+J20</f>
        <v>2028119.4683220002</v>
      </c>
      <c r="K26" s="394">
        <f>I26/$I$31</f>
        <v>0.51503924614631746</v>
      </c>
    </row>
    <row r="27" spans="1:20" ht="11.1" customHeight="1">
      <c r="A27" s="682"/>
      <c r="B27" s="683"/>
      <c r="C27" s="337" t="s">
        <v>5</v>
      </c>
      <c r="D27" s="94">
        <f>D21</f>
        <v>637</v>
      </c>
      <c r="E27" s="95">
        <f t="shared" ref="E27:F30" si="3">E9+E15+E21</f>
        <v>34718.896999999997</v>
      </c>
      <c r="F27" s="94">
        <f t="shared" si="3"/>
        <v>370927.28251000005</v>
      </c>
      <c r="G27" s="97">
        <f>E27/$E$31</f>
        <v>9.5136743176694238E-2</v>
      </c>
      <c r="H27" s="97">
        <f t="shared" ref="H27:H30" si="4">(E27-I27)/I27</f>
        <v>-9.311766537129269E-3</v>
      </c>
      <c r="I27" s="98">
        <f t="shared" ref="I27:J27" si="5">I9+I15+I21</f>
        <v>35045.229999999996</v>
      </c>
      <c r="J27" s="111">
        <f t="shared" si="5"/>
        <v>374671.41096999985</v>
      </c>
      <c r="K27" s="394">
        <f>I27/$I$31</f>
        <v>9.5136759150662817E-2</v>
      </c>
    </row>
    <row r="28" spans="1:20" ht="11.1" customHeight="1">
      <c r="A28" s="682"/>
      <c r="B28" s="683"/>
      <c r="C28" s="337" t="s">
        <v>6</v>
      </c>
      <c r="D28" s="94">
        <f>D22</f>
        <v>19476</v>
      </c>
      <c r="E28" s="95">
        <f t="shared" si="3"/>
        <v>41532.298999999999</v>
      </c>
      <c r="F28" s="94">
        <f t="shared" si="3"/>
        <v>443692.29203999997</v>
      </c>
      <c r="G28" s="97">
        <f>E28/$E$31</f>
        <v>0.11380683157937521</v>
      </c>
      <c r="H28" s="97">
        <f t="shared" si="4"/>
        <v>1.5793255520816989E-2</v>
      </c>
      <c r="I28" s="98">
        <f t="shared" ref="I28:J28" si="6">I10+I16+I22</f>
        <v>40886.566999999995</v>
      </c>
      <c r="J28" s="111">
        <f t="shared" si="6"/>
        <v>437118.26321</v>
      </c>
      <c r="K28" s="394">
        <f>I28/$I$31</f>
        <v>0.11099414890917932</v>
      </c>
    </row>
    <row r="29" spans="1:20" ht="11.1" customHeight="1">
      <c r="A29" s="682"/>
      <c r="B29" s="683"/>
      <c r="C29" s="337" t="s">
        <v>7</v>
      </c>
      <c r="D29" s="94">
        <f>D23</f>
        <v>240866</v>
      </c>
      <c r="E29" s="95">
        <f t="shared" si="3"/>
        <v>103519.4</v>
      </c>
      <c r="F29" s="94">
        <f t="shared" si="3"/>
        <v>1105919.6000000001</v>
      </c>
      <c r="G29" s="97">
        <f>E29/$E$31</f>
        <v>0.28366392433508131</v>
      </c>
      <c r="H29" s="97">
        <f t="shared" si="4"/>
        <v>3.6766775197975242E-2</v>
      </c>
      <c r="I29" s="98">
        <f t="shared" ref="I29:J29" si="7">I11+I17+I23</f>
        <v>99848.3</v>
      </c>
      <c r="J29" s="111">
        <f t="shared" si="7"/>
        <v>1067477.7000000002</v>
      </c>
      <c r="K29" s="394">
        <f>I29/$I$31</f>
        <v>0.27105667928854016</v>
      </c>
    </row>
    <row r="30" spans="1:20" ht="11.1" customHeight="1">
      <c r="A30" s="682"/>
      <c r="B30" s="683"/>
      <c r="C30" s="337" t="s">
        <v>107</v>
      </c>
      <c r="D30" s="94">
        <f>D24</f>
        <v>34</v>
      </c>
      <c r="E30" s="95">
        <f>E12+E18+E24</f>
        <v>3557.9439999999995</v>
      </c>
      <c r="F30" s="94">
        <f t="shared" si="3"/>
        <v>38016.758239999996</v>
      </c>
      <c r="G30" s="97">
        <f>E30/$E$31</f>
        <v>9.749480364110075E-3</v>
      </c>
      <c r="H30" s="97">
        <f t="shared" si="4"/>
        <v>0.24256917618602075</v>
      </c>
      <c r="I30" s="98">
        <f>I12+I18+I24</f>
        <v>2863.377</v>
      </c>
      <c r="J30" s="111">
        <f t="shared" ref="J30" si="8">J12+J18+J24</f>
        <v>30613.774880000001</v>
      </c>
      <c r="K30" s="394">
        <f>I30/$I$31</f>
        <v>7.7731665053003638E-3</v>
      </c>
    </row>
    <row r="31" spans="1:20" ht="11.1" customHeight="1">
      <c r="A31" s="682"/>
      <c r="B31" s="683"/>
      <c r="C31" s="310" t="s">
        <v>0</v>
      </c>
      <c r="D31" s="311">
        <f>SUM(D26:D30)</f>
        <v>261210</v>
      </c>
      <c r="E31" s="312">
        <f>SUM(E26:E30)</f>
        <v>364936.783</v>
      </c>
      <c r="F31" s="311">
        <f>SUM(F26:F30)</f>
        <v>3898992.1410619998</v>
      </c>
      <c r="G31" s="315">
        <f>SUM(G26:G30)</f>
        <v>1</v>
      </c>
      <c r="H31" s="315">
        <f>(E31-I31)/I31</f>
        <v>-9.3116001952704471E-3</v>
      </c>
      <c r="I31" s="316">
        <f>SUM(I26:I30)</f>
        <v>368366.86799999996</v>
      </c>
      <c r="J31" s="321">
        <f>SUM(J26:J30)</f>
        <v>3938000.6173820002</v>
      </c>
      <c r="K31" s="395">
        <f>SUM(K26:K30)</f>
        <v>1.0000000000000002</v>
      </c>
    </row>
    <row r="32" spans="1:20" ht="9.9499999999999993" customHeight="1">
      <c r="A32" s="113"/>
      <c r="B32" s="114"/>
      <c r="C32" s="115"/>
      <c r="D32" s="84"/>
      <c r="E32" s="84"/>
      <c r="F32" s="84"/>
      <c r="G32" s="116"/>
      <c r="H32" s="117"/>
      <c r="I32" s="118"/>
      <c r="J32" s="118"/>
      <c r="K32" s="119"/>
    </row>
    <row r="33" spans="1:11" ht="12.95" customHeight="1">
      <c r="A33" s="738" t="s">
        <v>47</v>
      </c>
      <c r="B33" s="739"/>
      <c r="C33" s="739"/>
      <c r="D33" s="740"/>
      <c r="E33" s="291"/>
      <c r="F33" s="291"/>
      <c r="G33" s="292"/>
      <c r="H33" s="282"/>
      <c r="I33" s="293"/>
      <c r="J33" s="293"/>
      <c r="K33" s="396"/>
    </row>
    <row r="34" spans="1:11" ht="24.95" customHeight="1">
      <c r="A34" s="392"/>
      <c r="B34" s="285"/>
      <c r="C34" s="294"/>
      <c r="D34" s="295"/>
      <c r="E34" s="695">
        <f>'3.1'!D4</f>
        <v>2021</v>
      </c>
      <c r="F34" s="707"/>
      <c r="G34" s="708"/>
      <c r="H34" s="296"/>
      <c r="I34" s="698">
        <f>E34-1</f>
        <v>2020</v>
      </c>
      <c r="J34" s="709"/>
      <c r="K34" s="709"/>
    </row>
    <row r="35" spans="1:11" ht="24.95" customHeight="1">
      <c r="A35" s="392"/>
      <c r="B35" s="285"/>
      <c r="C35" s="286"/>
      <c r="D35" s="287"/>
      <c r="E35" s="691" t="s">
        <v>65</v>
      </c>
      <c r="F35" s="694"/>
      <c r="G35" s="722" t="s">
        <v>35</v>
      </c>
      <c r="H35" s="702" t="s">
        <v>270</v>
      </c>
      <c r="I35" s="734" t="s">
        <v>65</v>
      </c>
      <c r="J35" s="735"/>
      <c r="K35" s="687" t="s">
        <v>35</v>
      </c>
    </row>
    <row r="36" spans="1:11" ht="24.95" customHeight="1">
      <c r="A36" s="392"/>
      <c r="B36" s="288"/>
      <c r="C36" s="288"/>
      <c r="D36" s="700" t="s">
        <v>211</v>
      </c>
      <c r="E36" s="693"/>
      <c r="F36" s="700"/>
      <c r="G36" s="702"/>
      <c r="H36" s="702"/>
      <c r="I36" s="734"/>
      <c r="J36" s="736"/>
      <c r="K36" s="689"/>
    </row>
    <row r="37" spans="1:11" ht="15" customHeight="1">
      <c r="A37" s="733" t="s">
        <v>210</v>
      </c>
      <c r="B37" s="733"/>
      <c r="C37" s="340" t="s">
        <v>237</v>
      </c>
      <c r="D37" s="701"/>
      <c r="E37" s="339" t="s">
        <v>278</v>
      </c>
      <c r="F37" s="538" t="s">
        <v>273</v>
      </c>
      <c r="G37" s="703"/>
      <c r="H37" s="703"/>
      <c r="I37" s="289" t="s">
        <v>279</v>
      </c>
      <c r="J37" s="290" t="s">
        <v>273</v>
      </c>
      <c r="K37" s="737"/>
    </row>
    <row r="38" spans="1:11" ht="11.1" customHeight="1">
      <c r="A38" s="676" t="str">
        <f>'3.1'!D6</f>
        <v>Říjen</v>
      </c>
      <c r="B38" s="677"/>
      <c r="C38" s="337" t="s">
        <v>4</v>
      </c>
      <c r="D38" s="99">
        <v>131</v>
      </c>
      <c r="E38" s="95">
        <v>54963.948000000004</v>
      </c>
      <c r="F38" s="99">
        <v>588039.46264000016</v>
      </c>
      <c r="G38" s="101">
        <f>E38/$E$43</f>
        <v>0.72326086054570249</v>
      </c>
      <c r="H38" s="101">
        <f>(E38-I38)/I38</f>
        <v>-0.13035286246040617</v>
      </c>
      <c r="I38" s="98">
        <v>63202.585999999996</v>
      </c>
      <c r="J38" s="112">
        <v>675754.02622</v>
      </c>
      <c r="K38" s="393">
        <f>I38/$I$43</f>
        <v>0.75899476169734492</v>
      </c>
    </row>
    <row r="39" spans="1:11" ht="11.1" customHeight="1">
      <c r="A39" s="678"/>
      <c r="B39" s="679"/>
      <c r="C39" s="337" t="s">
        <v>5</v>
      </c>
      <c r="D39" s="94">
        <v>313</v>
      </c>
      <c r="E39" s="95">
        <v>3726.2870000000003</v>
      </c>
      <c r="F39" s="94">
        <v>39860.192600000039</v>
      </c>
      <c r="G39" s="97">
        <f t="shared" ref="G39" si="9">E39/$E$43</f>
        <v>4.9033550906136952E-2</v>
      </c>
      <c r="H39" s="97">
        <f>(E39-I39)/I39</f>
        <v>0.12808227161196484</v>
      </c>
      <c r="I39" s="98">
        <v>3303.2049999999999</v>
      </c>
      <c r="J39" s="111">
        <v>35327.665790000006</v>
      </c>
      <c r="K39" s="394">
        <f t="shared" ref="K39:K42" si="10">I39/$I$43</f>
        <v>3.966792263551492E-2</v>
      </c>
    </row>
    <row r="40" spans="1:11" ht="11.1" customHeight="1">
      <c r="A40" s="678"/>
      <c r="B40" s="679"/>
      <c r="C40" s="337" t="s">
        <v>6</v>
      </c>
      <c r="D40" s="94">
        <v>12986</v>
      </c>
      <c r="E40" s="95">
        <v>5138.741</v>
      </c>
      <c r="F40" s="94">
        <v>54963.632109999999</v>
      </c>
      <c r="G40" s="97">
        <f>E40/$E$43</f>
        <v>6.7619783021799745E-2</v>
      </c>
      <c r="H40" s="97">
        <f t="shared" ref="H40:H42" si="11">(E40-I40)/I40</f>
        <v>-7.4593987168367808E-3</v>
      </c>
      <c r="I40" s="98">
        <v>5177.3610000000008</v>
      </c>
      <c r="J40" s="111">
        <v>55358.048129999996</v>
      </c>
      <c r="K40" s="394">
        <f t="shared" si="10"/>
        <v>6.2174510998903247E-2</v>
      </c>
    </row>
    <row r="41" spans="1:11" ht="11.1" customHeight="1">
      <c r="A41" s="678"/>
      <c r="B41" s="679"/>
      <c r="C41" s="337" t="s">
        <v>7</v>
      </c>
      <c r="D41" s="94">
        <v>208975</v>
      </c>
      <c r="E41" s="95">
        <v>11700.1</v>
      </c>
      <c r="F41" s="94">
        <v>125157</v>
      </c>
      <c r="G41" s="97">
        <f>E41/$E$43</f>
        <v>0.15395954443575949</v>
      </c>
      <c r="H41" s="97">
        <f t="shared" si="11"/>
        <v>4.5323779572582476E-2</v>
      </c>
      <c r="I41" s="98">
        <v>11192.8</v>
      </c>
      <c r="J41" s="111">
        <v>119706.4</v>
      </c>
      <c r="K41" s="394">
        <f t="shared" si="10"/>
        <v>0.13441343315803633</v>
      </c>
    </row>
    <row r="42" spans="1:11" ht="11.1" customHeight="1">
      <c r="A42" s="678"/>
      <c r="B42" s="679"/>
      <c r="C42" s="337" t="s">
        <v>107</v>
      </c>
      <c r="D42" s="94">
        <v>19</v>
      </c>
      <c r="E42" s="95">
        <v>465.56299999999999</v>
      </c>
      <c r="F42" s="94">
        <v>4980.1780999999992</v>
      </c>
      <c r="G42" s="97">
        <f>E42/$E$43</f>
        <v>6.126261090601404E-3</v>
      </c>
      <c r="H42" s="97">
        <f t="shared" si="11"/>
        <v>0.1771891364317916</v>
      </c>
      <c r="I42" s="98">
        <v>395.48700000000002</v>
      </c>
      <c r="J42" s="111">
        <v>4229.70802</v>
      </c>
      <c r="K42" s="394">
        <f t="shared" si="10"/>
        <v>4.7493715102005143E-3</v>
      </c>
    </row>
    <row r="43" spans="1:11" ht="11.1" customHeight="1">
      <c r="A43" s="680"/>
      <c r="B43" s="681"/>
      <c r="C43" s="310" t="s">
        <v>0</v>
      </c>
      <c r="D43" s="311">
        <v>222424</v>
      </c>
      <c r="E43" s="312">
        <v>75994.638999999996</v>
      </c>
      <c r="F43" s="311">
        <v>813000.46545000025</v>
      </c>
      <c r="G43" s="315">
        <f>SUM(G38:G42)</f>
        <v>1</v>
      </c>
      <c r="H43" s="315">
        <f>(E43-I43)/I43</f>
        <v>-8.7386504753448571E-2</v>
      </c>
      <c r="I43" s="316">
        <v>83271.438999999998</v>
      </c>
      <c r="J43" s="321">
        <v>890375.84816000005</v>
      </c>
      <c r="K43" s="395">
        <f>SUM(K38:K42)</f>
        <v>0.99999999999999989</v>
      </c>
    </row>
    <row r="44" spans="1:11" ht="11.1" customHeight="1">
      <c r="A44" s="676" t="str">
        <f>'3.1'!E6</f>
        <v>Listopad</v>
      </c>
      <c r="B44" s="677"/>
      <c r="C44" s="337" t="s">
        <v>4</v>
      </c>
      <c r="D44" s="99">
        <v>131</v>
      </c>
      <c r="E44" s="95">
        <v>99352.721999999994</v>
      </c>
      <c r="F44" s="99">
        <v>1060929.5834899999</v>
      </c>
      <c r="G44" s="101">
        <f>E44/$E$49</f>
        <v>0.76236295932491072</v>
      </c>
      <c r="H44" s="101">
        <f>(E44-I44)/I44</f>
        <v>-0.12437764213019416</v>
      </c>
      <c r="I44" s="98">
        <v>113465.264</v>
      </c>
      <c r="J44" s="112">
        <v>1211911.1690000002</v>
      </c>
      <c r="K44" s="393">
        <f>I44/$I$49</f>
        <v>0.78542287334921757</v>
      </c>
    </row>
    <row r="45" spans="1:11" ht="11.1" customHeight="1">
      <c r="A45" s="678"/>
      <c r="B45" s="679"/>
      <c r="C45" s="337" t="s">
        <v>5</v>
      </c>
      <c r="D45" s="94">
        <v>313</v>
      </c>
      <c r="E45" s="95">
        <v>4845.68</v>
      </c>
      <c r="F45" s="94">
        <v>51743.315289999955</v>
      </c>
      <c r="G45" s="97">
        <f t="shared" ref="G45:G48" si="12">E45/$E$49</f>
        <v>3.7182342570760502E-2</v>
      </c>
      <c r="H45" s="97">
        <f>(E45-I45)/I45</f>
        <v>3.0087076379007066E-2</v>
      </c>
      <c r="I45" s="98">
        <v>4704.1459999999997</v>
      </c>
      <c r="J45" s="111">
        <v>50275.051620000035</v>
      </c>
      <c r="K45" s="394">
        <f t="shared" ref="K45:K48" si="13">I45/$I$49</f>
        <v>3.25627750531143E-2</v>
      </c>
    </row>
    <row r="46" spans="1:11" ht="11.1" customHeight="1">
      <c r="A46" s="678"/>
      <c r="B46" s="679"/>
      <c r="C46" s="337" t="s">
        <v>6</v>
      </c>
      <c r="D46" s="94">
        <v>13052</v>
      </c>
      <c r="E46" s="95">
        <v>8086.634</v>
      </c>
      <c r="F46" s="94">
        <v>86339.293470000004</v>
      </c>
      <c r="G46" s="97">
        <f t="shared" si="12"/>
        <v>6.2051145686954003E-2</v>
      </c>
      <c r="H46" s="97">
        <f t="shared" ref="H46:H48" si="14">(E46-I46)/I46</f>
        <v>-1.5294974330998797E-2</v>
      </c>
      <c r="I46" s="98">
        <v>8212.2400000000016</v>
      </c>
      <c r="J46" s="111">
        <v>87751.04879999999</v>
      </c>
      <c r="K46" s="394">
        <f t="shared" si="13"/>
        <v>5.6846306173785305E-2</v>
      </c>
    </row>
    <row r="47" spans="1:11" ht="11.1" customHeight="1">
      <c r="A47" s="678"/>
      <c r="B47" s="679"/>
      <c r="C47" s="337" t="s">
        <v>7</v>
      </c>
      <c r="D47" s="94">
        <v>208887</v>
      </c>
      <c r="E47" s="95">
        <v>17567.099999999999</v>
      </c>
      <c r="F47" s="94">
        <v>187586.6</v>
      </c>
      <c r="G47" s="97">
        <f t="shared" si="12"/>
        <v>0.13479757849771482</v>
      </c>
      <c r="H47" s="97">
        <f t="shared" si="14"/>
        <v>-7.5084745762712688E-3</v>
      </c>
      <c r="I47" s="98">
        <v>17700</v>
      </c>
      <c r="J47" s="111">
        <v>189167.3</v>
      </c>
      <c r="K47" s="394">
        <f t="shared" si="13"/>
        <v>0.12252194520325754</v>
      </c>
    </row>
    <row r="48" spans="1:11" ht="11.1" customHeight="1">
      <c r="A48" s="678"/>
      <c r="B48" s="679"/>
      <c r="C48" s="337" t="s">
        <v>107</v>
      </c>
      <c r="D48" s="94">
        <v>19</v>
      </c>
      <c r="E48" s="95">
        <v>469.93799999999999</v>
      </c>
      <c r="F48" s="94">
        <v>5018.1261399999994</v>
      </c>
      <c r="G48" s="97">
        <f t="shared" si="12"/>
        <v>3.6059739196599959E-3</v>
      </c>
      <c r="H48" s="97">
        <f t="shared" si="14"/>
        <v>0.22934815024093161</v>
      </c>
      <c r="I48" s="98">
        <v>382.26600000000002</v>
      </c>
      <c r="J48" s="111">
        <v>4085.4443400000005</v>
      </c>
      <c r="K48" s="394">
        <f t="shared" si="13"/>
        <v>2.6461002206253363E-3</v>
      </c>
    </row>
    <row r="49" spans="1:11" ht="11.1" customHeight="1">
      <c r="A49" s="680"/>
      <c r="B49" s="681"/>
      <c r="C49" s="310" t="s">
        <v>0</v>
      </c>
      <c r="D49" s="311">
        <v>222402</v>
      </c>
      <c r="E49" s="312">
        <v>130322.07399999999</v>
      </c>
      <c r="F49" s="311">
        <v>1391616.91839</v>
      </c>
      <c r="G49" s="315">
        <f>SUM(G44:G48)</f>
        <v>1</v>
      </c>
      <c r="H49" s="315">
        <f t="shared" ref="H49" si="15">(E49-I49)/I49</f>
        <v>-9.7891863875543869E-2</v>
      </c>
      <c r="I49" s="316">
        <v>144463.916</v>
      </c>
      <c r="J49" s="321">
        <v>1543190.0137600002</v>
      </c>
      <c r="K49" s="395">
        <f>SUM(K44:K48)</f>
        <v>1</v>
      </c>
    </row>
    <row r="50" spans="1:11" ht="11.1" customHeight="1">
      <c r="A50" s="682" t="str">
        <f>'3.1'!F6</f>
        <v>Prosinec</v>
      </c>
      <c r="B50" s="683"/>
      <c r="C50" s="336" t="s">
        <v>4</v>
      </c>
      <c r="D50" s="99">
        <v>131</v>
      </c>
      <c r="E50" s="242">
        <v>89336.320000000007</v>
      </c>
      <c r="F50" s="99">
        <v>954045.08527999988</v>
      </c>
      <c r="G50" s="101">
        <f>E50/$E$55</f>
        <v>0.6859658392600656</v>
      </c>
      <c r="H50" s="101">
        <f>(E50-I50)/I50</f>
        <v>-0.22554830495543879</v>
      </c>
      <c r="I50" s="454">
        <v>115354.283</v>
      </c>
      <c r="J50" s="112">
        <v>1232121.7713299999</v>
      </c>
      <c r="K50" s="393">
        <f>I50/$I$55</f>
        <v>0.75084784888776623</v>
      </c>
    </row>
    <row r="51" spans="1:11" ht="11.1" customHeight="1">
      <c r="A51" s="682"/>
      <c r="B51" s="683"/>
      <c r="C51" s="337" t="s">
        <v>5</v>
      </c>
      <c r="D51" s="94">
        <v>314</v>
      </c>
      <c r="E51" s="95">
        <v>5391.0949999999993</v>
      </c>
      <c r="F51" s="94">
        <v>57577.040440000041</v>
      </c>
      <c r="G51" s="97">
        <f t="shared" ref="G51:G54" si="16">E51/$E$55</f>
        <v>4.1395336255240223E-2</v>
      </c>
      <c r="H51" s="97">
        <f t="shared" ref="H51:H54" si="17">(E51-I51)/I51</f>
        <v>7.0418007643892638E-2</v>
      </c>
      <c r="I51" s="98">
        <v>5036.4390000000003</v>
      </c>
      <c r="J51" s="111">
        <v>53849.082609999998</v>
      </c>
      <c r="K51" s="394">
        <f t="shared" ref="K51:K54" si="18">I51/$I$55</f>
        <v>3.2782479253106303E-2</v>
      </c>
    </row>
    <row r="52" spans="1:11" ht="11.1" customHeight="1">
      <c r="A52" s="682"/>
      <c r="B52" s="683"/>
      <c r="C52" s="337" t="s">
        <v>6</v>
      </c>
      <c r="D52" s="94">
        <v>13111</v>
      </c>
      <c r="E52" s="95">
        <v>11120.464</v>
      </c>
      <c r="F52" s="94">
        <v>118759.63959999999</v>
      </c>
      <c r="G52" s="97">
        <f t="shared" si="16"/>
        <v>8.5388097704509711E-2</v>
      </c>
      <c r="H52" s="97">
        <f t="shared" si="17"/>
        <v>6.5886071884881464E-2</v>
      </c>
      <c r="I52" s="98">
        <v>10433.07</v>
      </c>
      <c r="J52" s="111">
        <v>111631.09458</v>
      </c>
      <c r="K52" s="394">
        <f t="shared" si="18"/>
        <v>6.7909469532184491E-2</v>
      </c>
    </row>
    <row r="53" spans="1:11" ht="11.1" customHeight="1">
      <c r="A53" s="682"/>
      <c r="B53" s="683"/>
      <c r="C53" s="337" t="s">
        <v>7</v>
      </c>
      <c r="D53" s="94">
        <v>208804</v>
      </c>
      <c r="E53" s="95">
        <v>23929.200000000001</v>
      </c>
      <c r="F53" s="94">
        <v>255565</v>
      </c>
      <c r="G53" s="97">
        <f t="shared" si="16"/>
        <v>0.1837395334934544</v>
      </c>
      <c r="H53" s="97">
        <f t="shared" si="17"/>
        <v>6.8081896455527799E-2</v>
      </c>
      <c r="I53" s="98">
        <v>22403.9</v>
      </c>
      <c r="J53" s="111">
        <v>239539.3</v>
      </c>
      <c r="K53" s="394">
        <f t="shared" si="18"/>
        <v>0.14582830983134479</v>
      </c>
    </row>
    <row r="54" spans="1:11" ht="11.1" customHeight="1">
      <c r="A54" s="682"/>
      <c r="B54" s="683"/>
      <c r="C54" s="337" t="s">
        <v>107</v>
      </c>
      <c r="D54" s="94">
        <v>19</v>
      </c>
      <c r="E54" s="95">
        <v>457.27800000000002</v>
      </c>
      <c r="F54" s="94">
        <v>4883.7532199999996</v>
      </c>
      <c r="G54" s="97">
        <f t="shared" si="16"/>
        <v>3.5111932867300136E-3</v>
      </c>
      <c r="H54" s="97">
        <f t="shared" si="17"/>
        <v>0.13091607867577773</v>
      </c>
      <c r="I54" s="98">
        <v>404.34300000000002</v>
      </c>
      <c r="J54" s="111">
        <v>4323.1768700000002</v>
      </c>
      <c r="K54" s="394">
        <f t="shared" si="18"/>
        <v>2.6318924955983309E-3</v>
      </c>
    </row>
    <row r="55" spans="1:11" ht="11.1" customHeight="1">
      <c r="A55" s="682"/>
      <c r="B55" s="683"/>
      <c r="C55" s="310" t="s">
        <v>0</v>
      </c>
      <c r="D55" s="311">
        <v>222379</v>
      </c>
      <c r="E55" s="312">
        <v>130234.35700000002</v>
      </c>
      <c r="F55" s="311">
        <v>1390830.5185399998</v>
      </c>
      <c r="G55" s="315">
        <f>SUM(G50:G54)</f>
        <v>0.99999999999999989</v>
      </c>
      <c r="H55" s="315">
        <f t="shared" ref="H55" si="19">(E55-I55)/I55</f>
        <v>-0.15229686959493807</v>
      </c>
      <c r="I55" s="316">
        <v>153632.03499999997</v>
      </c>
      <c r="J55" s="321">
        <v>1641464.42539</v>
      </c>
      <c r="K55" s="395">
        <f>SUM(K50:K54)</f>
        <v>1</v>
      </c>
    </row>
    <row r="56" spans="1:11" ht="11.1" customHeight="1">
      <c r="A56" s="684" t="str">
        <f>'3.1'!G6</f>
        <v>IV. čtvrtletí</v>
      </c>
      <c r="B56" s="685"/>
      <c r="C56" s="337" t="s">
        <v>4</v>
      </c>
      <c r="D56" s="94">
        <f>D50</f>
        <v>131</v>
      </c>
      <c r="E56" s="95">
        <f>E38+E44+E50</f>
        <v>243652.99</v>
      </c>
      <c r="F56" s="94">
        <f>F38+F44+F50</f>
        <v>2603014.1314099999</v>
      </c>
      <c r="G56" s="97">
        <f>E56/$E$61</f>
        <v>0.72397033234807429</v>
      </c>
      <c r="H56" s="97">
        <f>(E56-I56)/I56</f>
        <v>-0.16563519519255065</v>
      </c>
      <c r="I56" s="98">
        <f>I38+I44+I50</f>
        <v>292022.13299999997</v>
      </c>
      <c r="J56" s="111">
        <f>J38+J44+J50</f>
        <v>3119786.96655</v>
      </c>
      <c r="K56" s="394">
        <f>I56/$I$61</f>
        <v>0.76572392044322402</v>
      </c>
    </row>
    <row r="57" spans="1:11" ht="11.1" customHeight="1">
      <c r="A57" s="682"/>
      <c r="B57" s="683"/>
      <c r="C57" s="337" t="s">
        <v>5</v>
      </c>
      <c r="D57" s="94">
        <f>D51</f>
        <v>314</v>
      </c>
      <c r="E57" s="95">
        <f t="shared" ref="E57:F58" si="20">E39+E45+E51</f>
        <v>13963.062</v>
      </c>
      <c r="F57" s="94">
        <f t="shared" si="20"/>
        <v>149180.54833000002</v>
      </c>
      <c r="G57" s="97">
        <f t="shared" ref="G57:G60" si="21">E57/$E$61</f>
        <v>4.1488686991843472E-2</v>
      </c>
      <c r="H57" s="97">
        <f t="shared" ref="H57:H60" si="22">(E57-I57)/I57</f>
        <v>7.0475835627528419E-2</v>
      </c>
      <c r="I57" s="98">
        <f t="shared" ref="I57:J57" si="23">I39+I45+I51</f>
        <v>13043.79</v>
      </c>
      <c r="J57" s="111">
        <f t="shared" si="23"/>
        <v>139451.80002000002</v>
      </c>
      <c r="K57" s="394">
        <f t="shared" ref="K57:K60" si="24">I57/$I$61</f>
        <v>3.4202688384027805E-2</v>
      </c>
    </row>
    <row r="58" spans="1:11" ht="11.1" customHeight="1">
      <c r="A58" s="682"/>
      <c r="B58" s="683"/>
      <c r="C58" s="337" t="s">
        <v>6</v>
      </c>
      <c r="D58" s="94">
        <f>D52</f>
        <v>13111</v>
      </c>
      <c r="E58" s="95">
        <f>E40+E46+E52</f>
        <v>24345.839</v>
      </c>
      <c r="F58" s="94">
        <f t="shared" si="20"/>
        <v>260062.56518000001</v>
      </c>
      <c r="G58" s="97">
        <f t="shared" si="21"/>
        <v>7.2339211401110701E-2</v>
      </c>
      <c r="H58" s="97">
        <f t="shared" si="22"/>
        <v>2.1960929569988092E-2</v>
      </c>
      <c r="I58" s="98">
        <f>I40+I46+I52</f>
        <v>23822.671000000002</v>
      </c>
      <c r="J58" s="111">
        <f t="shared" ref="J58" si="25">J40+J46+J52</f>
        <v>254740.19151</v>
      </c>
      <c r="K58" s="394">
        <f t="shared" si="24"/>
        <v>6.2466460491024167E-2</v>
      </c>
    </row>
    <row r="59" spans="1:11" ht="11.1" customHeight="1">
      <c r="A59" s="682"/>
      <c r="B59" s="683"/>
      <c r="C59" s="337" t="s">
        <v>7</v>
      </c>
      <c r="D59" s="94">
        <f>D53</f>
        <v>208804</v>
      </c>
      <c r="E59" s="95">
        <f t="shared" ref="E59:F60" si="26">E41+E47+E53</f>
        <v>53196.399999999994</v>
      </c>
      <c r="F59" s="94">
        <f t="shared" si="26"/>
        <v>568308.6</v>
      </c>
      <c r="G59" s="97">
        <f t="shared" si="21"/>
        <v>0.15806338098999359</v>
      </c>
      <c r="H59" s="97">
        <f t="shared" si="22"/>
        <v>3.7033571360340863E-2</v>
      </c>
      <c r="I59" s="98">
        <f t="shared" ref="I59:J59" si="27">I41+I47+I53</f>
        <v>51296.7</v>
      </c>
      <c r="J59" s="111">
        <f t="shared" si="27"/>
        <v>548413</v>
      </c>
      <c r="K59" s="394">
        <f t="shared" si="24"/>
        <v>0.13450730540962089</v>
      </c>
    </row>
    <row r="60" spans="1:11" ht="11.1" customHeight="1">
      <c r="A60" s="682"/>
      <c r="B60" s="683"/>
      <c r="C60" s="337" t="s">
        <v>107</v>
      </c>
      <c r="D60" s="94">
        <f>D54</f>
        <v>19</v>
      </c>
      <c r="E60" s="95">
        <f>E42+E48+E54</f>
        <v>1392.779</v>
      </c>
      <c r="F60" s="94">
        <f t="shared" si="26"/>
        <v>14882.057459999996</v>
      </c>
      <c r="G60" s="97">
        <f t="shared" si="21"/>
        <v>4.1383882689780193E-3</v>
      </c>
      <c r="H60" s="97">
        <f t="shared" si="22"/>
        <v>0.17822833340100971</v>
      </c>
      <c r="I60" s="98">
        <f>I42+I48+I54</f>
        <v>1182.096</v>
      </c>
      <c r="J60" s="111">
        <f t="shared" ref="J60" si="28">J42+J48+J54</f>
        <v>12638.329229999999</v>
      </c>
      <c r="K60" s="394">
        <f t="shared" si="24"/>
        <v>3.099625272103103E-3</v>
      </c>
    </row>
    <row r="61" spans="1:11" ht="11.1" customHeight="1">
      <c r="A61" s="682"/>
      <c r="B61" s="683"/>
      <c r="C61" s="310" t="s">
        <v>0</v>
      </c>
      <c r="D61" s="311">
        <f>SUM(D56:D60)</f>
        <v>222379</v>
      </c>
      <c r="E61" s="312">
        <f>SUM(E56:E60)</f>
        <v>336551.06999999995</v>
      </c>
      <c r="F61" s="311">
        <f>SUM(F56:F60)</f>
        <v>3595447.9023799999</v>
      </c>
      <c r="G61" s="315">
        <f>SUM(G56:G60)</f>
        <v>1</v>
      </c>
      <c r="H61" s="315">
        <f>(E61-I61)/I61</f>
        <v>-0.1175148195025275</v>
      </c>
      <c r="I61" s="316">
        <f>SUM(I56:I60)</f>
        <v>381367.38999999996</v>
      </c>
      <c r="J61" s="321">
        <f>SUM(J56:J60)</f>
        <v>4075030.2873099996</v>
      </c>
      <c r="K61" s="395">
        <f>SUM(K56:K60)</f>
        <v>0.99999999999999989</v>
      </c>
    </row>
    <row r="62" spans="1:11" ht="15" customHeight="1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</row>
    <row r="63" spans="1:11" ht="15" customHeight="1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</row>
    <row r="64" spans="1:11" ht="15" customHeight="1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</row>
    <row r="65" spans="1:11" ht="15" customHeight="1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</row>
    <row r="66" spans="1:11" ht="15" customHeight="1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</row>
    <row r="67" spans="1:11" ht="15" customHeight="1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</row>
    <row r="68" spans="1:11" ht="15" customHeight="1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</row>
    <row r="69" spans="1:11" ht="15" customHeight="1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</row>
    <row r="70" spans="1:11" ht="15" customHeight="1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</row>
    <row r="71" spans="1:11" ht="15" customHeight="1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</row>
    <row r="72" spans="1:11" ht="15" customHeight="1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</row>
    <row r="73" spans="1:11" ht="15" customHeight="1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</row>
    <row r="74" spans="1:11" ht="15" customHeight="1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</row>
    <row r="75" spans="1:11" ht="15" customHeight="1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</row>
    <row r="76" spans="1:11" ht="15" customHeight="1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</row>
    <row r="77" spans="1:11" ht="15" customHeight="1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</row>
    <row r="78" spans="1:11" ht="15" customHeight="1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</row>
    <row r="79" spans="1:11" ht="15" customHeight="1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</row>
    <row r="80" spans="1:11" ht="15" customHeight="1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</row>
    <row r="81" spans="1:11" ht="15" customHeight="1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</row>
    <row r="82" spans="1:11" ht="15" customHeight="1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</row>
    <row r="83" spans="1:11" ht="15" customHeight="1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</row>
    <row r="84" spans="1:11" ht="15" customHeight="1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</row>
    <row r="85" spans="1:11" ht="15" customHeight="1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</row>
    <row r="86" spans="1:11" ht="15" customHeight="1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</row>
    <row r="87" spans="1:11" ht="15" customHeight="1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</row>
    <row r="88" spans="1:11" ht="15" customHeight="1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</row>
    <row r="89" spans="1:11" ht="15" customHeight="1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</row>
    <row r="90" spans="1:11" ht="15" customHeight="1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</row>
    <row r="91" spans="1:11" ht="15" customHeight="1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</row>
    <row r="92" spans="1:11" ht="15" customHeight="1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</row>
    <row r="93" spans="1:11" ht="15" customHeight="1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</row>
    <row r="94" spans="1:11" ht="15" customHeight="1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</row>
    <row r="95" spans="1:11" ht="15" customHeight="1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</row>
    <row r="96" spans="1:11" ht="15" customHeight="1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</row>
    <row r="97" spans="1:11" ht="15" customHeight="1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</row>
    <row r="98" spans="1:11" ht="15" customHeight="1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</row>
    <row r="99" spans="1:11" ht="15" customHeight="1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</row>
    <row r="100" spans="1:11" ht="15" customHeight="1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</row>
    <row r="101" spans="1:11" ht="15" customHeight="1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</row>
    <row r="102" spans="1:11" ht="15" customHeight="1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</row>
    <row r="103" spans="1:11" ht="15" customHeight="1"/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</sheetData>
  <mergeCells count="30">
    <mergeCell ref="A50:B55"/>
    <mergeCell ref="A56:B61"/>
    <mergeCell ref="A26:B31"/>
    <mergeCell ref="A33:D33"/>
    <mergeCell ref="I34:K34"/>
    <mergeCell ref="H35:H37"/>
    <mergeCell ref="D36:D37"/>
    <mergeCell ref="A37:B37"/>
    <mergeCell ref="E34:G34"/>
    <mergeCell ref="E35:F36"/>
    <mergeCell ref="I35:J36"/>
    <mergeCell ref="G35:G37"/>
    <mergeCell ref="K35:K37"/>
    <mergeCell ref="A38:B43"/>
    <mergeCell ref="A44:B49"/>
    <mergeCell ref="A1:K1"/>
    <mergeCell ref="A2:C2"/>
    <mergeCell ref="A8:B13"/>
    <mergeCell ref="A14:B19"/>
    <mergeCell ref="A20:B25"/>
    <mergeCell ref="H5:H7"/>
    <mergeCell ref="A3:D3"/>
    <mergeCell ref="E4:G4"/>
    <mergeCell ref="I4:K4"/>
    <mergeCell ref="D6:D7"/>
    <mergeCell ref="A7:B7"/>
    <mergeCell ref="E5:F6"/>
    <mergeCell ref="I5:J6"/>
    <mergeCell ref="G5:G7"/>
    <mergeCell ref="K5:K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1 H61" formula="1"/>
  </ignoredError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29"/>
  <dimension ref="A1:T119"/>
  <sheetViews>
    <sheetView showGridLines="0" topLeftCell="A13" zoomScaleNormal="100" zoomScaleSheetLayoutView="100" workbookViewId="0"/>
  </sheetViews>
  <sheetFormatPr defaultColWidth="9.140625" defaultRowHeight="12.75"/>
  <cols>
    <col min="1" max="1" width="9.42578125" style="204" customWidth="1"/>
    <col min="2" max="2" width="3.85546875" style="204" customWidth="1"/>
    <col min="3" max="11" width="9.5703125" style="204" customWidth="1"/>
    <col min="12" max="13" width="9.140625" style="204"/>
    <col min="14" max="14" width="11.140625" style="204" customWidth="1"/>
    <col min="15" max="16384" width="9.140625" style="204"/>
  </cols>
  <sheetData>
    <row r="1" spans="1:16" s="216" customFormat="1" ht="15.75">
      <c r="A1" s="711" t="s">
        <v>253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</row>
    <row r="2" spans="1:16" ht="6" customHeight="1">
      <c r="A2" s="686"/>
      <c r="B2" s="686"/>
      <c r="C2" s="686"/>
      <c r="D2" s="206"/>
      <c r="E2" s="206"/>
      <c r="F2" s="207"/>
      <c r="G2" s="208"/>
      <c r="H2" s="208"/>
      <c r="I2" s="208"/>
      <c r="J2" s="75"/>
      <c r="K2" s="75"/>
    </row>
    <row r="3" spans="1:16" ht="12.95" customHeight="1">
      <c r="A3" s="716" t="s">
        <v>48</v>
      </c>
      <c r="B3" s="716"/>
      <c r="C3" s="716"/>
      <c r="D3" s="717"/>
      <c r="E3" s="389"/>
      <c r="F3" s="390"/>
      <c r="G3" s="281"/>
      <c r="H3" s="282"/>
      <c r="I3" s="390"/>
      <c r="J3" s="391"/>
      <c r="K3" s="391"/>
    </row>
    <row r="4" spans="1:16" ht="24.95" customHeight="1">
      <c r="A4" s="283"/>
      <c r="B4" s="283"/>
      <c r="C4" s="283"/>
      <c r="D4" s="272"/>
      <c r="E4" s="695">
        <f>'3.1'!D4</f>
        <v>2021</v>
      </c>
      <c r="F4" s="696"/>
      <c r="G4" s="697"/>
      <c r="H4" s="284"/>
      <c r="I4" s="698">
        <f>E4-1</f>
        <v>2020</v>
      </c>
      <c r="J4" s="699"/>
      <c r="K4" s="699"/>
    </row>
    <row r="5" spans="1:16" ht="24.95" customHeight="1">
      <c r="A5" s="392"/>
      <c r="B5" s="285"/>
      <c r="C5" s="286"/>
      <c r="D5" s="287"/>
      <c r="E5" s="691" t="s">
        <v>65</v>
      </c>
      <c r="F5" s="694"/>
      <c r="G5" s="722" t="s">
        <v>35</v>
      </c>
      <c r="H5" s="702" t="s">
        <v>270</v>
      </c>
      <c r="I5" s="734" t="s">
        <v>65</v>
      </c>
      <c r="J5" s="735"/>
      <c r="K5" s="687" t="s">
        <v>35</v>
      </c>
    </row>
    <row r="6" spans="1:16" ht="24.95" customHeight="1">
      <c r="A6" s="392"/>
      <c r="B6" s="288"/>
      <c r="C6" s="288"/>
      <c r="D6" s="700" t="s">
        <v>211</v>
      </c>
      <c r="E6" s="693"/>
      <c r="F6" s="700"/>
      <c r="G6" s="702"/>
      <c r="H6" s="702"/>
      <c r="I6" s="734"/>
      <c r="J6" s="736"/>
      <c r="K6" s="689"/>
    </row>
    <row r="7" spans="1:16" ht="15" customHeight="1">
      <c r="A7" s="733" t="s">
        <v>210</v>
      </c>
      <c r="B7" s="733"/>
      <c r="C7" s="340" t="s">
        <v>237</v>
      </c>
      <c r="D7" s="701"/>
      <c r="E7" s="339" t="s">
        <v>278</v>
      </c>
      <c r="F7" s="538" t="s">
        <v>273</v>
      </c>
      <c r="G7" s="703"/>
      <c r="H7" s="703"/>
      <c r="I7" s="289" t="s">
        <v>279</v>
      </c>
      <c r="J7" s="290" t="s">
        <v>273</v>
      </c>
      <c r="K7" s="737"/>
    </row>
    <row r="8" spans="1:16" ht="11.1" customHeight="1">
      <c r="A8" s="676" t="str">
        <f>'3.1'!D6</f>
        <v>Říjen</v>
      </c>
      <c r="B8" s="677"/>
      <c r="C8" s="337" t="s">
        <v>4</v>
      </c>
      <c r="D8" s="99">
        <v>96</v>
      </c>
      <c r="E8" s="95">
        <v>9742.6483900000003</v>
      </c>
      <c r="F8" s="99">
        <v>104201.02647000001</v>
      </c>
      <c r="G8" s="101">
        <f>E8/$E$13</f>
        <v>0.36155583076115128</v>
      </c>
      <c r="H8" s="101">
        <f>(E8-I8)/I8</f>
        <v>-3.9369882820164209E-2</v>
      </c>
      <c r="I8" s="98">
        <v>10141.93519</v>
      </c>
      <c r="J8" s="112">
        <v>108456.59478000003</v>
      </c>
      <c r="K8" s="393">
        <f>I8/$I$13</f>
        <v>0.37847296171118366</v>
      </c>
    </row>
    <row r="9" spans="1:16" ht="11.1" customHeight="1">
      <c r="A9" s="678"/>
      <c r="B9" s="679"/>
      <c r="C9" s="337" t="s">
        <v>5</v>
      </c>
      <c r="D9" s="94">
        <v>318</v>
      </c>
      <c r="E9" s="95">
        <v>3547.1650400000003</v>
      </c>
      <c r="F9" s="94">
        <v>37938.276479999986</v>
      </c>
      <c r="G9" s="97">
        <f>E9/$E$13</f>
        <v>0.1316375334042115</v>
      </c>
      <c r="H9" s="97">
        <f>(E9-I9)/I9</f>
        <v>4.8762003519779683E-2</v>
      </c>
      <c r="I9" s="98">
        <v>3382.2402299999999</v>
      </c>
      <c r="J9" s="111">
        <v>36167.348100000017</v>
      </c>
      <c r="K9" s="394">
        <f>I9/$I$13</f>
        <v>0.12621718173953494</v>
      </c>
      <c r="L9" s="210"/>
      <c r="N9" s="210"/>
      <c r="O9" s="210"/>
      <c r="P9" s="210"/>
    </row>
    <row r="10" spans="1:16" ht="11.1" customHeight="1">
      <c r="A10" s="678"/>
      <c r="B10" s="679"/>
      <c r="C10" s="337" t="s">
        <v>6</v>
      </c>
      <c r="D10" s="94">
        <v>10794</v>
      </c>
      <c r="E10" s="95">
        <v>4809.7015099999999</v>
      </c>
      <c r="F10" s="94">
        <v>51441.641040000002</v>
      </c>
      <c r="G10" s="97">
        <f>E10/$E$13</f>
        <v>0.17849105864747455</v>
      </c>
      <c r="H10" s="97">
        <f t="shared" ref="H10:H12" si="0">(E10-I10)/I10</f>
        <v>2.2096781726886647E-3</v>
      </c>
      <c r="I10" s="98">
        <v>4799.0970500000003</v>
      </c>
      <c r="J10" s="111">
        <v>51320.117760000001</v>
      </c>
      <c r="K10" s="394">
        <f>I10/$I$13</f>
        <v>0.17909091707111419</v>
      </c>
      <c r="L10" s="210"/>
      <c r="N10" s="210"/>
      <c r="O10" s="210"/>
      <c r="P10" s="210"/>
    </row>
    <row r="11" spans="1:16" ht="11.1" customHeight="1">
      <c r="A11" s="678"/>
      <c r="B11" s="679"/>
      <c r="C11" s="337" t="s">
        <v>7</v>
      </c>
      <c r="D11" s="94">
        <v>109058</v>
      </c>
      <c r="E11" s="95">
        <v>8617.7883500000007</v>
      </c>
      <c r="F11" s="94">
        <v>92176.022539999991</v>
      </c>
      <c r="G11" s="97">
        <f>E11/$E$13</f>
        <v>0.3198115647287586</v>
      </c>
      <c r="H11" s="97">
        <f t="shared" si="0"/>
        <v>3.8836466433618558E-2</v>
      </c>
      <c r="I11" s="98">
        <v>8295.6159399999997</v>
      </c>
      <c r="J11" s="111">
        <v>88714.560399999988</v>
      </c>
      <c r="K11" s="394">
        <f>I11/$I$13</f>
        <v>0.30957270730008529</v>
      </c>
      <c r="L11" s="210"/>
      <c r="N11" s="210"/>
      <c r="O11" s="210"/>
      <c r="P11" s="210"/>
    </row>
    <row r="12" spans="1:16" ht="11.1" customHeight="1">
      <c r="A12" s="678"/>
      <c r="B12" s="679"/>
      <c r="C12" s="337" t="s">
        <v>107</v>
      </c>
      <c r="D12" s="94">
        <v>14</v>
      </c>
      <c r="E12" s="95">
        <v>229.15299999999999</v>
      </c>
      <c r="F12" s="94">
        <v>2450.4485500000001</v>
      </c>
      <c r="G12" s="97">
        <f>E12/$E$13</f>
        <v>8.5040124584040422E-3</v>
      </c>
      <c r="H12" s="97">
        <f t="shared" si="0"/>
        <v>0.28666078978545623</v>
      </c>
      <c r="I12" s="98">
        <v>178.09900000000002</v>
      </c>
      <c r="J12" s="111">
        <v>1904.42479</v>
      </c>
      <c r="K12" s="394">
        <f>I12/$I$13</f>
        <v>6.6462321780819929E-3</v>
      </c>
      <c r="L12" s="210"/>
      <c r="N12" s="210"/>
      <c r="O12" s="210"/>
      <c r="P12" s="210"/>
    </row>
    <row r="13" spans="1:16" ht="11.1" customHeight="1">
      <c r="A13" s="680"/>
      <c r="B13" s="681"/>
      <c r="C13" s="310" t="s">
        <v>0</v>
      </c>
      <c r="D13" s="311">
        <v>120280</v>
      </c>
      <c r="E13" s="312">
        <v>26946.456290000002</v>
      </c>
      <c r="F13" s="311">
        <v>288207.41507999995</v>
      </c>
      <c r="G13" s="315">
        <f>SUM(G8:G12)</f>
        <v>1</v>
      </c>
      <c r="H13" s="315">
        <f>(E13-I13)/I13</f>
        <v>5.5778240185397022E-3</v>
      </c>
      <c r="I13" s="316">
        <v>26796.987409999998</v>
      </c>
      <c r="J13" s="321">
        <v>286563.04583000002</v>
      </c>
      <c r="K13" s="395">
        <f>SUM(K8:K12)</f>
        <v>1.0000000000000002</v>
      </c>
      <c r="L13" s="210"/>
    </row>
    <row r="14" spans="1:16" ht="11.1" customHeight="1">
      <c r="A14" s="682" t="str">
        <f>'3.1'!E6</f>
        <v>Listopad</v>
      </c>
      <c r="B14" s="683"/>
      <c r="C14" s="337" t="s">
        <v>4</v>
      </c>
      <c r="D14" s="99">
        <v>96</v>
      </c>
      <c r="E14" s="95">
        <v>12230.70163</v>
      </c>
      <c r="F14" s="99">
        <v>130599.93624000001</v>
      </c>
      <c r="G14" s="101">
        <f>E14/$E$19</f>
        <v>0.32167061170979072</v>
      </c>
      <c r="H14" s="101">
        <f>(E14-I14)/I14</f>
        <v>1.6132145590575516E-2</v>
      </c>
      <c r="I14" s="98">
        <v>12036.52663</v>
      </c>
      <c r="J14" s="112">
        <v>128625.69846</v>
      </c>
      <c r="K14" s="393">
        <f>I14/$I$19</f>
        <v>0.32100371816318651</v>
      </c>
      <c r="L14" s="210"/>
      <c r="M14" s="210"/>
    </row>
    <row r="15" spans="1:16" ht="11.1" customHeight="1">
      <c r="A15" s="682"/>
      <c r="B15" s="683"/>
      <c r="C15" s="337" t="s">
        <v>5</v>
      </c>
      <c r="D15" s="94">
        <v>318</v>
      </c>
      <c r="E15" s="95">
        <v>5005.2993899999992</v>
      </c>
      <c r="F15" s="94">
        <v>53446.362929999988</v>
      </c>
      <c r="G15" s="97">
        <f>E15/$E$19</f>
        <v>0.13164066668282728</v>
      </c>
      <c r="H15" s="97">
        <f>(E15-I15)/I15</f>
        <v>0.10036217469202335</v>
      </c>
      <c r="I15" s="98">
        <v>4548.7744899999998</v>
      </c>
      <c r="J15" s="111">
        <v>48607.69231999998</v>
      </c>
      <c r="K15" s="394">
        <f>I15/$I$19</f>
        <v>0.12131186755625135</v>
      </c>
      <c r="L15" s="211"/>
      <c r="M15" s="210"/>
    </row>
    <row r="16" spans="1:16" ht="11.1" customHeight="1">
      <c r="A16" s="682"/>
      <c r="B16" s="683"/>
      <c r="C16" s="337" t="s">
        <v>6</v>
      </c>
      <c r="D16" s="94">
        <v>10875</v>
      </c>
      <c r="E16" s="95">
        <v>7559.8676800000003</v>
      </c>
      <c r="F16" s="94">
        <v>80725.040430000008</v>
      </c>
      <c r="G16" s="97">
        <f>E16/$E$19</f>
        <v>0.19882647248183069</v>
      </c>
      <c r="H16" s="97">
        <f t="shared" ref="H16:H19" si="1">(E16-I16)/I16</f>
        <v>-7.5944702946908454E-3</v>
      </c>
      <c r="I16" s="98">
        <v>7617.7202300000008</v>
      </c>
      <c r="J16" s="111">
        <v>81404.996530000004</v>
      </c>
      <c r="K16" s="394">
        <f>I16/$I$19</f>
        <v>0.20315798676191063</v>
      </c>
      <c r="L16" s="210"/>
      <c r="M16" s="210"/>
      <c r="N16" s="210"/>
      <c r="O16" s="210"/>
    </row>
    <row r="17" spans="1:20" ht="11.1" customHeight="1">
      <c r="A17" s="682"/>
      <c r="B17" s="683"/>
      <c r="C17" s="337" t="s">
        <v>7</v>
      </c>
      <c r="D17" s="94">
        <v>108979</v>
      </c>
      <c r="E17" s="95">
        <v>12996.197600000001</v>
      </c>
      <c r="F17" s="94">
        <v>138774.90554000001</v>
      </c>
      <c r="G17" s="97">
        <f>E17/$E$19</f>
        <v>0.34180335342652901</v>
      </c>
      <c r="H17" s="97">
        <f t="shared" si="1"/>
        <v>-9.1849068598645941E-3</v>
      </c>
      <c r="I17" s="98">
        <v>13116.67302</v>
      </c>
      <c r="J17" s="111">
        <v>140173.51099000001</v>
      </c>
      <c r="K17" s="394">
        <f>I17/$I$19</f>
        <v>0.34981028487540949</v>
      </c>
      <c r="L17" s="210"/>
      <c r="M17" s="210"/>
      <c r="N17" s="210"/>
      <c r="O17" s="210"/>
    </row>
    <row r="18" spans="1:20" ht="11.1" customHeight="1">
      <c r="A18" s="682"/>
      <c r="B18" s="683"/>
      <c r="C18" s="337" t="s">
        <v>107</v>
      </c>
      <c r="D18" s="94">
        <v>14</v>
      </c>
      <c r="E18" s="95">
        <v>230.374</v>
      </c>
      <c r="F18" s="94">
        <v>2459.9434499999998</v>
      </c>
      <c r="G18" s="97">
        <f>E18/$E$19</f>
        <v>6.0588956990222428E-3</v>
      </c>
      <c r="H18" s="97">
        <f t="shared" si="1"/>
        <v>0.30273299441865198</v>
      </c>
      <c r="I18" s="98">
        <v>176.839</v>
      </c>
      <c r="J18" s="111">
        <v>1889.5650599999999</v>
      </c>
      <c r="K18" s="394">
        <f>I18/$I$19</f>
        <v>4.716142643241902E-3</v>
      </c>
      <c r="L18" s="210"/>
      <c r="M18" s="210"/>
      <c r="N18" s="210"/>
      <c r="O18" s="210"/>
    </row>
    <row r="19" spans="1:20" ht="11.1" customHeight="1">
      <c r="A19" s="682"/>
      <c r="B19" s="683"/>
      <c r="C19" s="310" t="s">
        <v>0</v>
      </c>
      <c r="D19" s="311">
        <v>120282</v>
      </c>
      <c r="E19" s="312">
        <v>38022.440300000002</v>
      </c>
      <c r="F19" s="311">
        <v>406006.18859000003</v>
      </c>
      <c r="G19" s="315">
        <f>SUM(G14:G18)</f>
        <v>1</v>
      </c>
      <c r="H19" s="315">
        <f t="shared" si="1"/>
        <v>1.4025481364118896E-2</v>
      </c>
      <c r="I19" s="316">
        <v>37496.533370000005</v>
      </c>
      <c r="J19" s="321">
        <v>400701.46335999999</v>
      </c>
      <c r="K19" s="395">
        <f>SUM(K14:K18)</f>
        <v>0.99999999999999989</v>
      </c>
      <c r="L19" s="210"/>
      <c r="M19" s="210"/>
      <c r="N19" s="210"/>
      <c r="O19" s="210"/>
    </row>
    <row r="20" spans="1:20" ht="11.1" customHeight="1">
      <c r="A20" s="682" t="str">
        <f>'3.1'!F6</f>
        <v>Prosinec</v>
      </c>
      <c r="B20" s="683"/>
      <c r="C20" s="336" t="s">
        <v>4</v>
      </c>
      <c r="D20" s="99">
        <v>96</v>
      </c>
      <c r="E20" s="242">
        <v>12572.207710000001</v>
      </c>
      <c r="F20" s="99">
        <v>134258.92968</v>
      </c>
      <c r="G20" s="101">
        <f>E20/$E$25</f>
        <v>0.27261108165435954</v>
      </c>
      <c r="H20" s="101">
        <f>(E20-I20)/I20</f>
        <v>3.7862838070752705E-2</v>
      </c>
      <c r="I20" s="454">
        <v>12113.554169999999</v>
      </c>
      <c r="J20" s="112">
        <v>129504.85758999999</v>
      </c>
      <c r="K20" s="393">
        <f>I20/$I$25</f>
        <v>0.27481147329274314</v>
      </c>
      <c r="L20" s="95"/>
      <c r="M20" s="95"/>
      <c r="N20" s="95"/>
      <c r="O20" s="95"/>
      <c r="P20" s="95"/>
      <c r="Q20" s="95"/>
      <c r="R20" s="95"/>
      <c r="S20" s="95"/>
      <c r="T20" s="95"/>
    </row>
    <row r="21" spans="1:20" ht="11.1" customHeight="1">
      <c r="A21" s="682"/>
      <c r="B21" s="683"/>
      <c r="C21" s="337" t="s">
        <v>5</v>
      </c>
      <c r="D21" s="94">
        <v>319</v>
      </c>
      <c r="E21" s="95">
        <v>5402.9614300000003</v>
      </c>
      <c r="F21" s="94">
        <v>57697.803639999969</v>
      </c>
      <c r="G21" s="97">
        <f>E21/$E$25</f>
        <v>0.11715580855361839</v>
      </c>
      <c r="H21" s="97">
        <f t="shared" ref="H21:H25" si="2">(E21-I21)/I21</f>
        <v>9.7205584908147678E-4</v>
      </c>
      <c r="I21" s="98">
        <v>5397.7145500000006</v>
      </c>
      <c r="J21" s="111">
        <v>57703.947080000005</v>
      </c>
      <c r="K21" s="394">
        <f>I21/$I$25</f>
        <v>0.12245405989703649</v>
      </c>
      <c r="L21" s="95"/>
      <c r="M21" s="95"/>
      <c r="N21" s="95"/>
      <c r="O21" s="95"/>
      <c r="P21" s="95"/>
      <c r="Q21" s="95"/>
      <c r="R21" s="95"/>
      <c r="S21" s="95"/>
      <c r="T21" s="95"/>
    </row>
    <row r="22" spans="1:20" ht="11.1" customHeight="1">
      <c r="A22" s="682"/>
      <c r="B22" s="683"/>
      <c r="C22" s="337" t="s">
        <v>6</v>
      </c>
      <c r="D22" s="94">
        <v>10922</v>
      </c>
      <c r="E22" s="95">
        <v>10332.502050000001</v>
      </c>
      <c r="F22" s="94">
        <v>110341.70385000002</v>
      </c>
      <c r="G22" s="97">
        <f>E22/$E$25</f>
        <v>0.22404613612976867</v>
      </c>
      <c r="H22" s="97">
        <f t="shared" si="2"/>
        <v>6.0932291172913766E-2</v>
      </c>
      <c r="I22" s="98">
        <v>9739.0777300000009</v>
      </c>
      <c r="J22" s="111">
        <v>104117.46434000001</v>
      </c>
      <c r="K22" s="394">
        <f>I22/$I$25</f>
        <v>0.22094343756864915</v>
      </c>
      <c r="L22" s="95"/>
      <c r="M22" s="95"/>
      <c r="N22" s="95"/>
      <c r="O22" s="95"/>
      <c r="P22" s="95"/>
      <c r="Q22" s="95"/>
      <c r="R22" s="95"/>
      <c r="S22" s="95"/>
      <c r="T22" s="95"/>
    </row>
    <row r="23" spans="1:20" ht="11.1" customHeight="1">
      <c r="A23" s="682"/>
      <c r="B23" s="683"/>
      <c r="C23" s="337" t="s">
        <v>7</v>
      </c>
      <c r="D23" s="94">
        <v>108969</v>
      </c>
      <c r="E23" s="95">
        <v>17596.011470000001</v>
      </c>
      <c r="F23" s="94">
        <v>187915.48189000002</v>
      </c>
      <c r="G23" s="97">
        <f>E23/$E$25</f>
        <v>0.38154537614135686</v>
      </c>
      <c r="H23" s="97">
        <f t="shared" si="2"/>
        <v>5.7050868254685409E-2</v>
      </c>
      <c r="I23" s="98">
        <v>16646.324220000002</v>
      </c>
      <c r="J23" s="111">
        <v>177967.83055000001</v>
      </c>
      <c r="K23" s="394">
        <f>I23/$I$25</f>
        <v>0.37764316067832249</v>
      </c>
      <c r="L23" s="95"/>
      <c r="M23" s="95"/>
      <c r="N23" s="95"/>
      <c r="O23" s="95"/>
      <c r="P23" s="95"/>
      <c r="Q23" s="95"/>
      <c r="R23" s="95"/>
      <c r="S23" s="95"/>
      <c r="T23" s="95"/>
    </row>
    <row r="24" spans="1:20" ht="11.1" customHeight="1">
      <c r="A24" s="682"/>
      <c r="B24" s="683"/>
      <c r="C24" s="337" t="s">
        <v>107</v>
      </c>
      <c r="D24" s="94">
        <v>14</v>
      </c>
      <c r="E24" s="95">
        <v>214.06</v>
      </c>
      <c r="F24" s="94">
        <v>2285.71362</v>
      </c>
      <c r="G24" s="97">
        <f>E24/$E$25</f>
        <v>4.6415975208965263E-3</v>
      </c>
      <c r="H24" s="97">
        <f t="shared" si="2"/>
        <v>0.17077599597453466</v>
      </c>
      <c r="I24" s="98">
        <v>182.83599999999998</v>
      </c>
      <c r="J24" s="111">
        <v>1954.4873300000002</v>
      </c>
      <c r="K24" s="394">
        <f>I24/$I$25</f>
        <v>4.1478685632485995E-3</v>
      </c>
      <c r="L24" s="95"/>
      <c r="M24" s="95"/>
      <c r="N24" s="95"/>
      <c r="O24" s="95"/>
      <c r="P24" s="95"/>
      <c r="Q24" s="95"/>
      <c r="R24" s="95"/>
      <c r="S24" s="95"/>
      <c r="T24" s="95"/>
    </row>
    <row r="25" spans="1:20" ht="11.1" customHeight="1">
      <c r="A25" s="682"/>
      <c r="B25" s="683"/>
      <c r="C25" s="310" t="s">
        <v>0</v>
      </c>
      <c r="D25" s="311">
        <v>120320</v>
      </c>
      <c r="E25" s="312">
        <v>46117.742660000004</v>
      </c>
      <c r="F25" s="311">
        <v>492499.63267999998</v>
      </c>
      <c r="G25" s="315">
        <f>SUM(G20:G24)</f>
        <v>1</v>
      </c>
      <c r="H25" s="315">
        <f t="shared" si="2"/>
        <v>4.6239990961314301E-2</v>
      </c>
      <c r="I25" s="316">
        <v>44079.50667000001</v>
      </c>
      <c r="J25" s="321">
        <v>471248.58688999998</v>
      </c>
      <c r="K25" s="395">
        <f>SUM(K20:K24)</f>
        <v>0.99999999999999989</v>
      </c>
    </row>
    <row r="26" spans="1:20" ht="11.1" customHeight="1">
      <c r="A26" s="684" t="str">
        <f>'3.1'!G6</f>
        <v>IV. čtvrtletí</v>
      </c>
      <c r="B26" s="685"/>
      <c r="C26" s="337" t="s">
        <v>4</v>
      </c>
      <c r="D26" s="94">
        <f>D20</f>
        <v>96</v>
      </c>
      <c r="E26" s="95">
        <f>E8+E14+E20</f>
        <v>34545.55773</v>
      </c>
      <c r="F26" s="94">
        <f>F8+F14+F20</f>
        <v>369059.89239000005</v>
      </c>
      <c r="G26" s="97">
        <f>E26/$E$31</f>
        <v>0.31097851157649453</v>
      </c>
      <c r="H26" s="97">
        <f>(E26-I26)/I26</f>
        <v>7.3936084735857074E-3</v>
      </c>
      <c r="I26" s="98">
        <f>I8+I14+I20</f>
        <v>34292.01599</v>
      </c>
      <c r="J26" s="111">
        <f>J8+J14+J20</f>
        <v>366587.15083</v>
      </c>
      <c r="K26" s="394">
        <f>I26/$I$31</f>
        <v>0.3164257453804295</v>
      </c>
    </row>
    <row r="27" spans="1:20" ht="11.1" customHeight="1">
      <c r="A27" s="682"/>
      <c r="B27" s="683"/>
      <c r="C27" s="337" t="s">
        <v>5</v>
      </c>
      <c r="D27" s="94">
        <f>D21</f>
        <v>319</v>
      </c>
      <c r="E27" s="95">
        <f t="shared" ref="E27:F30" si="3">E9+E15+E21</f>
        <v>13955.425859999999</v>
      </c>
      <c r="F27" s="94">
        <f t="shared" si="3"/>
        <v>149082.44304999994</v>
      </c>
      <c r="G27" s="97">
        <f>E27/$E$31</f>
        <v>0.12562650156868435</v>
      </c>
      <c r="H27" s="97">
        <f t="shared" ref="H27:H30" si="4">(E27-I27)/I27</f>
        <v>4.7018479954466022E-2</v>
      </c>
      <c r="I27" s="98">
        <f t="shared" ref="I27:J27" si="5">I9+I15+I21</f>
        <v>13328.72927</v>
      </c>
      <c r="J27" s="111">
        <f t="shared" si="5"/>
        <v>142478.98750000002</v>
      </c>
      <c r="K27" s="394">
        <f>I27/$I$31</f>
        <v>0.12298935984001616</v>
      </c>
    </row>
    <row r="28" spans="1:20" ht="11.1" customHeight="1">
      <c r="A28" s="682"/>
      <c r="B28" s="683"/>
      <c r="C28" s="337" t="s">
        <v>6</v>
      </c>
      <c r="D28" s="94">
        <f>D22</f>
        <v>10922</v>
      </c>
      <c r="E28" s="95">
        <f t="shared" si="3"/>
        <v>22702.071240000001</v>
      </c>
      <c r="F28" s="94">
        <f t="shared" si="3"/>
        <v>242508.38532000003</v>
      </c>
      <c r="G28" s="97">
        <f>E28/$E$31</f>
        <v>0.20436365159008085</v>
      </c>
      <c r="H28" s="97">
        <f t="shared" si="4"/>
        <v>2.4651508312053559E-2</v>
      </c>
      <c r="I28" s="98">
        <f t="shared" ref="I28:J28" si="6">I10+I16+I22</f>
        <v>22155.89501</v>
      </c>
      <c r="J28" s="111">
        <f t="shared" si="6"/>
        <v>236842.57863</v>
      </c>
      <c r="K28" s="394">
        <f>I28/$I$31</f>
        <v>0.20444104526121179</v>
      </c>
    </row>
    <row r="29" spans="1:20" ht="11.1" customHeight="1">
      <c r="A29" s="682"/>
      <c r="B29" s="683"/>
      <c r="C29" s="337" t="s">
        <v>7</v>
      </c>
      <c r="D29" s="94">
        <f>D23</f>
        <v>108969</v>
      </c>
      <c r="E29" s="95">
        <f t="shared" si="3"/>
        <v>39209.99742</v>
      </c>
      <c r="F29" s="94">
        <f t="shared" si="3"/>
        <v>418866.40997000004</v>
      </c>
      <c r="G29" s="97">
        <f>E29/$E$31</f>
        <v>0.35296771677247402</v>
      </c>
      <c r="H29" s="97">
        <f t="shared" si="4"/>
        <v>3.0252921580575558E-2</v>
      </c>
      <c r="I29" s="98">
        <f t="shared" ref="I29:J29" si="7">I11+I17+I23</f>
        <v>38058.61318</v>
      </c>
      <c r="J29" s="111">
        <f t="shared" si="7"/>
        <v>406855.90194000001</v>
      </c>
      <c r="K29" s="394">
        <f>I29/$I$31</f>
        <v>0.35118160003012816</v>
      </c>
    </row>
    <row r="30" spans="1:20" ht="11.1" customHeight="1">
      <c r="A30" s="682"/>
      <c r="B30" s="683"/>
      <c r="C30" s="337" t="s">
        <v>107</v>
      </c>
      <c r="D30" s="94">
        <f>D24</f>
        <v>14</v>
      </c>
      <c r="E30" s="95">
        <f>E12+E18+E24</f>
        <v>673.58699999999999</v>
      </c>
      <c r="F30" s="94">
        <f t="shared" si="3"/>
        <v>7196.1056200000003</v>
      </c>
      <c r="G30" s="97">
        <f>E30/$E$31</f>
        <v>6.0636184922661608E-3</v>
      </c>
      <c r="H30" s="97">
        <f t="shared" si="4"/>
        <v>0.25254660879849156</v>
      </c>
      <c r="I30" s="98">
        <f>I12+I18+I24</f>
        <v>537.774</v>
      </c>
      <c r="J30" s="111">
        <f t="shared" ref="J30" si="8">J12+J18+J24</f>
        <v>5748.4771799999999</v>
      </c>
      <c r="K30" s="394">
        <f>I30/$I$31</f>
        <v>4.9622494882143294E-3</v>
      </c>
    </row>
    <row r="31" spans="1:20" ht="11.1" customHeight="1">
      <c r="A31" s="682"/>
      <c r="B31" s="683"/>
      <c r="C31" s="310" t="s">
        <v>0</v>
      </c>
      <c r="D31" s="311">
        <f>SUM(D26:D30)</f>
        <v>120320</v>
      </c>
      <c r="E31" s="312">
        <f>SUM(E26:E30)</f>
        <v>111086.63925000001</v>
      </c>
      <c r="F31" s="311">
        <f>SUM(F26:F30)</f>
        <v>1186713.2363500001</v>
      </c>
      <c r="G31" s="315">
        <f>SUM(G26:G30)</f>
        <v>0.99999999999999989</v>
      </c>
      <c r="H31" s="315">
        <f>(E31-I31)/I31</f>
        <v>2.5039549635650585E-2</v>
      </c>
      <c r="I31" s="316">
        <f>SUM(I26:I30)</f>
        <v>108373.02745000001</v>
      </c>
      <c r="J31" s="321">
        <f>SUM(J26:J30)</f>
        <v>1158513.09608</v>
      </c>
      <c r="K31" s="395">
        <f>SUM(K26:K30)</f>
        <v>0.99999999999999989</v>
      </c>
    </row>
    <row r="32" spans="1:20" ht="9.9499999999999993" customHeight="1">
      <c r="A32" s="113"/>
      <c r="B32" s="114"/>
      <c r="C32" s="115"/>
      <c r="D32" s="84"/>
      <c r="E32" s="84"/>
      <c r="F32" s="84"/>
      <c r="G32" s="116"/>
      <c r="H32" s="117"/>
      <c r="I32" s="118"/>
      <c r="J32" s="118"/>
      <c r="K32" s="119"/>
    </row>
    <row r="33" spans="1:11" ht="12.95" customHeight="1">
      <c r="A33" s="738" t="s">
        <v>49</v>
      </c>
      <c r="B33" s="739"/>
      <c r="C33" s="739"/>
      <c r="D33" s="740"/>
      <c r="E33" s="291"/>
      <c r="F33" s="291"/>
      <c r="G33" s="292"/>
      <c r="H33" s="282"/>
      <c r="I33" s="293"/>
      <c r="J33" s="293"/>
      <c r="K33" s="396"/>
    </row>
    <row r="34" spans="1:11" ht="24.95" customHeight="1">
      <c r="A34" s="392"/>
      <c r="B34" s="285"/>
      <c r="C34" s="294"/>
      <c r="D34" s="295"/>
      <c r="E34" s="695">
        <f>'3.1'!D4</f>
        <v>2021</v>
      </c>
      <c r="F34" s="707"/>
      <c r="G34" s="708"/>
      <c r="H34" s="296"/>
      <c r="I34" s="698">
        <f>E34-1</f>
        <v>2020</v>
      </c>
      <c r="J34" s="709"/>
      <c r="K34" s="709"/>
    </row>
    <row r="35" spans="1:11" ht="24.95" customHeight="1">
      <c r="A35" s="392"/>
      <c r="B35" s="285"/>
      <c r="C35" s="286"/>
      <c r="D35" s="287"/>
      <c r="E35" s="691" t="s">
        <v>65</v>
      </c>
      <c r="F35" s="694"/>
      <c r="G35" s="722" t="s">
        <v>35</v>
      </c>
      <c r="H35" s="702" t="s">
        <v>270</v>
      </c>
      <c r="I35" s="741" t="s">
        <v>65</v>
      </c>
      <c r="J35" s="735"/>
      <c r="K35" s="687" t="s">
        <v>35</v>
      </c>
    </row>
    <row r="36" spans="1:11" ht="24.95" customHeight="1">
      <c r="A36" s="392"/>
      <c r="B36" s="288"/>
      <c r="C36" s="288"/>
      <c r="D36" s="700" t="s">
        <v>211</v>
      </c>
      <c r="E36" s="693"/>
      <c r="F36" s="700"/>
      <c r="G36" s="702"/>
      <c r="H36" s="702"/>
      <c r="I36" s="742"/>
      <c r="J36" s="736"/>
      <c r="K36" s="689"/>
    </row>
    <row r="37" spans="1:11" ht="15" customHeight="1">
      <c r="A37" s="733" t="s">
        <v>210</v>
      </c>
      <c r="B37" s="733"/>
      <c r="C37" s="340" t="s">
        <v>237</v>
      </c>
      <c r="D37" s="701"/>
      <c r="E37" s="339" t="s">
        <v>278</v>
      </c>
      <c r="F37" s="538" t="s">
        <v>273</v>
      </c>
      <c r="G37" s="703"/>
      <c r="H37" s="703"/>
      <c r="I37" s="289" t="s">
        <v>279</v>
      </c>
      <c r="J37" s="290" t="s">
        <v>273</v>
      </c>
      <c r="K37" s="737"/>
    </row>
    <row r="38" spans="1:11" ht="11.1" customHeight="1">
      <c r="A38" s="676" t="str">
        <f>'3.1'!D6</f>
        <v>Říjen</v>
      </c>
      <c r="B38" s="677"/>
      <c r="C38" s="337" t="s">
        <v>4</v>
      </c>
      <c r="D38" s="99">
        <v>73</v>
      </c>
      <c r="E38" s="95">
        <v>12545.144999999999</v>
      </c>
      <c r="F38" s="99">
        <v>134196.52498000002</v>
      </c>
      <c r="G38" s="101">
        <f>E38/$E$43</f>
        <v>0.37242636908525772</v>
      </c>
      <c r="H38" s="101">
        <f>(E38-I38)/I38</f>
        <v>-0.168745827211919</v>
      </c>
      <c r="I38" s="98">
        <v>15091.828</v>
      </c>
      <c r="J38" s="112">
        <v>161406.13165000002</v>
      </c>
      <c r="K38" s="393">
        <f>I38/$I$43</f>
        <v>0.42278409807178902</v>
      </c>
    </row>
    <row r="39" spans="1:11" ht="11.1" customHeight="1">
      <c r="A39" s="678"/>
      <c r="B39" s="679"/>
      <c r="C39" s="337" t="s">
        <v>5</v>
      </c>
      <c r="D39" s="94">
        <v>316</v>
      </c>
      <c r="E39" s="95">
        <v>3259.7660000000001</v>
      </c>
      <c r="F39" s="94">
        <v>34870.30210999999</v>
      </c>
      <c r="G39" s="97">
        <f t="shared" ref="G39" si="9">E39/$E$43</f>
        <v>9.6772322316527576E-2</v>
      </c>
      <c r="H39" s="97">
        <f>(E39-I39)/I39</f>
        <v>4.6198432515357081E-2</v>
      </c>
      <c r="I39" s="98">
        <v>3115.82</v>
      </c>
      <c r="J39" s="111">
        <v>33323.017789999998</v>
      </c>
      <c r="K39" s="394">
        <f t="shared" ref="K39:K42" si="10">I39/$I$43</f>
        <v>8.728691769174958E-2</v>
      </c>
    </row>
    <row r="40" spans="1:11" ht="11.1" customHeight="1">
      <c r="A40" s="678"/>
      <c r="B40" s="679"/>
      <c r="C40" s="337" t="s">
        <v>6</v>
      </c>
      <c r="D40" s="94">
        <v>10830</v>
      </c>
      <c r="E40" s="95">
        <v>5358.9859999999999</v>
      </c>
      <c r="F40" s="94">
        <v>57325.551660000005</v>
      </c>
      <c r="G40" s="97">
        <f>E40/$E$43</f>
        <v>0.15909164046798416</v>
      </c>
      <c r="H40" s="97">
        <f t="shared" ref="H40:H42" si="11">(E40-I40)/I40</f>
        <v>-1.4535773235611593E-2</v>
      </c>
      <c r="I40" s="98">
        <v>5438.0319999999992</v>
      </c>
      <c r="J40" s="111">
        <v>58158.878649999999</v>
      </c>
      <c r="K40" s="394">
        <f t="shared" si="10"/>
        <v>0.15234161523743356</v>
      </c>
    </row>
    <row r="41" spans="1:11" ht="11.1" customHeight="1">
      <c r="A41" s="678"/>
      <c r="B41" s="679"/>
      <c r="C41" s="337" t="s">
        <v>7</v>
      </c>
      <c r="D41" s="94">
        <v>145353</v>
      </c>
      <c r="E41" s="95">
        <v>12278.3</v>
      </c>
      <c r="F41" s="94">
        <v>131342.39999999999</v>
      </c>
      <c r="G41" s="97">
        <f>E41/$E$43</f>
        <v>0.36450457029707667</v>
      </c>
      <c r="H41" s="97">
        <f t="shared" si="11"/>
        <v>3.4084018326371014E-2</v>
      </c>
      <c r="I41" s="98">
        <v>11873.6</v>
      </c>
      <c r="J41" s="111">
        <v>126987.3</v>
      </c>
      <c r="K41" s="394">
        <f t="shared" si="10"/>
        <v>0.33262831161773077</v>
      </c>
    </row>
    <row r="42" spans="1:11" ht="11.1" customHeight="1">
      <c r="A42" s="678"/>
      <c r="B42" s="679"/>
      <c r="C42" s="337" t="s">
        <v>107</v>
      </c>
      <c r="D42" s="94">
        <v>11</v>
      </c>
      <c r="E42" s="95">
        <v>242.703</v>
      </c>
      <c r="F42" s="94">
        <v>2596.2246400000008</v>
      </c>
      <c r="G42" s="97">
        <f>E42/$E$43</f>
        <v>7.2050978331537271E-3</v>
      </c>
      <c r="H42" s="97">
        <f t="shared" si="11"/>
        <v>0.3710484690995367</v>
      </c>
      <c r="I42" s="98">
        <v>177.02</v>
      </c>
      <c r="J42" s="111">
        <v>1893.2123799999999</v>
      </c>
      <c r="K42" s="394">
        <f t="shared" si="10"/>
        <v>4.9590573812972223E-3</v>
      </c>
    </row>
    <row r="43" spans="1:11" ht="11.1" customHeight="1">
      <c r="A43" s="680"/>
      <c r="B43" s="681"/>
      <c r="C43" s="310" t="s">
        <v>0</v>
      </c>
      <c r="D43" s="311">
        <v>156583</v>
      </c>
      <c r="E43" s="312">
        <v>33684.9</v>
      </c>
      <c r="F43" s="311">
        <v>360331.00339000003</v>
      </c>
      <c r="G43" s="315">
        <f>SUM(G38:G42)</f>
        <v>0.99999999999999978</v>
      </c>
      <c r="H43" s="315">
        <f>(E43-I43)/I43</f>
        <v>-5.6347576639595547E-2</v>
      </c>
      <c r="I43" s="316">
        <v>35696.299999999996</v>
      </c>
      <c r="J43" s="321">
        <v>381768.54047000001</v>
      </c>
      <c r="K43" s="395">
        <f>SUM(K38:K42)</f>
        <v>1.0000000000000002</v>
      </c>
    </row>
    <row r="44" spans="1:11" ht="11.1" customHeight="1">
      <c r="A44" s="676" t="str">
        <f>'3.1'!E6</f>
        <v>Listopad</v>
      </c>
      <c r="B44" s="677"/>
      <c r="C44" s="337" t="s">
        <v>4</v>
      </c>
      <c r="D44" s="99">
        <v>73</v>
      </c>
      <c r="E44" s="95">
        <v>14410.876</v>
      </c>
      <c r="F44" s="99">
        <v>153883.11583999998</v>
      </c>
      <c r="G44" s="101">
        <f>E44/$E$49</f>
        <v>0.3132111427708264</v>
      </c>
      <c r="H44" s="101">
        <f>(E44-I44)/I44</f>
        <v>-5.6513686266987204E-2</v>
      </c>
      <c r="I44" s="98">
        <v>15274.070000000002</v>
      </c>
      <c r="J44" s="112">
        <v>163240.57518999997</v>
      </c>
      <c r="K44" s="393">
        <f>I44/$I$49</f>
        <v>0.32148424262961711</v>
      </c>
    </row>
    <row r="45" spans="1:11" ht="11.1" customHeight="1">
      <c r="A45" s="678"/>
      <c r="B45" s="679"/>
      <c r="C45" s="337" t="s">
        <v>5</v>
      </c>
      <c r="D45" s="94">
        <v>317</v>
      </c>
      <c r="E45" s="95">
        <v>4507.2700000000004</v>
      </c>
      <c r="F45" s="94">
        <v>48130.436259999951</v>
      </c>
      <c r="G45" s="97">
        <f t="shared" ref="G45:G48" si="12">E45/$E$49</f>
        <v>9.7962621250551524E-2</v>
      </c>
      <c r="H45" s="97">
        <f>(E45-I45)/I45</f>
        <v>-3.117674344423009E-2</v>
      </c>
      <c r="I45" s="98">
        <v>4652.3140000000003</v>
      </c>
      <c r="J45" s="111">
        <v>49721.112410000016</v>
      </c>
      <c r="K45" s="394">
        <f t="shared" ref="K45:K48" si="13">I45/$I$49</f>
        <v>9.7920570140451399E-2</v>
      </c>
    </row>
    <row r="46" spans="1:11" ht="11.1" customHeight="1">
      <c r="A46" s="678"/>
      <c r="B46" s="679"/>
      <c r="C46" s="337" t="s">
        <v>6</v>
      </c>
      <c r="D46" s="94">
        <v>10885</v>
      </c>
      <c r="E46" s="95">
        <v>8413.8419999999987</v>
      </c>
      <c r="F46" s="94">
        <v>89845.831099999996</v>
      </c>
      <c r="G46" s="97">
        <f t="shared" si="12"/>
        <v>0.1828694569235885</v>
      </c>
      <c r="H46" s="97">
        <f t="shared" ref="H46:H48" si="14">(E46-I46)/I46</f>
        <v>-2.5626255916530925E-2</v>
      </c>
      <c r="I46" s="98">
        <v>8635.1280000000006</v>
      </c>
      <c r="J46" s="111">
        <v>92286.894610000003</v>
      </c>
      <c r="K46" s="394">
        <f t="shared" si="13"/>
        <v>0.18174969638673913</v>
      </c>
    </row>
    <row r="47" spans="1:11" ht="11.1" customHeight="1">
      <c r="A47" s="678"/>
      <c r="B47" s="679"/>
      <c r="C47" s="337" t="s">
        <v>7</v>
      </c>
      <c r="D47" s="94">
        <v>145291</v>
      </c>
      <c r="E47" s="95">
        <v>18435.3</v>
      </c>
      <c r="F47" s="94">
        <v>196857.4</v>
      </c>
      <c r="G47" s="97">
        <f t="shared" si="12"/>
        <v>0.40067941604126051</v>
      </c>
      <c r="H47" s="97">
        <f t="shared" si="14"/>
        <v>-1.8176879733285009E-2</v>
      </c>
      <c r="I47" s="98">
        <v>18776.599999999999</v>
      </c>
      <c r="J47" s="111">
        <v>200673.1</v>
      </c>
      <c r="K47" s="394">
        <f t="shared" si="13"/>
        <v>0.39520448905624156</v>
      </c>
    </row>
    <row r="48" spans="1:11" ht="11.1" customHeight="1">
      <c r="A48" s="678"/>
      <c r="B48" s="679"/>
      <c r="C48" s="337" t="s">
        <v>107</v>
      </c>
      <c r="D48" s="94">
        <v>11</v>
      </c>
      <c r="E48" s="95">
        <v>242.81200000000001</v>
      </c>
      <c r="F48" s="94">
        <v>2592.8163799999998</v>
      </c>
      <c r="G48" s="97">
        <f t="shared" si="12"/>
        <v>5.2773630137730636E-3</v>
      </c>
      <c r="H48" s="97">
        <f t="shared" si="14"/>
        <v>0.40363493421509011</v>
      </c>
      <c r="I48" s="98">
        <v>172.988</v>
      </c>
      <c r="J48" s="111">
        <v>1848.8000599999998</v>
      </c>
      <c r="K48" s="394">
        <f t="shared" si="13"/>
        <v>3.6410017869508392E-3</v>
      </c>
    </row>
    <row r="49" spans="1:11" ht="11.1" customHeight="1">
      <c r="A49" s="680"/>
      <c r="B49" s="681"/>
      <c r="C49" s="310" t="s">
        <v>0</v>
      </c>
      <c r="D49" s="311">
        <v>156577</v>
      </c>
      <c r="E49" s="312">
        <v>46010.1</v>
      </c>
      <c r="F49" s="311">
        <v>491309.59957999992</v>
      </c>
      <c r="G49" s="315">
        <f>SUM(G44:G48)</f>
        <v>1</v>
      </c>
      <c r="H49" s="315">
        <f t="shared" ref="H49" si="15">(E49-I49)/I49</f>
        <v>-3.159261730416682E-2</v>
      </c>
      <c r="I49" s="316">
        <v>47511.1</v>
      </c>
      <c r="J49" s="321">
        <v>507770.48226999998</v>
      </c>
      <c r="K49" s="395">
        <f>SUM(K44:K48)</f>
        <v>1</v>
      </c>
    </row>
    <row r="50" spans="1:11" ht="11.1" customHeight="1">
      <c r="A50" s="682" t="str">
        <f>'3.1'!F6</f>
        <v>Prosinec</v>
      </c>
      <c r="B50" s="683"/>
      <c r="C50" s="336" t="s">
        <v>4</v>
      </c>
      <c r="D50" s="99">
        <v>73</v>
      </c>
      <c r="E50" s="242">
        <v>17580.342999999997</v>
      </c>
      <c r="F50" s="99">
        <v>187758.98398000002</v>
      </c>
      <c r="G50" s="101">
        <f>E50/$E$55</f>
        <v>0.29607951550345168</v>
      </c>
      <c r="H50" s="101">
        <f>(E50-I50)/I50</f>
        <v>0.12290397742329975</v>
      </c>
      <c r="I50" s="454">
        <v>15656.141</v>
      </c>
      <c r="J50" s="112">
        <v>167393.23501999999</v>
      </c>
      <c r="K50" s="393">
        <f>I50/$I$55</f>
        <v>0.28384685534021065</v>
      </c>
    </row>
    <row r="51" spans="1:11" ht="11.1" customHeight="1">
      <c r="A51" s="682"/>
      <c r="B51" s="683"/>
      <c r="C51" s="337" t="s">
        <v>5</v>
      </c>
      <c r="D51" s="94">
        <v>316</v>
      </c>
      <c r="E51" s="95">
        <v>4826.8850000000002</v>
      </c>
      <c r="F51" s="94">
        <v>51551.819130000047</v>
      </c>
      <c r="G51" s="97">
        <f t="shared" ref="G51:G54" si="16">E51/$E$55</f>
        <v>8.1292030092409373E-2</v>
      </c>
      <c r="H51" s="97">
        <f t="shared" ref="H51:H54" si="17">(E51-I51)/I51</f>
        <v>5.8838562209070293E-2</v>
      </c>
      <c r="I51" s="98">
        <v>4558.66</v>
      </c>
      <c r="J51" s="111">
        <v>48740.231520000008</v>
      </c>
      <c r="K51" s="394">
        <f t="shared" ref="K51:K54" si="18">I51/$I$55</f>
        <v>8.2648802509201008E-2</v>
      </c>
    </row>
    <row r="52" spans="1:11" ht="11.1" customHeight="1">
      <c r="A52" s="682"/>
      <c r="B52" s="683"/>
      <c r="C52" s="337" t="s">
        <v>6</v>
      </c>
      <c r="D52" s="94">
        <v>10934</v>
      </c>
      <c r="E52" s="95">
        <v>11632.33</v>
      </c>
      <c r="F52" s="94">
        <v>124234.22783</v>
      </c>
      <c r="G52" s="97">
        <f t="shared" si="16"/>
        <v>0.19590599742998566</v>
      </c>
      <c r="H52" s="97">
        <f t="shared" si="17"/>
        <v>5.7076513920172163E-2</v>
      </c>
      <c r="I52" s="98">
        <v>11004.246000000001</v>
      </c>
      <c r="J52" s="111">
        <v>117656.30463</v>
      </c>
      <c r="K52" s="394">
        <f t="shared" si="18"/>
        <v>0.19950769621262943</v>
      </c>
    </row>
    <row r="53" spans="1:11" ht="10.5" customHeight="1">
      <c r="A53" s="682"/>
      <c r="B53" s="683"/>
      <c r="C53" s="337" t="s">
        <v>7</v>
      </c>
      <c r="D53" s="94">
        <v>145234</v>
      </c>
      <c r="E53" s="95">
        <v>25111.8</v>
      </c>
      <c r="F53" s="94">
        <v>268195.3</v>
      </c>
      <c r="G53" s="97">
        <f t="shared" si="16"/>
        <v>0.42292062091277621</v>
      </c>
      <c r="H53" s="97">
        <f t="shared" si="17"/>
        <v>5.6604885027244201E-2</v>
      </c>
      <c r="I53" s="98">
        <v>23766.5</v>
      </c>
      <c r="J53" s="111">
        <v>254108.79999999999</v>
      </c>
      <c r="K53" s="394">
        <f t="shared" si="18"/>
        <v>0.43088819188860888</v>
      </c>
    </row>
    <row r="54" spans="1:11" ht="11.1" customHeight="1">
      <c r="A54" s="682"/>
      <c r="B54" s="683"/>
      <c r="C54" s="337" t="s">
        <v>107</v>
      </c>
      <c r="D54" s="94">
        <v>11</v>
      </c>
      <c r="E54" s="95">
        <v>225.74199999999999</v>
      </c>
      <c r="F54" s="94">
        <v>2410.9326900000005</v>
      </c>
      <c r="G54" s="97">
        <f t="shared" si="16"/>
        <v>3.8018360613771979E-3</v>
      </c>
      <c r="H54" s="97">
        <f t="shared" si="17"/>
        <v>0.31664071203186872</v>
      </c>
      <c r="I54" s="98">
        <v>171.453</v>
      </c>
      <c r="J54" s="111">
        <v>1833.15381</v>
      </c>
      <c r="K54" s="394">
        <f t="shared" si="18"/>
        <v>3.1084540493500372E-3</v>
      </c>
    </row>
    <row r="55" spans="1:11" ht="11.1" customHeight="1">
      <c r="A55" s="682"/>
      <c r="B55" s="683"/>
      <c r="C55" s="310" t="s">
        <v>0</v>
      </c>
      <c r="D55" s="311">
        <v>156568</v>
      </c>
      <c r="E55" s="312">
        <v>59377.099999999991</v>
      </c>
      <c r="F55" s="311">
        <v>634151.26363000006</v>
      </c>
      <c r="G55" s="315">
        <f>SUM(G50:G54)</f>
        <v>1.0000000000000002</v>
      </c>
      <c r="H55" s="315">
        <f>(E55-I55)/I55</f>
        <v>7.6510687673368591E-2</v>
      </c>
      <c r="I55" s="316">
        <v>55157</v>
      </c>
      <c r="J55" s="321">
        <v>589731.72497999994</v>
      </c>
      <c r="K55" s="395">
        <f>SUM(K50:K54)</f>
        <v>1</v>
      </c>
    </row>
    <row r="56" spans="1:11" ht="11.1" customHeight="1">
      <c r="A56" s="684" t="str">
        <f>'3.1'!G6</f>
        <v>IV. čtvrtletí</v>
      </c>
      <c r="B56" s="685"/>
      <c r="C56" s="337" t="s">
        <v>4</v>
      </c>
      <c r="D56" s="94">
        <f>D50</f>
        <v>73</v>
      </c>
      <c r="E56" s="95">
        <f>E38+E44+E50</f>
        <v>44536.364000000001</v>
      </c>
      <c r="F56" s="94">
        <f>F38+F44+F50</f>
        <v>475838.62479999999</v>
      </c>
      <c r="G56" s="97">
        <f>E56/$E$61</f>
        <v>0.32023938662032142</v>
      </c>
      <c r="H56" s="97">
        <f>(E56-I56)/I56</f>
        <v>-3.2281816109886022E-2</v>
      </c>
      <c r="I56" s="98">
        <f>I38+I44+I50</f>
        <v>46022.039000000004</v>
      </c>
      <c r="J56" s="111">
        <f>J38+J44+J50</f>
        <v>492039.94186000002</v>
      </c>
      <c r="K56" s="394">
        <f>I56/$I$61</f>
        <v>0.33261474049683298</v>
      </c>
    </row>
    <row r="57" spans="1:11" ht="11.1" customHeight="1">
      <c r="A57" s="682"/>
      <c r="B57" s="683"/>
      <c r="C57" s="337" t="s">
        <v>5</v>
      </c>
      <c r="D57" s="94">
        <f>D51</f>
        <v>316</v>
      </c>
      <c r="E57" s="95">
        <f t="shared" ref="E57:F58" si="19">E39+E45+E51</f>
        <v>12593.921</v>
      </c>
      <c r="F57" s="94">
        <f t="shared" si="19"/>
        <v>134552.5575</v>
      </c>
      <c r="G57" s="97">
        <f t="shared" ref="G57:G60" si="20">E57/$E$61</f>
        <v>9.0556775945714485E-2</v>
      </c>
      <c r="H57" s="97">
        <f t="shared" ref="H57:H60" si="21">(E57-I57)/I57</f>
        <v>2.1670435962505775E-2</v>
      </c>
      <c r="I57" s="98">
        <f t="shared" ref="I57:J57" si="22">I39+I45+I51</f>
        <v>12326.794</v>
      </c>
      <c r="J57" s="111">
        <f t="shared" si="22"/>
        <v>131784.36172000002</v>
      </c>
      <c r="K57" s="394">
        <f t="shared" ref="K57:K60" si="23">I57/$I$61</f>
        <v>8.908934668166088E-2</v>
      </c>
    </row>
    <row r="58" spans="1:11" ht="11.1" customHeight="1">
      <c r="A58" s="682"/>
      <c r="B58" s="683"/>
      <c r="C58" s="337" t="s">
        <v>6</v>
      </c>
      <c r="D58" s="94">
        <f>D52</f>
        <v>10934</v>
      </c>
      <c r="E58" s="95">
        <f>E40+E46+E52</f>
        <v>25405.157999999996</v>
      </c>
      <c r="F58" s="94">
        <f t="shared" si="19"/>
        <v>271405.61059</v>
      </c>
      <c r="G58" s="97">
        <f t="shared" si="20"/>
        <v>0.18267616581614857</v>
      </c>
      <c r="H58" s="97">
        <f t="shared" si="21"/>
        <v>1.3069613340390673E-2</v>
      </c>
      <c r="I58" s="98">
        <f>I40+I46+I52</f>
        <v>25077.406000000003</v>
      </c>
      <c r="J58" s="111">
        <f t="shared" ref="J58" si="24">J40+J46+J52</f>
        <v>268102.07788999996</v>
      </c>
      <c r="K58" s="394">
        <f t="shared" si="23"/>
        <v>0.18124175004553192</v>
      </c>
    </row>
    <row r="59" spans="1:11" ht="11.1" customHeight="1">
      <c r="A59" s="682"/>
      <c r="B59" s="683"/>
      <c r="C59" s="337" t="s">
        <v>7</v>
      </c>
      <c r="D59" s="94">
        <f>D53</f>
        <v>145234</v>
      </c>
      <c r="E59" s="95">
        <f t="shared" ref="E59:F60" si="25">E41+E47+E53</f>
        <v>55825.399999999994</v>
      </c>
      <c r="F59" s="94">
        <f t="shared" si="25"/>
        <v>596395.1</v>
      </c>
      <c r="G59" s="97">
        <f t="shared" si="20"/>
        <v>0.40141336759853335</v>
      </c>
      <c r="H59" s="97">
        <f t="shared" si="21"/>
        <v>2.5887273575942626E-2</v>
      </c>
      <c r="I59" s="98">
        <f t="shared" ref="I59:J59" si="26">I41+I47+I53</f>
        <v>54416.7</v>
      </c>
      <c r="J59" s="111">
        <f t="shared" si="26"/>
        <v>581769.19999999995</v>
      </c>
      <c r="K59" s="394">
        <f t="shared" si="23"/>
        <v>0.39328541156540259</v>
      </c>
    </row>
    <row r="60" spans="1:11" ht="11.1" customHeight="1">
      <c r="A60" s="682"/>
      <c r="B60" s="683"/>
      <c r="C60" s="337" t="s">
        <v>107</v>
      </c>
      <c r="D60" s="94">
        <f>D54</f>
        <v>11</v>
      </c>
      <c r="E60" s="95">
        <f>E42+E48+E54</f>
        <v>711.25699999999995</v>
      </c>
      <c r="F60" s="94">
        <f t="shared" si="25"/>
        <v>7599.9737100000011</v>
      </c>
      <c r="G60" s="97">
        <f t="shared" si="20"/>
        <v>5.1143040192820838E-3</v>
      </c>
      <c r="H60" s="97">
        <f t="shared" si="21"/>
        <v>0.36396969284376002</v>
      </c>
      <c r="I60" s="98">
        <f>I42+I48+I54</f>
        <v>521.46100000000001</v>
      </c>
      <c r="J60" s="111">
        <f t="shared" ref="J60" si="27">J42+J48+J54</f>
        <v>5575.1662499999993</v>
      </c>
      <c r="K60" s="394">
        <f t="shared" si="23"/>
        <v>3.768751210571505E-3</v>
      </c>
    </row>
    <row r="61" spans="1:11" ht="11.1" customHeight="1">
      <c r="A61" s="682"/>
      <c r="B61" s="683"/>
      <c r="C61" s="310" t="s">
        <v>0</v>
      </c>
      <c r="D61" s="311">
        <f>SUM(D56:D60)</f>
        <v>156568</v>
      </c>
      <c r="E61" s="312">
        <f>SUM(E56:E60)</f>
        <v>139072.1</v>
      </c>
      <c r="F61" s="311">
        <f>SUM(F56:F60)</f>
        <v>1485791.8665999998</v>
      </c>
      <c r="G61" s="315">
        <f>SUM(G56:G60)</f>
        <v>0.99999999999999978</v>
      </c>
      <c r="H61" s="315">
        <f>(E61-I61)/I61</f>
        <v>5.1147549514180121E-3</v>
      </c>
      <c r="I61" s="316">
        <f>SUM(I56:I60)</f>
        <v>138364.40000000002</v>
      </c>
      <c r="J61" s="321">
        <f>SUM(J56:J60)</f>
        <v>1479270.7477200001</v>
      </c>
      <c r="K61" s="395">
        <f>SUM(K56:K60)</f>
        <v>0.99999999999999978</v>
      </c>
    </row>
    <row r="62" spans="1:11" ht="15" customHeight="1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</row>
    <row r="63" spans="1:11" ht="15" customHeight="1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</row>
    <row r="64" spans="1:11" ht="15" customHeight="1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</row>
    <row r="65" spans="1:11" ht="15" customHeight="1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</row>
    <row r="66" spans="1:11" ht="15" customHeight="1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</row>
    <row r="67" spans="1:11" ht="15" customHeight="1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</row>
    <row r="68" spans="1:11" ht="15" customHeight="1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</row>
    <row r="69" spans="1:11" ht="15" customHeight="1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</row>
    <row r="70" spans="1:11" ht="15" customHeight="1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</row>
    <row r="71" spans="1:11" ht="15" customHeight="1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</row>
    <row r="72" spans="1:11" ht="15" customHeight="1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</row>
    <row r="73" spans="1:11" ht="15" customHeight="1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</row>
    <row r="74" spans="1:11" ht="15" customHeight="1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</row>
    <row r="75" spans="1:11" ht="15" customHeight="1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</row>
    <row r="76" spans="1:11" ht="15" customHeight="1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</row>
    <row r="77" spans="1:11" ht="15" customHeight="1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</row>
    <row r="78" spans="1:11" ht="15" customHeight="1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</row>
    <row r="79" spans="1:11" ht="15" customHeight="1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</row>
    <row r="80" spans="1:11" ht="15" customHeight="1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</row>
    <row r="81" spans="1:11" ht="15" customHeight="1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</row>
    <row r="82" spans="1:11" ht="15" customHeight="1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</row>
    <row r="83" spans="1:11" ht="15" customHeight="1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</row>
    <row r="84" spans="1:11" ht="15" customHeight="1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</row>
    <row r="85" spans="1:11" ht="15" customHeight="1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</row>
    <row r="86" spans="1:11" ht="15" customHeight="1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</row>
    <row r="87" spans="1:11" ht="15" customHeight="1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</row>
    <row r="88" spans="1:11" ht="15" customHeight="1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</row>
    <row r="89" spans="1:11" ht="15" customHeight="1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</row>
    <row r="90" spans="1:11" ht="15" customHeight="1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</row>
    <row r="91" spans="1:11" ht="15" customHeight="1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</row>
    <row r="92" spans="1:11" ht="15" customHeight="1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</row>
    <row r="93" spans="1:11" ht="15" customHeight="1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</row>
    <row r="94" spans="1:11" ht="15" customHeight="1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</row>
    <row r="95" spans="1:11" ht="15" customHeight="1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</row>
    <row r="96" spans="1:11" ht="15" customHeight="1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</row>
    <row r="97" spans="1:11" ht="15" customHeight="1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</row>
    <row r="98" spans="1:11" ht="15" customHeight="1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</row>
    <row r="99" spans="1:11" ht="15" customHeight="1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</row>
    <row r="100" spans="1:11" ht="15" customHeight="1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</row>
    <row r="101" spans="1:11" ht="15" customHeight="1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</row>
    <row r="102" spans="1:11" ht="15" customHeight="1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</row>
    <row r="103" spans="1:11" ht="15" customHeight="1"/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</sheetData>
  <mergeCells count="30">
    <mergeCell ref="A50:B55"/>
    <mergeCell ref="A56:B61"/>
    <mergeCell ref="A26:B31"/>
    <mergeCell ref="A33:D33"/>
    <mergeCell ref="I34:K34"/>
    <mergeCell ref="H35:H37"/>
    <mergeCell ref="D36:D37"/>
    <mergeCell ref="A37:B37"/>
    <mergeCell ref="E34:G34"/>
    <mergeCell ref="E35:F36"/>
    <mergeCell ref="I35:J36"/>
    <mergeCell ref="G35:G37"/>
    <mergeCell ref="K35:K37"/>
    <mergeCell ref="A38:B43"/>
    <mergeCell ref="A44:B49"/>
    <mergeCell ref="A1:K1"/>
    <mergeCell ref="A2:C2"/>
    <mergeCell ref="A8:B13"/>
    <mergeCell ref="A14:B19"/>
    <mergeCell ref="A20:B25"/>
    <mergeCell ref="H5:H7"/>
    <mergeCell ref="A3:D3"/>
    <mergeCell ref="E4:G4"/>
    <mergeCell ref="I4:K4"/>
    <mergeCell ref="D6:D7"/>
    <mergeCell ref="A7:B7"/>
    <mergeCell ref="E5:F6"/>
    <mergeCell ref="I5:J6"/>
    <mergeCell ref="G5:G7"/>
    <mergeCell ref="K5:K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1 H61" formula="1"/>
  </ignoredError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30"/>
  <dimension ref="A1:P58"/>
  <sheetViews>
    <sheetView showGridLines="0" topLeftCell="A10" zoomScaleNormal="100" zoomScaleSheetLayoutView="100" workbookViewId="0"/>
  </sheetViews>
  <sheetFormatPr defaultColWidth="9.140625" defaultRowHeight="12.75"/>
  <cols>
    <col min="1" max="1" width="16.28515625" style="204" customWidth="1"/>
    <col min="2" max="2" width="10.28515625" style="204" customWidth="1"/>
    <col min="3" max="3" width="10" style="204" customWidth="1"/>
    <col min="4" max="4" width="10.7109375" style="204" customWidth="1"/>
    <col min="5" max="6" width="8.5703125" style="204" customWidth="1"/>
    <col min="7" max="10" width="6.7109375" style="204" customWidth="1"/>
    <col min="11" max="11" width="8.140625" style="204" customWidth="1"/>
    <col min="12" max="13" width="9.140625" style="204"/>
    <col min="14" max="14" width="11.140625" style="204" customWidth="1"/>
    <col min="15" max="16384" width="9.140625" style="204"/>
  </cols>
  <sheetData>
    <row r="1" spans="1:11" s="217" customFormat="1" ht="15.75">
      <c r="A1" s="711" t="str">
        <f>"6.8. Spotřeba zemního plynu a teplota ovzduší podle krajů: "&amp;LOWER(C3)</f>
        <v>6.8. Spotřeba zemního plynu a teplota ovzduší podle krajů: říjen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</row>
    <row r="2" spans="1:11" ht="6" customHeight="1">
      <c r="A2" s="721"/>
      <c r="B2" s="721"/>
      <c r="C2" s="206"/>
      <c r="D2" s="207"/>
      <c r="E2" s="208"/>
      <c r="F2" s="208"/>
      <c r="G2" s="208"/>
      <c r="H2" s="208"/>
      <c r="I2" s="75"/>
      <c r="J2" s="75"/>
      <c r="K2" s="75"/>
    </row>
    <row r="3" spans="1:11" ht="20.100000000000001" customHeight="1">
      <c r="A3" s="716"/>
      <c r="B3" s="717"/>
      <c r="C3" s="714" t="str">
        <f>'3.1'!D6</f>
        <v>Říjen</v>
      </c>
      <c r="D3" s="715"/>
      <c r="E3" s="715"/>
      <c r="F3" s="715"/>
      <c r="G3" s="715"/>
      <c r="H3" s="715"/>
      <c r="I3" s="715"/>
      <c r="J3" s="715"/>
      <c r="K3" s="715"/>
    </row>
    <row r="4" spans="1:11" ht="20.100000000000001" customHeight="1">
      <c r="A4" s="283"/>
      <c r="B4" s="272"/>
      <c r="C4" s="718" t="s">
        <v>65</v>
      </c>
      <c r="D4" s="719"/>
      <c r="E4" s="719"/>
      <c r="F4" s="720"/>
      <c r="G4" s="718" t="s">
        <v>243</v>
      </c>
      <c r="H4" s="719"/>
      <c r="I4" s="719"/>
      <c r="J4" s="719"/>
      <c r="K4" s="719"/>
    </row>
    <row r="5" spans="1:11" ht="24.95" customHeight="1">
      <c r="A5" s="286"/>
      <c r="B5" s="287"/>
      <c r="C5" s="297"/>
      <c r="D5" s="298"/>
      <c r="E5" s="691" t="s">
        <v>240</v>
      </c>
      <c r="F5" s="694" t="s">
        <v>225</v>
      </c>
      <c r="G5" s="712"/>
      <c r="H5" s="712"/>
      <c r="I5" s="712"/>
      <c r="J5" s="712"/>
      <c r="K5" s="713"/>
    </row>
    <row r="6" spans="1:11" ht="14.1" customHeight="1">
      <c r="A6" s="288"/>
      <c r="B6" s="700" t="s">
        <v>239</v>
      </c>
      <c r="C6" s="273"/>
      <c r="D6" s="299"/>
      <c r="E6" s="693"/>
      <c r="F6" s="700"/>
      <c r="G6" s="275" t="s">
        <v>72</v>
      </c>
      <c r="H6" s="275" t="s">
        <v>226</v>
      </c>
      <c r="I6" s="275" t="s">
        <v>227</v>
      </c>
      <c r="J6" s="275" t="s">
        <v>241</v>
      </c>
      <c r="K6" s="275" t="s">
        <v>242</v>
      </c>
    </row>
    <row r="7" spans="1:11" ht="15" customHeight="1">
      <c r="A7" s="340" t="s">
        <v>244</v>
      </c>
      <c r="B7" s="701"/>
      <c r="C7" s="339" t="s">
        <v>278</v>
      </c>
      <c r="D7" s="338" t="s">
        <v>273</v>
      </c>
      <c r="E7" s="743"/>
      <c r="F7" s="701"/>
      <c r="G7" s="276" t="s">
        <v>276</v>
      </c>
      <c r="H7" s="277" t="s">
        <v>276</v>
      </c>
      <c r="I7" s="277" t="s">
        <v>276</v>
      </c>
      <c r="J7" s="277" t="s">
        <v>276</v>
      </c>
      <c r="K7" s="277" t="s">
        <v>276</v>
      </c>
    </row>
    <row r="8" spans="1:11" ht="14.1" customHeight="1">
      <c r="A8" s="182" t="s">
        <v>9</v>
      </c>
      <c r="B8" s="99">
        <f>'6.1'!D14</f>
        <v>105148</v>
      </c>
      <c r="C8" s="95">
        <f>'6.1'!E14</f>
        <v>24440.89172</v>
      </c>
      <c r="D8" s="99">
        <f>'6.1'!F14</f>
        <v>261122.89655</v>
      </c>
      <c r="E8" s="122">
        <f t="shared" ref="E8:E21" si="0">D8/$D$22</f>
        <v>3.4623895759003605E-2</v>
      </c>
      <c r="F8" s="100">
        <f>'6.1'!H14</f>
        <v>3.4311224838386854E-2</v>
      </c>
      <c r="G8" s="104">
        <v>7.445161290322579</v>
      </c>
      <c r="H8" s="105">
        <v>14.4</v>
      </c>
      <c r="I8" s="105">
        <v>2.6</v>
      </c>
      <c r="J8" s="105">
        <v>7.5</v>
      </c>
      <c r="K8" s="381">
        <v>-5.4838709677420994E-2</v>
      </c>
    </row>
    <row r="9" spans="1:11" ht="14.1" customHeight="1">
      <c r="A9" s="397" t="s">
        <v>10</v>
      </c>
      <c r="B9" s="120">
        <f>'6.1'!D44</f>
        <v>382695</v>
      </c>
      <c r="C9" s="121">
        <f>'6.1'!E44</f>
        <v>94324.2</v>
      </c>
      <c r="D9" s="120">
        <f>'6.1'!F44</f>
        <v>1008996.7508500004</v>
      </c>
      <c r="E9" s="123">
        <f t="shared" si="0"/>
        <v>0.13378910384411385</v>
      </c>
      <c r="F9" s="124">
        <f>'6.1'!H44</f>
        <v>3.6008250792458403E-2</v>
      </c>
      <c r="G9" s="125">
        <v>9.4032258064516139</v>
      </c>
      <c r="H9" s="126">
        <v>19.2</v>
      </c>
      <c r="I9" s="126">
        <v>3.8</v>
      </c>
      <c r="J9" s="126">
        <v>8.9</v>
      </c>
      <c r="K9" s="128">
        <v>0.50322580645161352</v>
      </c>
    </row>
    <row r="10" spans="1:11" ht="14.1" customHeight="1">
      <c r="A10" s="182" t="s">
        <v>11</v>
      </c>
      <c r="B10" s="99">
        <f>'6.2'!D13</f>
        <v>84157</v>
      </c>
      <c r="C10" s="95">
        <f>'6.2'!E13</f>
        <v>56398.799999999988</v>
      </c>
      <c r="D10" s="99">
        <f>'6.2'!F13</f>
        <v>603304.34608000005</v>
      </c>
      <c r="E10" s="122">
        <f t="shared" si="0"/>
        <v>7.9995845119724934E-2</v>
      </c>
      <c r="F10" s="100">
        <f>'6.2'!H13</f>
        <v>-8.522806528107138E-2</v>
      </c>
      <c r="G10" s="104">
        <v>6.329032258064518</v>
      </c>
      <c r="H10" s="105">
        <v>12.3</v>
      </c>
      <c r="I10" s="105">
        <v>1.9</v>
      </c>
      <c r="J10" s="105">
        <v>7</v>
      </c>
      <c r="K10" s="381">
        <v>-0.67096774193548203</v>
      </c>
    </row>
    <row r="11" spans="1:11" ht="14.1" customHeight="1">
      <c r="A11" s="397" t="s">
        <v>106</v>
      </c>
      <c r="B11" s="120">
        <f>'6.2'!D43</f>
        <v>118006</v>
      </c>
      <c r="C11" s="121">
        <f>'6.2'!E43</f>
        <v>28099.399999999998</v>
      </c>
      <c r="D11" s="120">
        <f>'6.2'!F43</f>
        <v>300582.50981999998</v>
      </c>
      <c r="E11" s="123">
        <f t="shared" si="0"/>
        <v>3.9856089314613409E-2</v>
      </c>
      <c r="F11" s="124">
        <f>'6.2'!H43</f>
        <v>-1.7716439093623162E-2</v>
      </c>
      <c r="G11" s="125">
        <v>8.2677419354838708</v>
      </c>
      <c r="H11" s="126">
        <v>17.399999999999999</v>
      </c>
      <c r="I11" s="126">
        <v>3.5</v>
      </c>
      <c r="J11" s="126">
        <v>7.8000000000000043</v>
      </c>
      <c r="K11" s="128">
        <v>0.46774193548386656</v>
      </c>
    </row>
    <row r="12" spans="1:11" ht="14.1" customHeight="1">
      <c r="A12" s="182" t="s">
        <v>12</v>
      </c>
      <c r="B12" s="99">
        <f>'6.3'!D13</f>
        <v>93188</v>
      </c>
      <c r="C12" s="95">
        <f>'6.3'!E13</f>
        <v>25649.200000000001</v>
      </c>
      <c r="D12" s="99">
        <f>'6.3'!F13</f>
        <v>274373.02058999991</v>
      </c>
      <c r="E12" s="122">
        <f t="shared" si="0"/>
        <v>3.6380811447425353E-2</v>
      </c>
      <c r="F12" s="100">
        <f>'6.3'!H13</f>
        <v>2.4779369806690217E-3</v>
      </c>
      <c r="G12" s="104">
        <v>8.3677419354838722</v>
      </c>
      <c r="H12" s="105">
        <v>15.5</v>
      </c>
      <c r="I12" s="105">
        <v>3.1</v>
      </c>
      <c r="J12" s="105">
        <v>7.8000000000000043</v>
      </c>
      <c r="K12" s="381">
        <v>0.56774193548386798</v>
      </c>
    </row>
    <row r="13" spans="1:11" ht="14.1" customHeight="1">
      <c r="A13" s="397" t="s">
        <v>13</v>
      </c>
      <c r="B13" s="120">
        <f>'6.3'!D43</f>
        <v>377940</v>
      </c>
      <c r="C13" s="121">
        <f>'6.3'!E43</f>
        <v>71526.028999999995</v>
      </c>
      <c r="D13" s="120">
        <f>'6.3'!F43</f>
        <v>764929.23730000004</v>
      </c>
      <c r="E13" s="123">
        <f t="shared" si="0"/>
        <v>0.10142668653423886</v>
      </c>
      <c r="F13" s="124">
        <f>'6.3'!H43</f>
        <v>-3.4592786162659012E-2</v>
      </c>
      <c r="G13" s="125">
        <v>9.2580645161290303</v>
      </c>
      <c r="H13" s="126">
        <v>18.2</v>
      </c>
      <c r="I13" s="126">
        <v>3.6</v>
      </c>
      <c r="J13" s="126">
        <v>8.1999999999999957</v>
      </c>
      <c r="K13" s="128">
        <v>1.0580645161290345</v>
      </c>
    </row>
    <row r="14" spans="1:11" ht="14.1" customHeight="1">
      <c r="A14" s="182" t="s">
        <v>14</v>
      </c>
      <c r="B14" s="99">
        <f>'6.4'!D13</f>
        <v>187042</v>
      </c>
      <c r="C14" s="95">
        <f>'6.4'!E13</f>
        <v>40054.200000000004</v>
      </c>
      <c r="D14" s="99">
        <f>'6.4'!F13</f>
        <v>428463.73852000007</v>
      </c>
      <c r="E14" s="122">
        <f t="shared" si="0"/>
        <v>5.6812650345998396E-2</v>
      </c>
      <c r="F14" s="100">
        <f>'6.4'!H13</f>
        <v>3.5562208657478146E-2</v>
      </c>
      <c r="G14" s="104">
        <v>8.4999999999999982</v>
      </c>
      <c r="H14" s="105">
        <v>17.8</v>
      </c>
      <c r="I14" s="105">
        <v>3.1</v>
      </c>
      <c r="J14" s="105">
        <v>7.6999999999999957</v>
      </c>
      <c r="K14" s="381">
        <v>0.80000000000000249</v>
      </c>
    </row>
    <row r="15" spans="1:11" ht="14.1" customHeight="1">
      <c r="A15" s="397" t="s">
        <v>15</v>
      </c>
      <c r="B15" s="120">
        <f>'6.4'!D43</f>
        <v>136758</v>
      </c>
      <c r="C15" s="121">
        <f>'6.4'!E43</f>
        <v>30258.1</v>
      </c>
      <c r="D15" s="120">
        <f>'6.4'!F43</f>
        <v>323674.37971999997</v>
      </c>
      <c r="E15" s="123">
        <f t="shared" si="0"/>
        <v>4.2917982801785944E-2</v>
      </c>
      <c r="F15" s="124">
        <f>'6.4'!H43</f>
        <v>-3.1151740258077071E-2</v>
      </c>
      <c r="G15" s="125">
        <v>8.5451612903225822</v>
      </c>
      <c r="H15" s="126">
        <v>17.7</v>
      </c>
      <c r="I15" s="126">
        <v>3.7</v>
      </c>
      <c r="J15" s="126">
        <v>8.4000000000000021</v>
      </c>
      <c r="K15" s="128">
        <v>0.14516129032258007</v>
      </c>
    </row>
    <row r="16" spans="1:11" ht="14.1" customHeight="1">
      <c r="A16" s="182" t="s">
        <v>16</v>
      </c>
      <c r="B16" s="99">
        <f>'6.5'!D13</f>
        <v>160180</v>
      </c>
      <c r="C16" s="95">
        <f>'6.5'!E13</f>
        <v>31913.599999999999</v>
      </c>
      <c r="D16" s="99">
        <f>'6.5'!F13</f>
        <v>341383.35613999999</v>
      </c>
      <c r="E16" s="122">
        <f t="shared" si="0"/>
        <v>4.526612523458607E-2</v>
      </c>
      <c r="F16" s="100">
        <f>'6.5'!H13</f>
        <v>4.0931285410014173E-2</v>
      </c>
      <c r="G16" s="104">
        <v>7.2645161290322573</v>
      </c>
      <c r="H16" s="105">
        <v>13.2</v>
      </c>
      <c r="I16" s="105">
        <v>2.1</v>
      </c>
      <c r="J16" s="105">
        <v>7.6999999999999957</v>
      </c>
      <c r="K16" s="381">
        <v>-0.43548387096773844</v>
      </c>
    </row>
    <row r="17" spans="1:16" ht="14.1" customHeight="1">
      <c r="A17" s="397" t="s">
        <v>1</v>
      </c>
      <c r="B17" s="120">
        <f>'6.5'!D43</f>
        <v>414959</v>
      </c>
      <c r="C17" s="121">
        <f>'6.5'!E43</f>
        <v>67309.840310956846</v>
      </c>
      <c r="D17" s="120">
        <f>'6.5'!F43</f>
        <v>720325.92524098558</v>
      </c>
      <c r="E17" s="123">
        <f t="shared" si="0"/>
        <v>9.5512458223961552E-2</v>
      </c>
      <c r="F17" s="124">
        <f>'6.5'!H43</f>
        <v>8.3815274478911631E-3</v>
      </c>
      <c r="G17" s="125">
        <v>9.8677419354838722</v>
      </c>
      <c r="H17" s="126">
        <v>17.3</v>
      </c>
      <c r="I17" s="126">
        <v>5</v>
      </c>
      <c r="J17" s="126">
        <v>9</v>
      </c>
      <c r="K17" s="128">
        <v>0.86774193548387224</v>
      </c>
    </row>
    <row r="18" spans="1:16" ht="14.1" customHeight="1">
      <c r="A18" s="182" t="s">
        <v>17</v>
      </c>
      <c r="B18" s="99">
        <f>'6.6'!D13</f>
        <v>261215</v>
      </c>
      <c r="C18" s="95">
        <f>'6.6'!E13</f>
        <v>98437.78899999999</v>
      </c>
      <c r="D18" s="99">
        <f>'6.6'!F13</f>
        <v>1053000.9668190002</v>
      </c>
      <c r="E18" s="122">
        <f t="shared" si="0"/>
        <v>0.13962389430790448</v>
      </c>
      <c r="F18" s="100">
        <f>'6.6'!H13</f>
        <v>-3.0699139014237424E-2</v>
      </c>
      <c r="G18" s="104">
        <v>8.5645161290322598</v>
      </c>
      <c r="H18" s="105">
        <v>15.4</v>
      </c>
      <c r="I18" s="105">
        <v>3.9</v>
      </c>
      <c r="J18" s="105">
        <v>8.6999999999999957</v>
      </c>
      <c r="K18" s="381">
        <v>-0.13548387096773595</v>
      </c>
      <c r="L18" s="210"/>
      <c r="N18" s="210"/>
      <c r="O18" s="210"/>
      <c r="P18" s="210"/>
    </row>
    <row r="19" spans="1:16" ht="14.1" customHeight="1">
      <c r="A19" s="397" t="s">
        <v>18</v>
      </c>
      <c r="B19" s="120">
        <f>'6.6'!D43</f>
        <v>222424</v>
      </c>
      <c r="C19" s="121">
        <f>'6.6'!E43</f>
        <v>75994.638999999996</v>
      </c>
      <c r="D19" s="120">
        <f>'6.6'!F43</f>
        <v>813000.46545000025</v>
      </c>
      <c r="E19" s="123">
        <f t="shared" si="0"/>
        <v>0.10780074723310287</v>
      </c>
      <c r="F19" s="124">
        <f>'6.6'!H43</f>
        <v>-8.7386504753448571E-2</v>
      </c>
      <c r="G19" s="125">
        <v>8.2354838709677445</v>
      </c>
      <c r="H19" s="126">
        <v>14.7</v>
      </c>
      <c r="I19" s="126">
        <v>3.3</v>
      </c>
      <c r="J19" s="126">
        <v>8.5999999999999979</v>
      </c>
      <c r="K19" s="128">
        <v>-0.36451612903225339</v>
      </c>
      <c r="L19" s="210"/>
      <c r="N19" s="210"/>
      <c r="O19" s="210"/>
      <c r="P19" s="210"/>
    </row>
    <row r="20" spans="1:16" ht="14.1" customHeight="1">
      <c r="A20" s="182" t="s">
        <v>19</v>
      </c>
      <c r="B20" s="99">
        <f>'6.7'!D13</f>
        <v>120280</v>
      </c>
      <c r="C20" s="95">
        <f>'6.7'!E13</f>
        <v>26946.456290000002</v>
      </c>
      <c r="D20" s="99">
        <f>'6.7'!F13</f>
        <v>288207.41507999995</v>
      </c>
      <c r="E20" s="122">
        <f t="shared" si="0"/>
        <v>3.8215199159262705E-2</v>
      </c>
      <c r="F20" s="100">
        <f>'6.7'!H13</f>
        <v>5.5778240185397022E-3</v>
      </c>
      <c r="G20" s="104">
        <v>7.8935483870967751</v>
      </c>
      <c r="H20" s="105">
        <v>16.7</v>
      </c>
      <c r="I20" s="105">
        <v>3.2</v>
      </c>
      <c r="J20" s="105">
        <v>7.4000000000000039</v>
      </c>
      <c r="K20" s="381">
        <v>0.49354838709677118</v>
      </c>
      <c r="L20" s="210"/>
      <c r="N20" s="210"/>
      <c r="O20" s="210"/>
      <c r="P20" s="210"/>
    </row>
    <row r="21" spans="1:16" ht="14.1" customHeight="1">
      <c r="A21" s="397" t="s">
        <v>20</v>
      </c>
      <c r="B21" s="120">
        <f>'6.7'!D43</f>
        <v>156583</v>
      </c>
      <c r="C21" s="121">
        <f>'6.7'!E43</f>
        <v>33684.9</v>
      </c>
      <c r="D21" s="120">
        <f>'6.7'!F43</f>
        <v>360331.00339000003</v>
      </c>
      <c r="E21" s="123">
        <f t="shared" si="0"/>
        <v>4.7778510674277887E-2</v>
      </c>
      <c r="F21" s="124">
        <f>'6.7'!H43</f>
        <v>-5.6347576639595547E-2</v>
      </c>
      <c r="G21" s="125">
        <v>8.1741935483870947</v>
      </c>
      <c r="H21" s="126">
        <v>18</v>
      </c>
      <c r="I21" s="126">
        <v>3.2</v>
      </c>
      <c r="J21" s="126">
        <v>8.8000000000000043</v>
      </c>
      <c r="K21" s="128">
        <v>-0.6258064516129096</v>
      </c>
      <c r="L21" s="210"/>
    </row>
    <row r="22" spans="1:16" ht="14.1" customHeight="1">
      <c r="A22" s="456" t="s">
        <v>0</v>
      </c>
      <c r="B22" s="457">
        <f>SUM(B8:B21)</f>
        <v>2820575</v>
      </c>
      <c r="C22" s="458">
        <f>SUM(C8:C21)</f>
        <v>705038.04532095673</v>
      </c>
      <c r="D22" s="459">
        <f>SUM(D8:D21)</f>
        <v>7541696.0115499869</v>
      </c>
      <c r="E22" s="460">
        <f>SUM(E8:E21)</f>
        <v>0.99999999999999989</v>
      </c>
      <c r="F22" s="461"/>
      <c r="G22" s="462">
        <v>8.17741935483871</v>
      </c>
      <c r="H22" s="462">
        <v>15.8</v>
      </c>
      <c r="I22" s="462">
        <v>3.5</v>
      </c>
      <c r="J22" s="462">
        <v>8.3548387096774199</v>
      </c>
      <c r="K22" s="462">
        <v>-0.17741935483870996</v>
      </c>
    </row>
    <row r="23" spans="1:16" ht="14.1" customHeight="1">
      <c r="A23" s="463" t="s">
        <v>109</v>
      </c>
      <c r="B23" s="464"/>
      <c r="C23" s="312">
        <f>'5.1'!E14</f>
        <v>5607.2597421111486</v>
      </c>
      <c r="D23" s="311">
        <f>'5.1'!F14</f>
        <v>60024.643928978272</v>
      </c>
      <c r="E23" s="465"/>
      <c r="F23" s="314">
        <f>'5.1'!H14</f>
        <v>-0.53746709194527131</v>
      </c>
      <c r="G23" s="466">
        <v>8.17741935483871</v>
      </c>
      <c r="H23" s="467">
        <v>15.8</v>
      </c>
      <c r="I23" s="467">
        <v>3.5</v>
      </c>
      <c r="J23" s="467">
        <v>8.3548387096774199</v>
      </c>
      <c r="K23" s="467">
        <v>-0.17741935483870996</v>
      </c>
    </row>
    <row r="24" spans="1:16" ht="14.1" customHeight="1">
      <c r="A24" s="398" t="s">
        <v>60</v>
      </c>
      <c r="B24" s="322">
        <f>B22+B23</f>
        <v>2820575</v>
      </c>
      <c r="C24" s="323">
        <f>C22+C23</f>
        <v>710645.30506306794</v>
      </c>
      <c r="D24" s="324">
        <f>D22+D23</f>
        <v>7601720.6554789655</v>
      </c>
      <c r="E24" s="325"/>
      <c r="F24" s="326">
        <f>'5.1'!H15</f>
        <v>-2.8339708602128554E-2</v>
      </c>
      <c r="G24" s="327">
        <v>8.17741935483871</v>
      </c>
      <c r="H24" s="328">
        <v>15.8</v>
      </c>
      <c r="I24" s="328">
        <v>3.5</v>
      </c>
      <c r="J24" s="328">
        <v>8.3548387096774199</v>
      </c>
      <c r="K24" s="328">
        <v>-0.17741935483870996</v>
      </c>
    </row>
    <row r="25" spans="1:16" ht="15" customHeight="1">
      <c r="A25" s="182"/>
      <c r="B25" s="183"/>
      <c r="C25" s="723" t="s">
        <v>202</v>
      </c>
      <c r="D25" s="723"/>
      <c r="E25" s="723"/>
      <c r="F25" s="723"/>
      <c r="G25" s="727" t="s">
        <v>124</v>
      </c>
      <c r="H25" s="727"/>
      <c r="I25" s="727"/>
      <c r="J25" s="727"/>
      <c r="K25" s="727"/>
    </row>
    <row r="26" spans="1:16" ht="15" customHeight="1">
      <c r="A26" s="93"/>
      <c r="B26" s="93"/>
      <c r="C26" s="724"/>
      <c r="D26" s="724"/>
      <c r="E26" s="724"/>
      <c r="F26" s="724"/>
      <c r="G26" s="728" t="s">
        <v>125</v>
      </c>
      <c r="H26" s="728"/>
      <c r="I26" s="728"/>
      <c r="J26" s="728"/>
      <c r="K26" s="728"/>
    </row>
    <row r="27" spans="1:16" ht="30" customHeight="1">
      <c r="A27" s="93"/>
      <c r="B27" s="93"/>
      <c r="C27" s="93"/>
      <c r="D27" s="93"/>
      <c r="E27" s="93"/>
      <c r="F27" s="93"/>
      <c r="G27" s="93"/>
      <c r="H27" s="93"/>
      <c r="I27" s="93"/>
      <c r="J27" s="93"/>
      <c r="K27" s="93"/>
    </row>
    <row r="28" spans="1:16" ht="15" customHeight="1">
      <c r="A28" s="239"/>
      <c r="B28" s="239"/>
      <c r="C28" s="93"/>
      <c r="D28" s="214"/>
      <c r="E28" s="215"/>
      <c r="F28" s="215"/>
      <c r="G28" s="93"/>
      <c r="H28" s="212"/>
      <c r="I28" s="239"/>
      <c r="J28" s="93"/>
      <c r="K28" s="93"/>
    </row>
    <row r="29" spans="1:16" ht="18" customHeight="1">
      <c r="A29" s="93"/>
      <c r="B29" s="93"/>
      <c r="C29" s="93"/>
      <c r="D29" s="214"/>
      <c r="E29" s="215"/>
      <c r="F29" s="215"/>
      <c r="G29" s="93"/>
      <c r="H29" s="93"/>
      <c r="I29" s="93"/>
      <c r="J29" s="93"/>
      <c r="K29" s="93"/>
    </row>
    <row r="30" spans="1:16" ht="15" customHeight="1">
      <c r="A30" s="673" t="s">
        <v>68</v>
      </c>
      <c r="B30" s="673"/>
      <c r="C30" s="673"/>
      <c r="D30" s="673"/>
      <c r="E30" s="673"/>
      <c r="F30" s="673" t="s">
        <v>69</v>
      </c>
      <c r="G30" s="673"/>
      <c r="H30" s="673"/>
      <c r="I30" s="673"/>
      <c r="J30" s="673"/>
      <c r="K30" s="673"/>
    </row>
    <row r="31" spans="1:16" ht="15" customHeight="1">
      <c r="A31" s="342"/>
      <c r="B31" s="668" t="str">
        <f>C3</f>
        <v>Říjen</v>
      </c>
      <c r="C31" s="668"/>
      <c r="D31" s="342"/>
      <c r="E31" s="342"/>
      <c r="F31" s="342"/>
      <c r="G31" s="342"/>
      <c r="H31" s="668" t="str">
        <f>C3</f>
        <v>Říjen</v>
      </c>
      <c r="I31" s="668"/>
      <c r="J31" s="342"/>
      <c r="K31" s="342"/>
    </row>
    <row r="32" spans="1:16" ht="15" customHeight="1">
      <c r="A32" s="93"/>
      <c r="B32" s="93"/>
      <c r="C32" s="93"/>
      <c r="D32" s="93"/>
      <c r="E32" s="93"/>
      <c r="F32" s="93"/>
      <c r="G32" s="93"/>
      <c r="H32" s="93"/>
      <c r="I32" s="93"/>
      <c r="J32" s="93"/>
      <c r="K32" s="93"/>
    </row>
    <row r="33" spans="1:11" ht="15" customHeight="1">
      <c r="A33" s="93"/>
      <c r="B33" s="93"/>
      <c r="C33" s="93"/>
      <c r="D33" s="93"/>
      <c r="E33" s="93"/>
      <c r="F33" s="93"/>
      <c r="G33" s="93"/>
      <c r="H33" s="93"/>
      <c r="I33" s="93"/>
      <c r="J33" s="93"/>
      <c r="K33" s="93"/>
    </row>
    <row r="34" spans="1:11" ht="15" customHeight="1">
      <c r="A34" s="93"/>
      <c r="B34" s="93"/>
      <c r="C34" s="93"/>
      <c r="D34" s="93"/>
      <c r="E34" s="93"/>
      <c r="F34" s="93"/>
      <c r="G34" s="93"/>
      <c r="H34" s="93"/>
      <c r="I34" s="93"/>
      <c r="J34" s="93"/>
      <c r="K34" s="93"/>
    </row>
    <row r="35" spans="1:11" ht="15" customHeight="1">
      <c r="A35" s="93"/>
      <c r="B35" s="93"/>
      <c r="C35" s="93"/>
      <c r="D35" s="93"/>
      <c r="E35" s="93"/>
      <c r="F35" s="93"/>
      <c r="G35" s="93"/>
      <c r="H35" s="93"/>
      <c r="I35" s="93"/>
      <c r="J35" s="93"/>
      <c r="K35" s="93"/>
    </row>
    <row r="36" spans="1:11" ht="15" customHeight="1">
      <c r="A36" s="93"/>
      <c r="B36" s="93"/>
      <c r="C36" s="93"/>
      <c r="D36" s="93"/>
      <c r="E36" s="93"/>
      <c r="F36" s="93"/>
      <c r="G36" s="93"/>
      <c r="H36" s="93"/>
      <c r="I36" s="93"/>
      <c r="J36" s="93"/>
      <c r="K36" s="93"/>
    </row>
    <row r="37" spans="1:11" ht="15" customHeight="1">
      <c r="A37" s="93"/>
      <c r="B37" s="93"/>
      <c r="C37" s="93"/>
      <c r="D37" s="93"/>
      <c r="E37" s="93"/>
      <c r="F37" s="93"/>
      <c r="G37" s="93"/>
      <c r="H37" s="93"/>
      <c r="I37" s="93"/>
      <c r="J37" s="93"/>
      <c r="K37" s="93"/>
    </row>
    <row r="38" spans="1:11" ht="15" customHeight="1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</row>
    <row r="39" spans="1:11" ht="15" customHeight="1">
      <c r="A39" s="93"/>
      <c r="B39" s="93"/>
      <c r="C39" s="93"/>
      <c r="D39" s="93"/>
      <c r="E39" s="93"/>
      <c r="F39" s="93"/>
      <c r="G39" s="93"/>
      <c r="H39" s="93"/>
      <c r="I39" s="93"/>
      <c r="J39" s="93"/>
      <c r="K39" s="93"/>
    </row>
    <row r="40" spans="1:11" ht="15" customHeight="1">
      <c r="A40" s="93"/>
      <c r="B40" s="93"/>
      <c r="C40" s="93"/>
      <c r="D40" s="93"/>
      <c r="E40" s="93"/>
      <c r="F40" s="93"/>
      <c r="G40" s="93"/>
      <c r="H40" s="93"/>
      <c r="I40" s="93"/>
      <c r="J40" s="93"/>
      <c r="K40" s="93"/>
    </row>
    <row r="41" spans="1:11" ht="15" customHeight="1">
      <c r="A41" s="93"/>
      <c r="B41" s="93"/>
      <c r="C41" s="93"/>
      <c r="D41" s="93"/>
      <c r="E41" s="93"/>
      <c r="F41" s="93"/>
      <c r="G41" s="93"/>
      <c r="H41" s="93"/>
      <c r="I41" s="93"/>
      <c r="J41" s="93"/>
      <c r="K41" s="93"/>
    </row>
    <row r="42" spans="1:11" ht="15" customHeight="1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</row>
    <row r="43" spans="1:11" ht="15" customHeight="1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</row>
    <row r="44" spans="1:11" ht="15" customHeight="1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</row>
    <row r="45" spans="1:11" ht="15" customHeight="1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</row>
    <row r="46" spans="1:11" ht="15" customHeight="1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</row>
    <row r="47" spans="1:11" ht="15" customHeight="1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</row>
    <row r="48" spans="1:11" ht="15" customHeight="1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</row>
    <row r="49" spans="1:11" ht="15" customHeight="1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</row>
    <row r="50" spans="1:11" ht="15" customHeight="1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</row>
    <row r="51" spans="1:11" ht="15" customHeight="1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</row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  <row r="58" spans="1:11" ht="15" customHeight="1"/>
  </sheetData>
  <mergeCells count="17">
    <mergeCell ref="B31:C31"/>
    <mergeCell ref="H31:I31"/>
    <mergeCell ref="F30:K30"/>
    <mergeCell ref="A30:E30"/>
    <mergeCell ref="A3:B3"/>
    <mergeCell ref="B6:B7"/>
    <mergeCell ref="G26:K26"/>
    <mergeCell ref="G25:K25"/>
    <mergeCell ref="G5:K5"/>
    <mergeCell ref="C25:F26"/>
    <mergeCell ref="C4:F4"/>
    <mergeCell ref="G4:K4"/>
    <mergeCell ref="A2:B2"/>
    <mergeCell ref="F5:F7"/>
    <mergeCell ref="E5:E7"/>
    <mergeCell ref="A1:K1"/>
    <mergeCell ref="C3:K3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ist31"/>
  <dimension ref="A1:P58"/>
  <sheetViews>
    <sheetView showGridLines="0" topLeftCell="A13" zoomScaleNormal="100" zoomScaleSheetLayoutView="100" workbookViewId="0"/>
  </sheetViews>
  <sheetFormatPr defaultColWidth="9.140625" defaultRowHeight="12.75"/>
  <cols>
    <col min="1" max="1" width="16.28515625" style="204" customWidth="1"/>
    <col min="2" max="2" width="10.28515625" style="204" customWidth="1"/>
    <col min="3" max="3" width="10" style="204" customWidth="1"/>
    <col min="4" max="4" width="10.7109375" style="204" customWidth="1"/>
    <col min="5" max="6" width="8.5703125" style="204" customWidth="1"/>
    <col min="7" max="10" width="6.7109375" style="204" customWidth="1"/>
    <col min="11" max="11" width="8.140625" style="204" customWidth="1"/>
    <col min="12" max="13" width="9.140625" style="204"/>
    <col min="14" max="14" width="11.140625" style="204" customWidth="1"/>
    <col min="15" max="16384" width="9.140625" style="204"/>
  </cols>
  <sheetData>
    <row r="1" spans="1:11" s="217" customFormat="1" ht="15.75" customHeight="1">
      <c r="A1" s="711" t="str">
        <f>"6.9. Spotřeba zemního plynu a teplota ovzduší podle krajů: "&amp;LOWER(C3)</f>
        <v>6.9. Spotřeba zemního plynu a teplota ovzduší podle krajů: listopad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</row>
    <row r="2" spans="1:11" ht="6" customHeight="1">
      <c r="A2" s="721"/>
      <c r="B2" s="721"/>
      <c r="C2" s="206"/>
      <c r="D2" s="207"/>
      <c r="E2" s="208"/>
      <c r="F2" s="208"/>
      <c r="G2" s="208"/>
      <c r="H2" s="208"/>
      <c r="I2" s="75"/>
      <c r="J2" s="75"/>
      <c r="K2" s="75"/>
    </row>
    <row r="3" spans="1:11" ht="20.100000000000001" customHeight="1">
      <c r="A3" s="716"/>
      <c r="B3" s="717"/>
      <c r="C3" s="714" t="str">
        <f>'3.1'!E6</f>
        <v>Listopad</v>
      </c>
      <c r="D3" s="715"/>
      <c r="E3" s="715"/>
      <c r="F3" s="715"/>
      <c r="G3" s="715"/>
      <c r="H3" s="715"/>
      <c r="I3" s="715"/>
      <c r="J3" s="715"/>
      <c r="K3" s="715"/>
    </row>
    <row r="4" spans="1:11" ht="20.100000000000001" customHeight="1">
      <c r="A4" s="283"/>
      <c r="B4" s="272"/>
      <c r="C4" s="718" t="s">
        <v>65</v>
      </c>
      <c r="D4" s="719"/>
      <c r="E4" s="719"/>
      <c r="F4" s="720"/>
      <c r="G4" s="718" t="s">
        <v>243</v>
      </c>
      <c r="H4" s="719"/>
      <c r="I4" s="719"/>
      <c r="J4" s="719"/>
      <c r="K4" s="719"/>
    </row>
    <row r="5" spans="1:11" ht="24.95" customHeight="1">
      <c r="A5" s="286"/>
      <c r="B5" s="287"/>
      <c r="C5" s="297"/>
      <c r="D5" s="298"/>
      <c r="E5" s="691" t="s">
        <v>240</v>
      </c>
      <c r="F5" s="694" t="s">
        <v>225</v>
      </c>
      <c r="G5" s="712"/>
      <c r="H5" s="712"/>
      <c r="I5" s="712"/>
      <c r="J5" s="712"/>
      <c r="K5" s="713"/>
    </row>
    <row r="6" spans="1:11" ht="14.1" customHeight="1">
      <c r="A6" s="288"/>
      <c r="B6" s="700" t="s">
        <v>239</v>
      </c>
      <c r="C6" s="273"/>
      <c r="D6" s="299"/>
      <c r="E6" s="693"/>
      <c r="F6" s="700"/>
      <c r="G6" s="275" t="s">
        <v>72</v>
      </c>
      <c r="H6" s="275" t="s">
        <v>226</v>
      </c>
      <c r="I6" s="275" t="s">
        <v>227</v>
      </c>
      <c r="J6" s="275" t="s">
        <v>241</v>
      </c>
      <c r="K6" s="275" t="s">
        <v>242</v>
      </c>
    </row>
    <row r="7" spans="1:11" ht="15" customHeight="1">
      <c r="A7" s="340" t="s">
        <v>244</v>
      </c>
      <c r="B7" s="701"/>
      <c r="C7" s="339" t="s">
        <v>278</v>
      </c>
      <c r="D7" s="338" t="s">
        <v>273</v>
      </c>
      <c r="E7" s="743"/>
      <c r="F7" s="701"/>
      <c r="G7" s="276" t="s">
        <v>276</v>
      </c>
      <c r="H7" s="277" t="s">
        <v>276</v>
      </c>
      <c r="I7" s="277" t="s">
        <v>276</v>
      </c>
      <c r="J7" s="277" t="s">
        <v>276</v>
      </c>
      <c r="K7" s="277" t="s">
        <v>276</v>
      </c>
    </row>
    <row r="8" spans="1:11" ht="14.1" customHeight="1">
      <c r="A8" s="182" t="s">
        <v>9</v>
      </c>
      <c r="B8" s="99">
        <f>'6.1'!D20</f>
        <v>105150</v>
      </c>
      <c r="C8" s="95">
        <f>'6.1'!E20</f>
        <v>33781.453699999998</v>
      </c>
      <c r="D8" s="99">
        <f>'6.1'!F20</f>
        <v>360674.37215000001</v>
      </c>
      <c r="E8" s="122">
        <f>D8/$D$22</f>
        <v>3.5001042351793112E-2</v>
      </c>
      <c r="F8" s="100">
        <f>'6.1'!H20</f>
        <v>4.6252791888511897E-2</v>
      </c>
      <c r="G8" s="104">
        <v>2.87</v>
      </c>
      <c r="H8" s="105">
        <v>6.3</v>
      </c>
      <c r="I8" s="105">
        <v>-1.4</v>
      </c>
      <c r="J8" s="105">
        <v>2.2999999999999985</v>
      </c>
      <c r="K8" s="381">
        <v>0.57000000000000162</v>
      </c>
    </row>
    <row r="9" spans="1:11" ht="14.1" customHeight="1">
      <c r="A9" s="397" t="s">
        <v>10</v>
      </c>
      <c r="B9" s="120">
        <f>'6.1'!D50</f>
        <v>382669</v>
      </c>
      <c r="C9" s="121">
        <f>'6.1'!E50</f>
        <v>128275.79999999999</v>
      </c>
      <c r="D9" s="120">
        <f>'6.1'!F50</f>
        <v>1369766.3530000001</v>
      </c>
      <c r="E9" s="123">
        <f t="shared" ref="E9:E21" si="0">D9/$D$22</f>
        <v>0.13292668910081359</v>
      </c>
      <c r="F9" s="124">
        <f>'6.1'!H50</f>
        <v>-3.5886895690310076E-3</v>
      </c>
      <c r="G9" s="125">
        <v>4.8066666666666684</v>
      </c>
      <c r="H9" s="126">
        <v>10</v>
      </c>
      <c r="I9" s="126">
        <v>0.1</v>
      </c>
      <c r="J9" s="126">
        <v>3.2000000000000015</v>
      </c>
      <c r="K9" s="128">
        <v>1.6066666666666669</v>
      </c>
    </row>
    <row r="10" spans="1:11" ht="14.1" customHeight="1">
      <c r="A10" s="182" t="s">
        <v>11</v>
      </c>
      <c r="B10" s="99">
        <f>'6.2'!D19</f>
        <v>84154</v>
      </c>
      <c r="C10" s="95">
        <f>'6.2'!E19</f>
        <v>61690.8</v>
      </c>
      <c r="D10" s="99">
        <f>'6.2'!F19</f>
        <v>658753.11613999994</v>
      </c>
      <c r="E10" s="122">
        <f t="shared" si="0"/>
        <v>6.3927596463112954E-2</v>
      </c>
      <c r="F10" s="100">
        <f>'6.2'!H19</f>
        <v>-0.11753674498444369</v>
      </c>
      <c r="G10" s="104">
        <v>2.6433333333333326</v>
      </c>
      <c r="H10" s="105">
        <v>6</v>
      </c>
      <c r="I10" s="105">
        <v>-1.2</v>
      </c>
      <c r="J10" s="105">
        <v>1.7999999999999992</v>
      </c>
      <c r="K10" s="381">
        <v>0.84333333333333349</v>
      </c>
    </row>
    <row r="11" spans="1:11" ht="14.1" customHeight="1">
      <c r="A11" s="397" t="s">
        <v>106</v>
      </c>
      <c r="B11" s="120">
        <f>'6.2'!D49</f>
        <v>118012</v>
      </c>
      <c r="C11" s="121">
        <f>'6.2'!E49</f>
        <v>38445</v>
      </c>
      <c r="D11" s="120">
        <f>'6.2'!F49</f>
        <v>410527.69206000003</v>
      </c>
      <c r="E11" s="123">
        <f t="shared" si="0"/>
        <v>3.9838974559578896E-2</v>
      </c>
      <c r="F11" s="124">
        <f>'6.2'!H49</f>
        <v>-5.8621679419318092E-3</v>
      </c>
      <c r="G11" s="125">
        <v>3.9199999999999986</v>
      </c>
      <c r="H11" s="126">
        <v>8.8000000000000007</v>
      </c>
      <c r="I11" s="126">
        <v>-1.2</v>
      </c>
      <c r="J11" s="126">
        <v>2.5</v>
      </c>
      <c r="K11" s="128">
        <v>1.4199999999999986</v>
      </c>
    </row>
    <row r="12" spans="1:11" ht="14.1" customHeight="1">
      <c r="A12" s="182" t="s">
        <v>12</v>
      </c>
      <c r="B12" s="99">
        <f>'6.3'!D19</f>
        <v>93198</v>
      </c>
      <c r="C12" s="95">
        <f>'6.3'!E19</f>
        <v>37019.4</v>
      </c>
      <c r="D12" s="99">
        <f>'6.3'!F19</f>
        <v>395303.63334</v>
      </c>
      <c r="E12" s="122">
        <f t="shared" si="0"/>
        <v>3.8361581195452382E-2</v>
      </c>
      <c r="F12" s="100">
        <f>'6.3'!H19</f>
        <v>9.2474959242317221E-3</v>
      </c>
      <c r="G12" s="104">
        <v>4.2966666666666677</v>
      </c>
      <c r="H12" s="105">
        <v>8</v>
      </c>
      <c r="I12" s="105">
        <v>0</v>
      </c>
      <c r="J12" s="105">
        <v>2.7000000000000015</v>
      </c>
      <c r="K12" s="381">
        <v>1.5966666666666662</v>
      </c>
    </row>
    <row r="13" spans="1:11" ht="14.1" customHeight="1">
      <c r="A13" s="397" t="s">
        <v>13</v>
      </c>
      <c r="B13" s="120">
        <f>'6.3'!D49</f>
        <v>377887</v>
      </c>
      <c r="C13" s="121">
        <f>'6.3'!E49</f>
        <v>88013.120999999985</v>
      </c>
      <c r="D13" s="120">
        <f>'6.3'!F49</f>
        <v>939704.08447</v>
      </c>
      <c r="E13" s="123">
        <f t="shared" si="0"/>
        <v>9.1192014177843048E-2</v>
      </c>
      <c r="F13" s="124">
        <f>'6.3'!H49</f>
        <v>-7.4517208700714752E-2</v>
      </c>
      <c r="G13" s="125">
        <v>4.660000000000001</v>
      </c>
      <c r="H13" s="126">
        <v>11.7</v>
      </c>
      <c r="I13" s="126">
        <v>-0.3</v>
      </c>
      <c r="J13" s="126">
        <v>2.7000000000000015</v>
      </c>
      <c r="K13" s="128">
        <v>1.9599999999999995</v>
      </c>
    </row>
    <row r="14" spans="1:11" ht="14.1" customHeight="1">
      <c r="A14" s="182" t="s">
        <v>14</v>
      </c>
      <c r="B14" s="99">
        <f>'6.4'!D19</f>
        <v>187037</v>
      </c>
      <c r="C14" s="95">
        <f>'6.4'!E19</f>
        <v>54939.8</v>
      </c>
      <c r="D14" s="99">
        <f>'6.4'!F19</f>
        <v>586663.00503999996</v>
      </c>
      <c r="E14" s="122">
        <f t="shared" si="0"/>
        <v>5.6931731975388297E-2</v>
      </c>
      <c r="F14" s="100">
        <f>'6.4'!H19</f>
        <v>4.4390003108032055E-3</v>
      </c>
      <c r="G14" s="104">
        <v>4.0699999999999994</v>
      </c>
      <c r="H14" s="105">
        <v>10.199999999999999</v>
      </c>
      <c r="I14" s="105">
        <v>-0.7</v>
      </c>
      <c r="J14" s="105">
        <v>2.100000000000001</v>
      </c>
      <c r="K14" s="381">
        <v>1.9699999999999984</v>
      </c>
    </row>
    <row r="15" spans="1:11" ht="14.1" customHeight="1">
      <c r="A15" s="397" t="s">
        <v>15</v>
      </c>
      <c r="B15" s="120">
        <f>'6.4'!D49</f>
        <v>136763</v>
      </c>
      <c r="C15" s="121">
        <f>'6.4'!E49</f>
        <v>40723.799999999996</v>
      </c>
      <c r="D15" s="120">
        <f>'6.4'!F49</f>
        <v>434861.55000000005</v>
      </c>
      <c r="E15" s="123">
        <f t="shared" si="0"/>
        <v>4.2200413181523018E-2</v>
      </c>
      <c r="F15" s="124">
        <f>'6.4'!H49</f>
        <v>-1.9771237110424517E-2</v>
      </c>
      <c r="G15" s="125">
        <v>4.0599999999999996</v>
      </c>
      <c r="H15" s="126">
        <v>9.1999999999999993</v>
      </c>
      <c r="I15" s="126">
        <v>-1.1000000000000001</v>
      </c>
      <c r="J15" s="126">
        <v>3</v>
      </c>
      <c r="K15" s="128">
        <v>1.0599999999999996</v>
      </c>
    </row>
    <row r="16" spans="1:11" ht="14.1" customHeight="1">
      <c r="A16" s="182" t="s">
        <v>16</v>
      </c>
      <c r="B16" s="99">
        <f>'6.5'!D19</f>
        <v>160179</v>
      </c>
      <c r="C16" s="95">
        <f>'6.5'!E19</f>
        <v>42569.3</v>
      </c>
      <c r="D16" s="99">
        <f>'6.5'!F19</f>
        <v>454568.34118999995</v>
      </c>
      <c r="E16" s="122">
        <f t="shared" si="0"/>
        <v>4.4112825834929585E-2</v>
      </c>
      <c r="F16" s="100">
        <f>'6.5'!H19</f>
        <v>2.7620935133530262E-2</v>
      </c>
      <c r="G16" s="104">
        <v>3.3866666666666672</v>
      </c>
      <c r="H16" s="105">
        <v>6.6</v>
      </c>
      <c r="I16" s="105">
        <v>-0.6</v>
      </c>
      <c r="J16" s="105">
        <v>2.5999999999999996</v>
      </c>
      <c r="K16" s="381">
        <v>0.78666666666666751</v>
      </c>
    </row>
    <row r="17" spans="1:16" ht="14.1" customHeight="1">
      <c r="A17" s="397" t="s">
        <v>1</v>
      </c>
      <c r="B17" s="120">
        <f>'6.5'!D49</f>
        <v>414623</v>
      </c>
      <c r="C17" s="121">
        <f>'6.5'!E49</f>
        <v>101638.78787706634</v>
      </c>
      <c r="D17" s="120">
        <f>'6.5'!F49</f>
        <v>1085052.5302980295</v>
      </c>
      <c r="E17" s="123">
        <f t="shared" si="0"/>
        <v>0.10529711146509473</v>
      </c>
      <c r="F17" s="124">
        <f>'6.5'!H49</f>
        <v>3.1584429078549137E-2</v>
      </c>
      <c r="G17" s="125">
        <v>5.24</v>
      </c>
      <c r="H17" s="126">
        <v>9</v>
      </c>
      <c r="I17" s="126">
        <v>0.8</v>
      </c>
      <c r="J17" s="126">
        <v>3.700000000000002</v>
      </c>
      <c r="K17" s="128">
        <v>1.5399999999999983</v>
      </c>
    </row>
    <row r="18" spans="1:16" ht="14.1" customHeight="1">
      <c r="A18" s="182" t="s">
        <v>17</v>
      </c>
      <c r="B18" s="99">
        <f>'6.6'!D19</f>
        <v>261221</v>
      </c>
      <c r="C18" s="95">
        <f>'6.6'!E19</f>
        <v>123603.22799999999</v>
      </c>
      <c r="D18" s="99">
        <f>'6.6'!F19</f>
        <v>1319867.7887050002</v>
      </c>
      <c r="E18" s="122">
        <f t="shared" si="0"/>
        <v>0.12808436622721445</v>
      </c>
      <c r="F18" s="100">
        <f>'6.6'!H19</f>
        <v>-1.7894012300667693E-2</v>
      </c>
      <c r="G18" s="104">
        <v>4.3600000000000003</v>
      </c>
      <c r="H18" s="105">
        <v>8.1999999999999993</v>
      </c>
      <c r="I18" s="105">
        <v>-0.2</v>
      </c>
      <c r="J18" s="105">
        <v>3.5</v>
      </c>
      <c r="K18" s="381">
        <v>0.86000000000000032</v>
      </c>
      <c r="L18" s="210"/>
      <c r="N18" s="210"/>
      <c r="O18" s="210"/>
      <c r="P18" s="210"/>
    </row>
    <row r="19" spans="1:16" ht="14.1" customHeight="1">
      <c r="A19" s="397" t="s">
        <v>18</v>
      </c>
      <c r="B19" s="120">
        <f>'6.6'!D49</f>
        <v>222402</v>
      </c>
      <c r="C19" s="121">
        <f>'6.6'!E49</f>
        <v>130322.07399999999</v>
      </c>
      <c r="D19" s="120">
        <f>'6.6'!F49</f>
        <v>1391616.91839</v>
      </c>
      <c r="E19" s="123">
        <f t="shared" si="0"/>
        <v>0.13504714074273938</v>
      </c>
      <c r="F19" s="124">
        <f>'6.6'!H49</f>
        <v>-9.7891863875543869E-2</v>
      </c>
      <c r="G19" s="125">
        <v>4.3866666666666658</v>
      </c>
      <c r="H19" s="126">
        <v>9.3000000000000007</v>
      </c>
      <c r="I19" s="126">
        <v>-0.5</v>
      </c>
      <c r="J19" s="126">
        <v>3.5</v>
      </c>
      <c r="K19" s="128">
        <v>0.88666666666666583</v>
      </c>
      <c r="L19" s="210"/>
      <c r="N19" s="210"/>
      <c r="O19" s="210"/>
      <c r="P19" s="210"/>
    </row>
    <row r="20" spans="1:16" ht="14.1" customHeight="1">
      <c r="A20" s="182" t="s">
        <v>19</v>
      </c>
      <c r="B20" s="99">
        <f>'6.7'!D19</f>
        <v>120282</v>
      </c>
      <c r="C20" s="95">
        <f>'6.7'!E19</f>
        <v>38022.440300000002</v>
      </c>
      <c r="D20" s="99">
        <f>'6.7'!F19</f>
        <v>406006.18859000003</v>
      </c>
      <c r="E20" s="122">
        <f t="shared" si="0"/>
        <v>3.9400192803326385E-2</v>
      </c>
      <c r="F20" s="100">
        <f>'6.7'!H19</f>
        <v>1.4025481364118896E-2</v>
      </c>
      <c r="G20" s="104">
        <v>3.2533333333333343</v>
      </c>
      <c r="H20" s="105">
        <v>7.3</v>
      </c>
      <c r="I20" s="105">
        <v>-1.4</v>
      </c>
      <c r="J20" s="105">
        <v>1.899999999999999</v>
      </c>
      <c r="K20" s="381">
        <v>1.3533333333333353</v>
      </c>
      <c r="L20" s="210"/>
      <c r="N20" s="210"/>
      <c r="O20" s="210"/>
      <c r="P20" s="210"/>
    </row>
    <row r="21" spans="1:16" ht="14.1" customHeight="1">
      <c r="A21" s="212" t="s">
        <v>20</v>
      </c>
      <c r="B21" s="94">
        <f>'6.7'!D49</f>
        <v>156577</v>
      </c>
      <c r="C21" s="468">
        <f>'6.7'!E49</f>
        <v>46010.1</v>
      </c>
      <c r="D21" s="94">
        <f>'6.7'!F49</f>
        <v>491309.59957999992</v>
      </c>
      <c r="E21" s="469">
        <f t="shared" si="0"/>
        <v>4.7678319921190142E-2</v>
      </c>
      <c r="F21" s="96">
        <f>'6.7'!H49</f>
        <v>-3.159261730416682E-2</v>
      </c>
      <c r="G21" s="470">
        <v>3.9266666666666654</v>
      </c>
      <c r="H21" s="105">
        <v>10.4</v>
      </c>
      <c r="I21" s="105">
        <v>-0.6</v>
      </c>
      <c r="J21" s="105">
        <v>3.299999999999998</v>
      </c>
      <c r="K21" s="104">
        <v>0.62666666666666737</v>
      </c>
      <c r="L21" s="210"/>
    </row>
    <row r="22" spans="1:16" ht="14.1" customHeight="1">
      <c r="A22" s="471" t="s">
        <v>0</v>
      </c>
      <c r="B22" s="472">
        <f>SUM(B8:B21)</f>
        <v>2820154</v>
      </c>
      <c r="C22" s="473">
        <f>SUM(C8:C21)</f>
        <v>965055.10487706633</v>
      </c>
      <c r="D22" s="474">
        <f>SUM(D8:D21)</f>
        <v>10304675.17295303</v>
      </c>
      <c r="E22" s="475">
        <f>SUM(E8:E21)</f>
        <v>1</v>
      </c>
      <c r="F22" s="476"/>
      <c r="G22" s="477">
        <v>3.8100000000000005</v>
      </c>
      <c r="H22" s="477">
        <v>7.7</v>
      </c>
      <c r="I22" s="477">
        <v>-0.5</v>
      </c>
      <c r="J22" s="477">
        <v>3.5466666666666664</v>
      </c>
      <c r="K22" s="477">
        <v>0.26333333333333409</v>
      </c>
    </row>
    <row r="23" spans="1:16" ht="14.1" customHeight="1">
      <c r="A23" s="463" t="s">
        <v>109</v>
      </c>
      <c r="B23" s="464"/>
      <c r="C23" s="312">
        <f>'5.1'!E21</f>
        <v>11186.822010817647</v>
      </c>
      <c r="D23" s="311">
        <f>'5.1'!F21</f>
        <v>119531.65902059684</v>
      </c>
      <c r="E23" s="465"/>
      <c r="F23" s="314">
        <f>'5.1'!H21</f>
        <v>-0.11922932702569798</v>
      </c>
      <c r="G23" s="466">
        <v>3.8100000000000005</v>
      </c>
      <c r="H23" s="467">
        <v>7.7</v>
      </c>
      <c r="I23" s="467">
        <v>-0.5</v>
      </c>
      <c r="J23" s="467">
        <v>3.5466666666666664</v>
      </c>
      <c r="K23" s="467">
        <v>0.26333333333333409</v>
      </c>
    </row>
    <row r="24" spans="1:16" ht="14.1" customHeight="1">
      <c r="A24" s="398" t="s">
        <v>60</v>
      </c>
      <c r="B24" s="322">
        <f>B22+B23</f>
        <v>2820154</v>
      </c>
      <c r="C24" s="323">
        <f t="shared" ref="C24:D24" si="1">C22+C23</f>
        <v>976241.92688788404</v>
      </c>
      <c r="D24" s="324">
        <f t="shared" si="1"/>
        <v>10424206.831973627</v>
      </c>
      <c r="E24" s="325"/>
      <c r="F24" s="326">
        <f>'5.1'!H22</f>
        <v>-2.9201443858851907E-2</v>
      </c>
      <c r="G24" s="327">
        <v>3.8100000000000005</v>
      </c>
      <c r="H24" s="328">
        <v>7.7</v>
      </c>
      <c r="I24" s="328">
        <v>-0.5</v>
      </c>
      <c r="J24" s="328">
        <v>3.5466666666666664</v>
      </c>
      <c r="K24" s="328">
        <v>0.26333333333333409</v>
      </c>
    </row>
    <row r="25" spans="1:16" ht="15" customHeight="1">
      <c r="A25" s="182"/>
      <c r="B25" s="183"/>
      <c r="C25" s="723" t="s">
        <v>202</v>
      </c>
      <c r="D25" s="723"/>
      <c r="E25" s="723"/>
      <c r="F25" s="723"/>
      <c r="G25" s="727" t="s">
        <v>124</v>
      </c>
      <c r="H25" s="727"/>
      <c r="I25" s="727"/>
      <c r="J25" s="727"/>
      <c r="K25" s="727"/>
    </row>
    <row r="26" spans="1:16" ht="15" customHeight="1">
      <c r="A26" s="93"/>
      <c r="B26" s="93"/>
      <c r="C26" s="724"/>
      <c r="D26" s="724"/>
      <c r="E26" s="724"/>
      <c r="F26" s="724"/>
      <c r="G26" s="728" t="s">
        <v>125</v>
      </c>
      <c r="H26" s="728"/>
      <c r="I26" s="728"/>
      <c r="J26" s="728"/>
      <c r="K26" s="728"/>
    </row>
    <row r="27" spans="1:16" ht="30" customHeight="1">
      <c r="A27" s="93"/>
      <c r="B27" s="93"/>
      <c r="C27" s="93"/>
      <c r="D27" s="93"/>
      <c r="E27" s="93"/>
      <c r="F27" s="93"/>
      <c r="G27" s="93"/>
      <c r="H27" s="93"/>
      <c r="I27" s="93"/>
      <c r="J27" s="93"/>
      <c r="K27" s="93"/>
    </row>
    <row r="28" spans="1:16" ht="15" customHeight="1">
      <c r="A28" s="239"/>
      <c r="B28" s="239"/>
      <c r="C28" s="93"/>
      <c r="D28" s="214"/>
      <c r="E28" s="215"/>
      <c r="F28" s="215"/>
      <c r="G28" s="93"/>
      <c r="H28" s="212"/>
      <c r="I28" s="239"/>
      <c r="J28" s="93"/>
      <c r="K28" s="93"/>
    </row>
    <row r="29" spans="1:16" ht="18" customHeight="1">
      <c r="A29" s="93"/>
      <c r="B29" s="93"/>
      <c r="C29" s="93"/>
      <c r="D29" s="214"/>
      <c r="E29" s="215"/>
      <c r="F29" s="215"/>
      <c r="G29" s="93"/>
      <c r="H29" s="93"/>
      <c r="I29" s="93"/>
      <c r="J29" s="93"/>
      <c r="K29" s="93"/>
    </row>
    <row r="30" spans="1:16" ht="15" customHeight="1">
      <c r="A30" s="673" t="s">
        <v>68</v>
      </c>
      <c r="B30" s="673"/>
      <c r="C30" s="673"/>
      <c r="D30" s="673"/>
      <c r="E30" s="673"/>
      <c r="F30" s="673" t="s">
        <v>69</v>
      </c>
      <c r="G30" s="673"/>
      <c r="H30" s="673"/>
      <c r="I30" s="673"/>
      <c r="J30" s="673"/>
      <c r="K30" s="673"/>
    </row>
    <row r="31" spans="1:16" ht="15" customHeight="1">
      <c r="A31" s="342"/>
      <c r="B31" s="668" t="str">
        <f>C3</f>
        <v>Listopad</v>
      </c>
      <c r="C31" s="668"/>
      <c r="D31" s="342"/>
      <c r="E31" s="342"/>
      <c r="F31" s="342"/>
      <c r="G31" s="342"/>
      <c r="H31" s="668" t="str">
        <f>C3</f>
        <v>Listopad</v>
      </c>
      <c r="I31" s="668"/>
      <c r="J31" s="342"/>
      <c r="K31" s="342"/>
    </row>
    <row r="32" spans="1:16" ht="15" customHeight="1">
      <c r="A32" s="93"/>
      <c r="B32" s="93"/>
      <c r="C32" s="93"/>
      <c r="D32" s="93"/>
      <c r="E32" s="93"/>
      <c r="F32" s="93"/>
      <c r="G32" s="93"/>
      <c r="H32" s="93"/>
      <c r="I32" s="93"/>
      <c r="J32" s="93"/>
      <c r="K32" s="93"/>
    </row>
    <row r="33" spans="1:11" ht="15" customHeight="1">
      <c r="A33" s="93"/>
      <c r="B33" s="93"/>
      <c r="C33" s="93"/>
      <c r="D33" s="93"/>
      <c r="E33" s="93"/>
      <c r="F33" s="93"/>
      <c r="G33" s="93"/>
      <c r="H33" s="93"/>
      <c r="I33" s="93"/>
      <c r="J33" s="93"/>
      <c r="K33" s="93"/>
    </row>
    <row r="34" spans="1:11" ht="15" customHeight="1">
      <c r="A34" s="93"/>
      <c r="B34" s="93"/>
      <c r="C34" s="93"/>
      <c r="D34" s="93"/>
      <c r="E34" s="93"/>
      <c r="F34" s="93"/>
      <c r="G34" s="93"/>
      <c r="H34" s="93"/>
      <c r="I34" s="93"/>
      <c r="J34" s="93"/>
      <c r="K34" s="93"/>
    </row>
    <row r="35" spans="1:11" ht="15" customHeight="1">
      <c r="A35" s="93"/>
      <c r="B35" s="93"/>
      <c r="C35" s="93"/>
      <c r="D35" s="93"/>
      <c r="E35" s="93"/>
      <c r="F35" s="93"/>
      <c r="G35" s="93"/>
      <c r="H35" s="93"/>
      <c r="I35" s="93"/>
      <c r="J35" s="93"/>
      <c r="K35" s="93"/>
    </row>
    <row r="36" spans="1:11" ht="15" customHeight="1">
      <c r="A36" s="93"/>
      <c r="B36" s="93"/>
      <c r="C36" s="93"/>
      <c r="D36" s="93"/>
      <c r="E36" s="93"/>
      <c r="F36" s="93"/>
      <c r="G36" s="93"/>
      <c r="H36" s="93"/>
      <c r="I36" s="93"/>
      <c r="J36" s="93"/>
      <c r="K36" s="93"/>
    </row>
    <row r="37" spans="1:11" ht="15" customHeight="1">
      <c r="A37" s="93"/>
      <c r="B37" s="93"/>
      <c r="C37" s="93"/>
      <c r="D37" s="93"/>
      <c r="E37" s="93"/>
      <c r="F37" s="93"/>
      <c r="G37" s="93"/>
      <c r="H37" s="93"/>
      <c r="I37" s="93"/>
      <c r="J37" s="93"/>
      <c r="K37" s="93"/>
    </row>
    <row r="38" spans="1:11" ht="15" customHeight="1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</row>
    <row r="39" spans="1:11" ht="15" customHeight="1">
      <c r="A39" s="93"/>
      <c r="B39" s="93"/>
      <c r="C39" s="93"/>
      <c r="D39" s="93"/>
      <c r="E39" s="93"/>
      <c r="F39" s="93"/>
      <c r="G39" s="93"/>
      <c r="H39" s="93"/>
      <c r="I39" s="93"/>
      <c r="J39" s="93"/>
      <c r="K39" s="93"/>
    </row>
    <row r="40" spans="1:11" ht="15" customHeight="1">
      <c r="A40" s="93"/>
      <c r="B40" s="93"/>
      <c r="C40" s="93"/>
      <c r="D40" s="93"/>
      <c r="E40" s="93"/>
      <c r="F40" s="93"/>
      <c r="G40" s="93"/>
      <c r="H40" s="93"/>
      <c r="I40" s="93"/>
      <c r="J40" s="93"/>
      <c r="K40" s="93"/>
    </row>
    <row r="41" spans="1:11" ht="15" customHeight="1">
      <c r="A41" s="93"/>
      <c r="B41" s="93"/>
      <c r="C41" s="93"/>
      <c r="D41" s="93"/>
      <c r="E41" s="93"/>
      <c r="F41" s="93"/>
      <c r="G41" s="93"/>
      <c r="H41" s="93"/>
      <c r="I41" s="93"/>
      <c r="J41" s="93"/>
      <c r="K41" s="93"/>
    </row>
    <row r="42" spans="1:11" ht="15" customHeight="1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</row>
    <row r="43" spans="1:11" ht="15" customHeight="1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</row>
    <row r="44" spans="1:11" ht="15" customHeight="1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</row>
    <row r="45" spans="1:11" ht="15" customHeight="1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</row>
    <row r="46" spans="1:11" ht="15" customHeight="1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</row>
    <row r="47" spans="1:11" ht="15" customHeight="1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</row>
    <row r="48" spans="1:11" ht="15" customHeight="1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</row>
    <row r="49" spans="1:11" ht="15" customHeight="1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</row>
    <row r="50" spans="1:11" ht="15" customHeight="1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</row>
    <row r="51" spans="1:11" ht="15" customHeight="1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</row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  <row r="58" spans="1:11" ht="15" customHeight="1"/>
  </sheetData>
  <mergeCells count="17">
    <mergeCell ref="B31:C31"/>
    <mergeCell ref="H31:I31"/>
    <mergeCell ref="B6:B7"/>
    <mergeCell ref="A3:B3"/>
    <mergeCell ref="G5:K5"/>
    <mergeCell ref="C4:F4"/>
    <mergeCell ref="G4:K4"/>
    <mergeCell ref="G25:K25"/>
    <mergeCell ref="G26:K26"/>
    <mergeCell ref="C25:F26"/>
    <mergeCell ref="F30:K30"/>
    <mergeCell ref="A30:E30"/>
    <mergeCell ref="E5:E7"/>
    <mergeCell ref="F5:F7"/>
    <mergeCell ref="A1:K1"/>
    <mergeCell ref="C3:K3"/>
    <mergeCell ref="A2:B2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F72"/>
  <sheetViews>
    <sheetView showGridLines="0" zoomScaleNormal="100" zoomScaleSheetLayoutView="100" workbookViewId="0"/>
  </sheetViews>
  <sheetFormatPr defaultColWidth="9.140625" defaultRowHeight="11.25"/>
  <cols>
    <col min="1" max="1" width="90.28515625" style="138" customWidth="1"/>
    <col min="2" max="2" width="9.140625" style="161" customWidth="1"/>
    <col min="3" max="4" width="9.140625" style="138" customWidth="1"/>
    <col min="5" max="5" width="9.140625" style="138"/>
    <col min="6" max="6" width="9.140625" style="138" customWidth="1"/>
    <col min="7" max="8" width="9.140625" style="138"/>
    <col min="9" max="9" width="9.140625" style="138" customWidth="1"/>
    <col min="10" max="16384" width="9.140625" style="138"/>
  </cols>
  <sheetData>
    <row r="1" spans="1:4" ht="18.75">
      <c r="A1" s="14" t="s">
        <v>136</v>
      </c>
      <c r="C1" s="167"/>
      <c r="D1" s="167"/>
    </row>
    <row r="2" spans="1:4" s="137" customFormat="1" ht="6" customHeight="1">
      <c r="A2" s="184"/>
      <c r="B2" s="184"/>
      <c r="C2" s="184"/>
      <c r="D2" s="184"/>
    </row>
    <row r="3" spans="1:4" ht="11.25" customHeight="1">
      <c r="A3" s="614" t="s">
        <v>316</v>
      </c>
      <c r="B3" s="614"/>
    </row>
    <row r="4" spans="1:4" ht="11.25" customHeight="1">
      <c r="A4" s="614"/>
      <c r="B4" s="614"/>
    </row>
    <row r="5" spans="1:4" ht="11.25" customHeight="1">
      <c r="A5" s="614"/>
      <c r="B5" s="614"/>
      <c r="C5" s="162"/>
      <c r="D5" s="162"/>
    </row>
    <row r="6" spans="1:4" ht="11.25" customHeight="1">
      <c r="A6" s="614"/>
      <c r="B6" s="614"/>
      <c r="C6" s="162"/>
      <c r="D6" s="162"/>
    </row>
    <row r="7" spans="1:4" ht="11.25" customHeight="1">
      <c r="A7" s="614"/>
      <c r="B7" s="614"/>
      <c r="C7" s="163"/>
      <c r="D7" s="162"/>
    </row>
    <row r="8" spans="1:4" ht="11.25" customHeight="1">
      <c r="A8" s="614"/>
      <c r="B8" s="614"/>
      <c r="C8" s="162"/>
      <c r="D8" s="162"/>
    </row>
    <row r="9" spans="1:4" ht="11.25" customHeight="1">
      <c r="A9" s="614"/>
      <c r="B9" s="614"/>
      <c r="C9" s="162"/>
      <c r="D9" s="162"/>
    </row>
    <row r="10" spans="1:4" ht="11.25" customHeight="1">
      <c r="A10" s="614"/>
      <c r="B10" s="614"/>
      <c r="C10" s="162"/>
      <c r="D10" s="162"/>
    </row>
    <row r="11" spans="1:4" ht="11.25" customHeight="1">
      <c r="A11" s="614"/>
      <c r="B11" s="614"/>
      <c r="C11" s="162"/>
      <c r="D11" s="162"/>
    </row>
    <row r="12" spans="1:4" ht="11.25" customHeight="1">
      <c r="A12" s="614"/>
      <c r="B12" s="614"/>
      <c r="C12" s="162"/>
      <c r="D12" s="162"/>
    </row>
    <row r="13" spans="1:4" ht="11.25" customHeight="1">
      <c r="A13" s="614"/>
      <c r="B13" s="614"/>
      <c r="C13" s="162"/>
      <c r="D13" s="162"/>
    </row>
    <row r="14" spans="1:4" ht="11.25" customHeight="1">
      <c r="A14" s="614"/>
      <c r="B14" s="614"/>
      <c r="C14" s="162"/>
      <c r="D14" s="162"/>
    </row>
    <row r="15" spans="1:4" ht="11.25" customHeight="1">
      <c r="A15" s="614"/>
      <c r="B15" s="614"/>
      <c r="C15" s="162"/>
      <c r="D15" s="162"/>
    </row>
    <row r="16" spans="1:4" ht="11.25" customHeight="1">
      <c r="A16" s="614"/>
      <c r="B16" s="614"/>
      <c r="C16" s="162"/>
      <c r="D16" s="162"/>
    </row>
    <row r="17" spans="1:6" ht="11.25" customHeight="1">
      <c r="A17" s="614"/>
      <c r="B17" s="614"/>
      <c r="C17" s="162"/>
      <c r="D17" s="162"/>
    </row>
    <row r="18" spans="1:6" ht="11.25" customHeight="1">
      <c r="A18" s="614"/>
      <c r="B18" s="614"/>
      <c r="C18" s="162"/>
      <c r="D18" s="162"/>
      <c r="F18" s="161"/>
    </row>
    <row r="19" spans="1:6" ht="11.25" customHeight="1">
      <c r="A19" s="614"/>
      <c r="B19" s="614"/>
      <c r="C19" s="162"/>
      <c r="D19" s="162"/>
      <c r="F19" s="161"/>
    </row>
    <row r="20" spans="1:6" ht="11.25" customHeight="1">
      <c r="A20" s="614"/>
      <c r="B20" s="614"/>
      <c r="C20" s="162"/>
      <c r="D20" s="162"/>
      <c r="F20" s="161"/>
    </row>
    <row r="21" spans="1:6" ht="11.25" customHeight="1">
      <c r="A21" s="614"/>
      <c r="B21" s="614"/>
      <c r="C21" s="162"/>
      <c r="D21" s="162"/>
      <c r="F21" s="161"/>
    </row>
    <row r="22" spans="1:6" ht="11.25" customHeight="1">
      <c r="A22" s="614"/>
      <c r="B22" s="614"/>
      <c r="C22" s="162"/>
      <c r="D22" s="162"/>
      <c r="F22" s="161"/>
    </row>
    <row r="23" spans="1:6" ht="11.25" customHeight="1">
      <c r="A23" s="614"/>
      <c r="B23" s="614"/>
      <c r="C23" s="162"/>
      <c r="D23" s="162"/>
      <c r="F23" s="161"/>
    </row>
    <row r="24" spans="1:6" ht="11.25" customHeight="1">
      <c r="A24" s="614"/>
      <c r="B24" s="614"/>
      <c r="C24" s="162"/>
      <c r="D24" s="162"/>
      <c r="F24" s="161"/>
    </row>
    <row r="25" spans="1:6" ht="11.25" customHeight="1">
      <c r="A25" s="614"/>
      <c r="B25" s="614"/>
      <c r="C25" s="162"/>
      <c r="D25" s="162"/>
      <c r="F25" s="161"/>
    </row>
    <row r="26" spans="1:6" ht="11.25" customHeight="1">
      <c r="A26" s="614"/>
      <c r="B26" s="614"/>
      <c r="C26" s="162"/>
      <c r="D26" s="162"/>
      <c r="F26" s="161"/>
    </row>
    <row r="27" spans="1:6" ht="11.25" customHeight="1">
      <c r="A27" s="614"/>
      <c r="B27" s="614"/>
      <c r="C27" s="162"/>
      <c r="D27" s="162"/>
      <c r="F27" s="161"/>
    </row>
    <row r="28" spans="1:6" ht="11.25" customHeight="1">
      <c r="A28" s="614"/>
      <c r="B28" s="614"/>
      <c r="C28" s="164"/>
      <c r="D28" s="164"/>
      <c r="F28" s="161"/>
    </row>
    <row r="29" spans="1:6" ht="11.25" customHeight="1">
      <c r="A29" s="614"/>
      <c r="B29" s="614"/>
      <c r="C29" s="162"/>
      <c r="D29" s="162"/>
      <c r="F29" s="161"/>
    </row>
    <row r="30" spans="1:6" ht="11.25" customHeight="1">
      <c r="A30" s="614"/>
      <c r="B30" s="614"/>
      <c r="C30" s="162"/>
      <c r="D30" s="162"/>
    </row>
    <row r="31" spans="1:6" ht="11.25" customHeight="1">
      <c r="A31" s="614"/>
      <c r="B31" s="614"/>
      <c r="C31" s="162"/>
      <c r="D31" s="162"/>
    </row>
    <row r="32" spans="1:6" ht="11.25" customHeight="1">
      <c r="A32" s="614"/>
      <c r="B32" s="614"/>
      <c r="C32" s="162"/>
      <c r="D32" s="162"/>
    </row>
    <row r="33" spans="1:4" ht="11.25" customHeight="1">
      <c r="A33" s="614"/>
      <c r="B33" s="614"/>
      <c r="C33" s="162"/>
      <c r="D33" s="162"/>
    </row>
    <row r="34" spans="1:4" ht="11.25" customHeight="1">
      <c r="A34" s="614"/>
      <c r="B34" s="614"/>
      <c r="C34" s="162"/>
      <c r="D34" s="162"/>
    </row>
    <row r="35" spans="1:4" ht="11.25" customHeight="1">
      <c r="A35" s="614"/>
      <c r="B35" s="614"/>
      <c r="C35" s="162"/>
      <c r="D35" s="162"/>
    </row>
    <row r="36" spans="1:4" ht="11.25" customHeight="1">
      <c r="A36" s="614"/>
      <c r="B36" s="614"/>
      <c r="C36" s="162"/>
      <c r="D36" s="162"/>
    </row>
    <row r="37" spans="1:4" ht="11.25" customHeight="1">
      <c r="A37" s="614"/>
      <c r="B37" s="614"/>
      <c r="C37" s="165"/>
      <c r="D37" s="165"/>
    </row>
    <row r="38" spans="1:4" ht="11.25" customHeight="1">
      <c r="A38" s="614"/>
      <c r="B38" s="614"/>
    </row>
    <row r="39" spans="1:4" ht="11.25" customHeight="1">
      <c r="A39" s="614"/>
      <c r="B39" s="614"/>
    </row>
    <row r="40" spans="1:4" ht="11.25" customHeight="1">
      <c r="A40" s="614"/>
      <c r="B40" s="614"/>
    </row>
    <row r="41" spans="1:4" ht="11.25" customHeight="1">
      <c r="A41" s="614"/>
      <c r="B41" s="614"/>
    </row>
    <row r="42" spans="1:4" ht="11.25" customHeight="1">
      <c r="A42" s="614"/>
      <c r="B42" s="614"/>
    </row>
    <row r="43" spans="1:4" ht="11.25" customHeight="1">
      <c r="A43" s="614"/>
      <c r="B43" s="614"/>
    </row>
    <row r="44" spans="1:4" ht="11.25" customHeight="1">
      <c r="A44" s="614"/>
      <c r="B44" s="614"/>
    </row>
    <row r="45" spans="1:4" ht="11.25" customHeight="1">
      <c r="A45" s="614"/>
      <c r="B45" s="614"/>
    </row>
    <row r="46" spans="1:4" ht="11.25" customHeight="1">
      <c r="A46" s="614"/>
      <c r="B46" s="614"/>
    </row>
    <row r="47" spans="1:4" ht="11.25" customHeight="1">
      <c r="A47" s="614"/>
      <c r="B47" s="614"/>
    </row>
    <row r="48" spans="1:4" ht="11.25" customHeight="1">
      <c r="A48" s="614"/>
      <c r="B48" s="614"/>
    </row>
    <row r="49" spans="1:2" ht="11.25" customHeight="1">
      <c r="A49" s="614"/>
      <c r="B49" s="614"/>
    </row>
    <row r="50" spans="1:2" ht="11.25" customHeight="1">
      <c r="A50" s="614"/>
      <c r="B50" s="614"/>
    </row>
    <row r="51" spans="1:2" ht="11.25" customHeight="1">
      <c r="A51" s="614"/>
      <c r="B51" s="614"/>
    </row>
    <row r="52" spans="1:2" ht="11.25" customHeight="1">
      <c r="A52" s="614"/>
      <c r="B52" s="614"/>
    </row>
    <row r="53" spans="1:2" ht="11.25" customHeight="1">
      <c r="A53" s="614"/>
      <c r="B53" s="614"/>
    </row>
    <row r="54" spans="1:2" ht="11.25" customHeight="1">
      <c r="A54" s="614"/>
      <c r="B54" s="614"/>
    </row>
    <row r="55" spans="1:2" ht="11.25" customHeight="1">
      <c r="A55" s="614"/>
      <c r="B55" s="614"/>
    </row>
    <row r="56" spans="1:2" ht="11.25" customHeight="1">
      <c r="A56" s="614"/>
      <c r="B56" s="614"/>
    </row>
    <row r="57" spans="1:2" ht="11.25" customHeight="1">
      <c r="A57" s="614"/>
      <c r="B57" s="614"/>
    </row>
    <row r="58" spans="1:2" ht="11.25" customHeight="1">
      <c r="A58" s="614"/>
      <c r="B58" s="614"/>
    </row>
    <row r="59" spans="1:2" ht="11.25" customHeight="1">
      <c r="A59" s="614"/>
      <c r="B59" s="614"/>
    </row>
    <row r="60" spans="1:2" ht="11.25" customHeight="1">
      <c r="A60" s="614"/>
      <c r="B60" s="614"/>
    </row>
    <row r="61" spans="1:2" ht="11.25" customHeight="1">
      <c r="A61" s="614"/>
      <c r="B61" s="614"/>
    </row>
    <row r="62" spans="1:2" ht="11.25" customHeight="1">
      <c r="A62" s="614"/>
      <c r="B62" s="614"/>
    </row>
    <row r="63" spans="1:2" ht="11.25" customHeight="1">
      <c r="A63" s="614"/>
      <c r="B63" s="614"/>
    </row>
    <row r="64" spans="1:2" ht="11.25" customHeight="1">
      <c r="A64" s="614"/>
      <c r="B64" s="614"/>
    </row>
    <row r="65" spans="1:2" ht="11.25" customHeight="1">
      <c r="A65" s="614"/>
      <c r="B65" s="614"/>
    </row>
    <row r="66" spans="1:2" ht="11.25" customHeight="1">
      <c r="A66" s="614"/>
      <c r="B66" s="614"/>
    </row>
    <row r="67" spans="1:2" ht="11.25" customHeight="1">
      <c r="A67" s="614"/>
      <c r="B67" s="614"/>
    </row>
    <row r="68" spans="1:2" ht="11.25" customHeight="1">
      <c r="A68" s="614"/>
      <c r="B68" s="614"/>
    </row>
    <row r="69" spans="1:2" ht="11.25" customHeight="1">
      <c r="A69" s="614"/>
      <c r="B69" s="614"/>
    </row>
    <row r="70" spans="1:2" ht="11.25" customHeight="1">
      <c r="A70" s="614"/>
      <c r="B70" s="614"/>
    </row>
    <row r="71" spans="1:2" ht="11.25" customHeight="1">
      <c r="A71" s="614"/>
      <c r="B71" s="614"/>
    </row>
    <row r="72" spans="1:2" ht="11.25" customHeight="1">
      <c r="A72" s="166"/>
      <c r="B72" s="166"/>
    </row>
  </sheetData>
  <mergeCells count="1">
    <mergeCell ref="A3:B71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32"/>
  <dimension ref="A1:P58"/>
  <sheetViews>
    <sheetView showGridLines="0" zoomScaleNormal="100" zoomScaleSheetLayoutView="100" workbookViewId="0"/>
  </sheetViews>
  <sheetFormatPr defaultColWidth="9.140625" defaultRowHeight="12.75"/>
  <cols>
    <col min="1" max="1" width="16.28515625" style="204" customWidth="1"/>
    <col min="2" max="2" width="10.28515625" style="204" customWidth="1"/>
    <col min="3" max="3" width="10" style="204" customWidth="1"/>
    <col min="4" max="4" width="10.7109375" style="204" customWidth="1"/>
    <col min="5" max="6" width="8.5703125" style="204" customWidth="1"/>
    <col min="7" max="10" width="6.7109375" style="204" customWidth="1"/>
    <col min="11" max="11" width="8.140625" style="204" customWidth="1"/>
    <col min="12" max="13" width="9.140625" style="204"/>
    <col min="14" max="14" width="11.140625" style="204" customWidth="1"/>
    <col min="15" max="16384" width="9.140625" style="204"/>
  </cols>
  <sheetData>
    <row r="1" spans="1:11" s="217" customFormat="1" ht="15.75" customHeight="1">
      <c r="A1" s="711" t="str">
        <f>"6.10. Spotřeba zemního plynu a teplota ovzduší podle krajů: "&amp;LOWER(C3)</f>
        <v>6.10. Spotřeba zemního plynu a teplota ovzduší podle krajů: prosinec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</row>
    <row r="2" spans="1:11" ht="6" customHeight="1">
      <c r="A2" s="721"/>
      <c r="B2" s="721"/>
      <c r="C2" s="206"/>
      <c r="D2" s="207"/>
      <c r="E2" s="208"/>
      <c r="F2" s="208"/>
      <c r="G2" s="208"/>
      <c r="H2" s="208"/>
      <c r="I2" s="75"/>
      <c r="J2" s="75"/>
      <c r="K2" s="75"/>
    </row>
    <row r="3" spans="1:11" ht="20.100000000000001" customHeight="1">
      <c r="A3" s="716"/>
      <c r="B3" s="717"/>
      <c r="C3" s="714" t="str">
        <f>'3.1'!F6</f>
        <v>Prosinec</v>
      </c>
      <c r="D3" s="715"/>
      <c r="E3" s="715"/>
      <c r="F3" s="715"/>
      <c r="G3" s="715"/>
      <c r="H3" s="715"/>
      <c r="I3" s="715"/>
      <c r="J3" s="715"/>
      <c r="K3" s="715"/>
    </row>
    <row r="4" spans="1:11" ht="20.100000000000001" customHeight="1">
      <c r="A4" s="283"/>
      <c r="B4" s="272"/>
      <c r="C4" s="718" t="s">
        <v>65</v>
      </c>
      <c r="D4" s="719"/>
      <c r="E4" s="719"/>
      <c r="F4" s="720"/>
      <c r="G4" s="718" t="s">
        <v>243</v>
      </c>
      <c r="H4" s="719"/>
      <c r="I4" s="719"/>
      <c r="J4" s="719"/>
      <c r="K4" s="719"/>
    </row>
    <row r="5" spans="1:11" ht="24.95" customHeight="1">
      <c r="A5" s="286"/>
      <c r="B5" s="287"/>
      <c r="C5" s="297"/>
      <c r="D5" s="298"/>
      <c r="E5" s="691" t="s">
        <v>240</v>
      </c>
      <c r="F5" s="694" t="s">
        <v>225</v>
      </c>
      <c r="G5" s="712"/>
      <c r="H5" s="712"/>
      <c r="I5" s="712"/>
      <c r="J5" s="712"/>
      <c r="K5" s="713"/>
    </row>
    <row r="6" spans="1:11" ht="14.1" customHeight="1">
      <c r="A6" s="288"/>
      <c r="B6" s="700" t="s">
        <v>239</v>
      </c>
      <c r="C6" s="273"/>
      <c r="D6" s="299"/>
      <c r="E6" s="693"/>
      <c r="F6" s="700"/>
      <c r="G6" s="275" t="s">
        <v>72</v>
      </c>
      <c r="H6" s="275" t="s">
        <v>226</v>
      </c>
      <c r="I6" s="275" t="s">
        <v>227</v>
      </c>
      <c r="J6" s="275" t="s">
        <v>241</v>
      </c>
      <c r="K6" s="275" t="s">
        <v>242</v>
      </c>
    </row>
    <row r="7" spans="1:11" ht="15" customHeight="1">
      <c r="A7" s="340" t="s">
        <v>244</v>
      </c>
      <c r="B7" s="701"/>
      <c r="C7" s="339" t="s">
        <v>278</v>
      </c>
      <c r="D7" s="338" t="s">
        <v>273</v>
      </c>
      <c r="E7" s="743"/>
      <c r="F7" s="701"/>
      <c r="G7" s="276" t="s">
        <v>276</v>
      </c>
      <c r="H7" s="277" t="s">
        <v>276</v>
      </c>
      <c r="I7" s="277" t="s">
        <v>276</v>
      </c>
      <c r="J7" s="277" t="s">
        <v>276</v>
      </c>
      <c r="K7" s="277" t="s">
        <v>276</v>
      </c>
    </row>
    <row r="8" spans="1:11" ht="14.1" customHeight="1">
      <c r="A8" s="182" t="s">
        <v>9</v>
      </c>
      <c r="B8" s="99">
        <f>'6.1'!D26</f>
        <v>105289</v>
      </c>
      <c r="C8" s="95">
        <f>'6.1'!E26</f>
        <v>37846.154330000005</v>
      </c>
      <c r="D8" s="99">
        <f>'6.1'!F26</f>
        <v>403911.7904</v>
      </c>
      <c r="E8" s="122">
        <f>D8/$D$22</f>
        <v>3.3031150032583632E-2</v>
      </c>
      <c r="F8" s="100">
        <f>'6.1'!H26</f>
        <v>1.136961743052438E-2</v>
      </c>
      <c r="G8" s="104">
        <v>0.75483870967741951</v>
      </c>
      <c r="H8" s="105">
        <v>9.1</v>
      </c>
      <c r="I8" s="105">
        <v>-6</v>
      </c>
      <c r="J8" s="105">
        <v>-0.5</v>
      </c>
      <c r="K8" s="381">
        <v>1.2548387096774194</v>
      </c>
    </row>
    <row r="9" spans="1:11" ht="14.1" customHeight="1">
      <c r="A9" s="397" t="s">
        <v>10</v>
      </c>
      <c r="B9" s="120">
        <f>'6.1'!D56</f>
        <v>382641</v>
      </c>
      <c r="C9" s="121">
        <f>'6.1'!E56</f>
        <v>159775.4</v>
      </c>
      <c r="D9" s="120">
        <f>'6.1'!F56</f>
        <v>1706406.8155799999</v>
      </c>
      <c r="E9" s="123">
        <f t="shared" ref="E9:E21" si="0">D9/$D$22</f>
        <v>0.13954675471648784</v>
      </c>
      <c r="F9" s="124">
        <f>'6.1'!H56</f>
        <v>6.2043385634947767E-2</v>
      </c>
      <c r="G9" s="125">
        <v>1.1838709677419357</v>
      </c>
      <c r="H9" s="126">
        <v>8</v>
      </c>
      <c r="I9" s="126">
        <v>-4.5</v>
      </c>
      <c r="J9" s="126">
        <v>-0.20000000000000009</v>
      </c>
      <c r="K9" s="128">
        <v>1.3838709677419359</v>
      </c>
    </row>
    <row r="10" spans="1:11" ht="14.1" customHeight="1">
      <c r="A10" s="182" t="s">
        <v>11</v>
      </c>
      <c r="B10" s="99">
        <f>'6.2'!D25</f>
        <v>84148</v>
      </c>
      <c r="C10" s="95">
        <f>'6.2'!E25</f>
        <v>67358.3</v>
      </c>
      <c r="D10" s="99">
        <f>'6.2'!F25</f>
        <v>719389.95620000002</v>
      </c>
      <c r="E10" s="122">
        <f t="shared" si="0"/>
        <v>5.8830363807017921E-2</v>
      </c>
      <c r="F10" s="100">
        <f>'6.2'!H25</f>
        <v>-9.9885077439097691E-2</v>
      </c>
      <c r="G10" s="104">
        <v>0.26451612903225802</v>
      </c>
      <c r="H10" s="105">
        <v>9.4</v>
      </c>
      <c r="I10" s="105">
        <v>-6.3</v>
      </c>
      <c r="J10" s="105">
        <v>-0.80000000000000038</v>
      </c>
      <c r="K10" s="381">
        <v>1.0645161290322585</v>
      </c>
    </row>
    <row r="11" spans="1:11" ht="14.1" customHeight="1">
      <c r="A11" s="397" t="s">
        <v>106</v>
      </c>
      <c r="B11" s="120">
        <f>'6.2'!D55</f>
        <v>118016</v>
      </c>
      <c r="C11" s="121">
        <f>'6.2'!E55</f>
        <v>47259.6</v>
      </c>
      <c r="D11" s="120">
        <f>'6.2'!F55</f>
        <v>504733.28105999995</v>
      </c>
      <c r="E11" s="123">
        <f t="shared" si="0"/>
        <v>4.1276142785088309E-2</v>
      </c>
      <c r="F11" s="124">
        <f>'6.2'!H55</f>
        <v>7.1048802708692932E-2</v>
      </c>
      <c r="G11" s="125">
        <v>-0.47096774193548402</v>
      </c>
      <c r="H11" s="126">
        <v>7.7</v>
      </c>
      <c r="I11" s="126">
        <v>-9.5</v>
      </c>
      <c r="J11" s="126">
        <v>-0.60000000000000009</v>
      </c>
      <c r="K11" s="128">
        <v>0.12903225806451607</v>
      </c>
    </row>
    <row r="12" spans="1:11" ht="14.1" customHeight="1">
      <c r="A12" s="182" t="s">
        <v>12</v>
      </c>
      <c r="B12" s="99">
        <f>'6.3'!D25</f>
        <v>93204</v>
      </c>
      <c r="C12" s="95">
        <f>'6.3'!E25</f>
        <v>45672.500000000007</v>
      </c>
      <c r="D12" s="99">
        <f>'6.3'!F25</f>
        <v>487784.1451299999</v>
      </c>
      <c r="E12" s="122">
        <f t="shared" si="0"/>
        <v>3.9890074180178169E-2</v>
      </c>
      <c r="F12" s="100">
        <f>'6.3'!H25</f>
        <v>7.9850668633793212E-2</v>
      </c>
      <c r="G12" s="104">
        <v>0.4387096774193549</v>
      </c>
      <c r="H12" s="105">
        <v>8.6</v>
      </c>
      <c r="I12" s="105">
        <v>-8</v>
      </c>
      <c r="J12" s="105">
        <v>-0.20000000000000009</v>
      </c>
      <c r="K12" s="381">
        <v>0.63870967741935503</v>
      </c>
    </row>
    <row r="13" spans="1:11" ht="14.1" customHeight="1">
      <c r="A13" s="397" t="s">
        <v>13</v>
      </c>
      <c r="B13" s="120">
        <f>'6.3'!D55</f>
        <v>377825</v>
      </c>
      <c r="C13" s="121">
        <f>'6.3'!E55</f>
        <v>113183.63299999999</v>
      </c>
      <c r="D13" s="120">
        <f>'6.3'!F55</f>
        <v>1208588.4433999998</v>
      </c>
      <c r="E13" s="123">
        <f t="shared" si="0"/>
        <v>9.883610023381012E-2</v>
      </c>
      <c r="F13" s="124">
        <f>'6.3'!H55</f>
        <v>6.2735932503429959E-2</v>
      </c>
      <c r="G13" s="125">
        <v>3.2258064516129205E-2</v>
      </c>
      <c r="H13" s="126">
        <v>9.1</v>
      </c>
      <c r="I13" s="126">
        <v>-9.5</v>
      </c>
      <c r="J13" s="126">
        <v>-0.5</v>
      </c>
      <c r="K13" s="128">
        <v>0.53225806451612923</v>
      </c>
    </row>
    <row r="14" spans="1:11" ht="14.1" customHeight="1">
      <c r="A14" s="182" t="s">
        <v>14</v>
      </c>
      <c r="B14" s="99">
        <f>'6.4'!D25</f>
        <v>187035</v>
      </c>
      <c r="C14" s="95">
        <f>'6.4'!E25</f>
        <v>68180</v>
      </c>
      <c r="D14" s="99">
        <f>'6.4'!F25</f>
        <v>728165.51690000005</v>
      </c>
      <c r="E14" s="122">
        <f t="shared" si="0"/>
        <v>5.954801273183561E-2</v>
      </c>
      <c r="F14" s="100">
        <f>'6.4'!H25</f>
        <v>7.7753820667328527E-2</v>
      </c>
      <c r="G14" s="104">
        <v>-0.22258064516129034</v>
      </c>
      <c r="H14" s="105">
        <v>6.6</v>
      </c>
      <c r="I14" s="105">
        <v>-8.3000000000000007</v>
      </c>
      <c r="J14" s="105">
        <v>-1.1000000000000005</v>
      </c>
      <c r="K14" s="381">
        <v>0.87741935483871014</v>
      </c>
    </row>
    <row r="15" spans="1:11" ht="14.1" customHeight="1">
      <c r="A15" s="397" t="s">
        <v>15</v>
      </c>
      <c r="B15" s="120">
        <f>'6.4'!D55</f>
        <v>136764</v>
      </c>
      <c r="C15" s="121">
        <f>'6.4'!E55</f>
        <v>49749.700000000004</v>
      </c>
      <c r="D15" s="120">
        <f>'6.4'!F55</f>
        <v>531328.03358999989</v>
      </c>
      <c r="E15" s="123">
        <f t="shared" si="0"/>
        <v>4.3451011857436786E-2</v>
      </c>
      <c r="F15" s="124">
        <f>'6.4'!H55</f>
        <v>3.6128293241695392E-2</v>
      </c>
      <c r="G15" s="125">
        <v>0.18709677419354842</v>
      </c>
      <c r="H15" s="126">
        <v>8.9</v>
      </c>
      <c r="I15" s="126">
        <v>-7.9</v>
      </c>
      <c r="J15" s="126">
        <v>0.10000000000000005</v>
      </c>
      <c r="K15" s="128">
        <v>8.7096774193548374E-2</v>
      </c>
    </row>
    <row r="16" spans="1:11" ht="14.1" customHeight="1">
      <c r="A16" s="182" t="s">
        <v>16</v>
      </c>
      <c r="B16" s="99">
        <f>'6.5'!D25</f>
        <v>160173</v>
      </c>
      <c r="C16" s="95">
        <f>'6.5'!E25</f>
        <v>50784.6</v>
      </c>
      <c r="D16" s="99">
        <f>'6.5'!F25</f>
        <v>542381.35913999996</v>
      </c>
      <c r="E16" s="122">
        <f t="shared" si="0"/>
        <v>4.4354932127353829E-2</v>
      </c>
      <c r="F16" s="100">
        <f>'6.5'!H25</f>
        <v>7.0019004917680247E-2</v>
      </c>
      <c r="G16" s="104">
        <v>1.2290322580645159</v>
      </c>
      <c r="H16" s="105">
        <v>10.7</v>
      </c>
      <c r="I16" s="105">
        <v>-5.6</v>
      </c>
      <c r="J16" s="105">
        <v>-0.10000000000000005</v>
      </c>
      <c r="K16" s="381">
        <v>1.329032258064516</v>
      </c>
    </row>
    <row r="17" spans="1:16" ht="14.1" customHeight="1">
      <c r="A17" s="397" t="s">
        <v>1</v>
      </c>
      <c r="B17" s="120">
        <f>'6.5'!D55</f>
        <v>414448</v>
      </c>
      <c r="C17" s="121">
        <f>'6.5'!E55</f>
        <v>126684.71003308961</v>
      </c>
      <c r="D17" s="120">
        <f>'6.5'!F55</f>
        <v>1351914.3826369888</v>
      </c>
      <c r="E17" s="123">
        <f t="shared" si="0"/>
        <v>0.11055702721593555</v>
      </c>
      <c r="F17" s="124">
        <f>'6.5'!H55</f>
        <v>5.6778345616089847E-2</v>
      </c>
      <c r="G17" s="125">
        <v>2.7225806451612904</v>
      </c>
      <c r="H17" s="126">
        <v>12.3</v>
      </c>
      <c r="I17" s="126">
        <v>-5.3</v>
      </c>
      <c r="J17" s="126">
        <v>1.1000000000000005</v>
      </c>
      <c r="K17" s="128">
        <v>1.6225806451612899</v>
      </c>
    </row>
    <row r="18" spans="1:16" ht="14.1" customHeight="1">
      <c r="A18" s="182" t="s">
        <v>17</v>
      </c>
      <c r="B18" s="99">
        <f>'6.6'!D25</f>
        <v>261210</v>
      </c>
      <c r="C18" s="95">
        <f>'6.6'!E25</f>
        <v>142895.76600000003</v>
      </c>
      <c r="D18" s="99">
        <f>'6.6'!F25</f>
        <v>1526123.3855379999</v>
      </c>
      <c r="E18" s="122">
        <f t="shared" si="0"/>
        <v>0.12480351332655763</v>
      </c>
      <c r="F18" s="100">
        <f>'6.6'!H25</f>
        <v>1.3760565077943451E-2</v>
      </c>
      <c r="G18" s="104">
        <v>1.5774193548387099</v>
      </c>
      <c r="H18" s="105">
        <v>11.3</v>
      </c>
      <c r="I18" s="105">
        <v>-5.9</v>
      </c>
      <c r="J18" s="105">
        <v>0.69999999999999962</v>
      </c>
      <c r="K18" s="381">
        <v>0.87741935483871025</v>
      </c>
      <c r="L18" s="210"/>
      <c r="N18" s="210"/>
      <c r="O18" s="210"/>
      <c r="P18" s="210"/>
    </row>
    <row r="19" spans="1:16" ht="14.1" customHeight="1">
      <c r="A19" s="397" t="s">
        <v>18</v>
      </c>
      <c r="B19" s="120">
        <f>'6.6'!D55</f>
        <v>222379</v>
      </c>
      <c r="C19" s="121">
        <f>'6.6'!E55</f>
        <v>130234.35700000002</v>
      </c>
      <c r="D19" s="120">
        <f>'6.6'!F55</f>
        <v>1390830.5185399998</v>
      </c>
      <c r="E19" s="123">
        <f t="shared" si="0"/>
        <v>0.11373951595296344</v>
      </c>
      <c r="F19" s="124">
        <f>'6.6'!H55</f>
        <v>-0.15229686959493807</v>
      </c>
      <c r="G19" s="125">
        <v>1.3935483870967742</v>
      </c>
      <c r="H19" s="126">
        <v>12.1</v>
      </c>
      <c r="I19" s="126">
        <v>-6.6</v>
      </c>
      <c r="J19" s="126">
        <v>0.89999999999999947</v>
      </c>
      <c r="K19" s="128">
        <v>0.49354838709677473</v>
      </c>
      <c r="L19" s="210"/>
      <c r="N19" s="210"/>
      <c r="O19" s="210"/>
      <c r="P19" s="210"/>
    </row>
    <row r="20" spans="1:16" ht="14.1" customHeight="1">
      <c r="A20" s="182" t="s">
        <v>19</v>
      </c>
      <c r="B20" s="99">
        <f>'6.7'!D25</f>
        <v>120320</v>
      </c>
      <c r="C20" s="95">
        <f>'6.7'!E25</f>
        <v>46117.742660000004</v>
      </c>
      <c r="D20" s="99">
        <f>'6.7'!F25</f>
        <v>492499.63267999998</v>
      </c>
      <c r="E20" s="122">
        <f t="shared" si="0"/>
        <v>4.0275697923883649E-2</v>
      </c>
      <c r="F20" s="100">
        <f>'6.7'!H25</f>
        <v>4.6239990961314301E-2</v>
      </c>
      <c r="G20" s="104">
        <v>0.23548387096774184</v>
      </c>
      <c r="H20" s="105">
        <v>8.6999999999999993</v>
      </c>
      <c r="I20" s="105">
        <v>-6</v>
      </c>
      <c r="J20" s="105">
        <v>-1.2000000000000002</v>
      </c>
      <c r="K20" s="381">
        <v>1.435483870967742</v>
      </c>
      <c r="L20" s="210"/>
      <c r="N20" s="210"/>
      <c r="O20" s="210"/>
      <c r="P20" s="210"/>
    </row>
    <row r="21" spans="1:16" ht="14.1" customHeight="1">
      <c r="A21" s="212" t="s">
        <v>20</v>
      </c>
      <c r="B21" s="94">
        <f>'6.7'!D55</f>
        <v>156568</v>
      </c>
      <c r="C21" s="468">
        <f>'6.7'!E55</f>
        <v>59377.099999999991</v>
      </c>
      <c r="D21" s="94">
        <f>'6.7'!F55</f>
        <v>634151.26363000006</v>
      </c>
      <c r="E21" s="469">
        <f t="shared" si="0"/>
        <v>5.1859703108867276E-2</v>
      </c>
      <c r="F21" s="96">
        <f>'6.7'!H55</f>
        <v>7.6510687673368591E-2</v>
      </c>
      <c r="G21" s="470">
        <v>-0.49999999999999994</v>
      </c>
      <c r="H21" s="105">
        <v>5.6</v>
      </c>
      <c r="I21" s="105">
        <v>-6.8</v>
      </c>
      <c r="J21" s="105">
        <v>-0.10000000000000005</v>
      </c>
      <c r="K21" s="104">
        <v>-0.39999999999999991</v>
      </c>
      <c r="L21" s="210"/>
    </row>
    <row r="22" spans="1:16" ht="14.1" customHeight="1">
      <c r="A22" s="471" t="s">
        <v>0</v>
      </c>
      <c r="B22" s="472">
        <f>SUM(B8:B21)</f>
        <v>2820020</v>
      </c>
      <c r="C22" s="473">
        <f>SUM(C8:C21)</f>
        <v>1145119.5630230897</v>
      </c>
      <c r="D22" s="474">
        <f>SUM(D8:D21)</f>
        <v>12228208.524424991</v>
      </c>
      <c r="E22" s="475">
        <f>SUM(E8:E21)</f>
        <v>0.99999999999999978</v>
      </c>
      <c r="F22" s="476"/>
      <c r="G22" s="477">
        <v>0.58387096774193536</v>
      </c>
      <c r="H22" s="477">
        <v>9.1999999999999993</v>
      </c>
      <c r="I22" s="477">
        <v>-6.5</v>
      </c>
      <c r="J22" s="477">
        <v>-0.38387096774193558</v>
      </c>
      <c r="K22" s="477">
        <v>0.967741935483871</v>
      </c>
    </row>
    <row r="23" spans="1:16" ht="14.1" customHeight="1">
      <c r="A23" s="463" t="s">
        <v>109</v>
      </c>
      <c r="B23" s="464"/>
      <c r="C23" s="312">
        <f>'5.1'!E28</f>
        <v>16770.832481052428</v>
      </c>
      <c r="D23" s="311">
        <f>'5.1'!F28</f>
        <v>179319.80959364306</v>
      </c>
      <c r="E23" s="465"/>
      <c r="F23" s="314">
        <f>'5.1'!H28</f>
        <v>8.2351492998786691E-2</v>
      </c>
      <c r="G23" s="466">
        <v>0.58387096774193536</v>
      </c>
      <c r="H23" s="467">
        <v>9.1999999999999993</v>
      </c>
      <c r="I23" s="467">
        <v>-6.5</v>
      </c>
      <c r="J23" s="467">
        <v>-0.38387096774193558</v>
      </c>
      <c r="K23" s="467">
        <v>0.967741935483871</v>
      </c>
    </row>
    <row r="24" spans="1:16" ht="14.1" customHeight="1">
      <c r="A24" s="398" t="s">
        <v>60</v>
      </c>
      <c r="B24" s="322">
        <f>B22+B23</f>
        <v>2820020</v>
      </c>
      <c r="C24" s="323">
        <f t="shared" ref="C24:D24" si="1">C22+C23</f>
        <v>1161890.3955041422</v>
      </c>
      <c r="D24" s="324">
        <f t="shared" si="1"/>
        <v>12407528.334018633</v>
      </c>
      <c r="E24" s="325"/>
      <c r="F24" s="326">
        <f>'5.1'!H29</f>
        <v>1.603596881687628E-2</v>
      </c>
      <c r="G24" s="327">
        <v>0.58387096774193536</v>
      </c>
      <c r="H24" s="328">
        <v>9.1999999999999993</v>
      </c>
      <c r="I24" s="328">
        <v>-6.5</v>
      </c>
      <c r="J24" s="328">
        <v>-0.38387096774193558</v>
      </c>
      <c r="K24" s="328">
        <v>0.967741935483871</v>
      </c>
    </row>
    <row r="25" spans="1:16" ht="15" customHeight="1">
      <c r="A25" s="182"/>
      <c r="B25" s="183"/>
      <c r="C25" s="723" t="s">
        <v>202</v>
      </c>
      <c r="D25" s="723"/>
      <c r="E25" s="723"/>
      <c r="F25" s="723"/>
      <c r="G25" s="727" t="s">
        <v>124</v>
      </c>
      <c r="H25" s="727"/>
      <c r="I25" s="727"/>
      <c r="J25" s="727"/>
      <c r="K25" s="727"/>
    </row>
    <row r="26" spans="1:16" ht="15" customHeight="1">
      <c r="A26" s="93"/>
      <c r="B26" s="93"/>
      <c r="C26" s="724"/>
      <c r="D26" s="724"/>
      <c r="E26" s="724"/>
      <c r="F26" s="724"/>
      <c r="G26" s="728" t="s">
        <v>125</v>
      </c>
      <c r="H26" s="728"/>
      <c r="I26" s="728"/>
      <c r="J26" s="728"/>
      <c r="K26" s="728"/>
    </row>
    <row r="27" spans="1:16" ht="30" customHeight="1">
      <c r="A27" s="93"/>
      <c r="B27" s="93"/>
      <c r="C27" s="93"/>
      <c r="D27" s="93"/>
      <c r="E27" s="93"/>
      <c r="F27" s="93"/>
      <c r="G27" s="93"/>
      <c r="H27" s="93"/>
      <c r="I27" s="93"/>
      <c r="J27" s="93"/>
      <c r="K27" s="93"/>
    </row>
    <row r="28" spans="1:16" ht="15" customHeight="1">
      <c r="A28" s="239"/>
      <c r="B28" s="239"/>
      <c r="C28" s="93"/>
      <c r="D28" s="214"/>
      <c r="E28" s="215"/>
      <c r="F28" s="215"/>
      <c r="G28" s="93"/>
      <c r="H28" s="212"/>
      <c r="I28" s="239"/>
      <c r="J28" s="93"/>
      <c r="K28" s="93"/>
    </row>
    <row r="29" spans="1:16" ht="18" customHeight="1">
      <c r="A29" s="93"/>
      <c r="B29" s="93"/>
      <c r="C29" s="93"/>
      <c r="D29" s="214"/>
      <c r="E29" s="215"/>
      <c r="F29" s="215"/>
      <c r="G29" s="93"/>
      <c r="H29" s="93"/>
      <c r="I29" s="93"/>
      <c r="J29" s="93"/>
      <c r="K29" s="93"/>
    </row>
    <row r="30" spans="1:16" ht="15" customHeight="1">
      <c r="A30" s="673" t="s">
        <v>68</v>
      </c>
      <c r="B30" s="673"/>
      <c r="C30" s="673"/>
      <c r="D30" s="673"/>
      <c r="E30" s="673"/>
      <c r="F30" s="673" t="s">
        <v>69</v>
      </c>
      <c r="G30" s="673"/>
      <c r="H30" s="673"/>
      <c r="I30" s="673"/>
      <c r="J30" s="673"/>
      <c r="K30" s="673"/>
    </row>
    <row r="31" spans="1:16" ht="15" customHeight="1">
      <c r="A31" s="342"/>
      <c r="B31" s="668" t="str">
        <f>C3</f>
        <v>Prosinec</v>
      </c>
      <c r="C31" s="668"/>
      <c r="D31" s="342"/>
      <c r="E31" s="342"/>
      <c r="F31" s="342"/>
      <c r="G31" s="342"/>
      <c r="H31" s="668" t="str">
        <f>C3</f>
        <v>Prosinec</v>
      </c>
      <c r="I31" s="668"/>
      <c r="J31" s="342"/>
      <c r="K31" s="342"/>
    </row>
    <row r="32" spans="1:16" ht="15" customHeight="1">
      <c r="A32" s="93"/>
      <c r="B32" s="93"/>
      <c r="C32" s="93"/>
      <c r="D32" s="93"/>
      <c r="E32" s="93"/>
      <c r="F32" s="93"/>
      <c r="G32" s="93"/>
      <c r="H32" s="93"/>
      <c r="I32" s="93"/>
      <c r="J32" s="93"/>
      <c r="K32" s="93"/>
    </row>
    <row r="33" spans="1:11" ht="15" customHeight="1">
      <c r="A33" s="93"/>
      <c r="B33" s="93"/>
      <c r="C33" s="93"/>
      <c r="D33" s="93"/>
      <c r="E33" s="93"/>
      <c r="F33" s="93"/>
      <c r="G33" s="93"/>
      <c r="H33" s="93"/>
      <c r="I33" s="93"/>
      <c r="J33" s="93"/>
      <c r="K33" s="93"/>
    </row>
    <row r="34" spans="1:11" ht="15" customHeight="1">
      <c r="A34" s="93"/>
      <c r="B34" s="93"/>
      <c r="C34" s="93"/>
      <c r="D34" s="93"/>
      <c r="E34" s="93"/>
      <c r="F34" s="93"/>
      <c r="G34" s="93"/>
      <c r="H34" s="93"/>
      <c r="I34" s="93"/>
      <c r="J34" s="93"/>
      <c r="K34" s="93"/>
    </row>
    <row r="35" spans="1:11" ht="15" customHeight="1">
      <c r="A35" s="93"/>
      <c r="B35" s="93"/>
      <c r="C35" s="93"/>
      <c r="D35" s="93"/>
      <c r="E35" s="93"/>
      <c r="F35" s="93"/>
      <c r="G35" s="93"/>
      <c r="H35" s="93"/>
      <c r="I35" s="93"/>
      <c r="J35" s="93"/>
      <c r="K35" s="93"/>
    </row>
    <row r="36" spans="1:11" ht="15" customHeight="1">
      <c r="A36" s="93"/>
      <c r="B36" s="93"/>
      <c r="C36" s="93"/>
      <c r="D36" s="93"/>
      <c r="E36" s="93"/>
      <c r="F36" s="93"/>
      <c r="G36" s="93"/>
      <c r="H36" s="93"/>
      <c r="I36" s="93"/>
      <c r="J36" s="93"/>
      <c r="K36" s="93"/>
    </row>
    <row r="37" spans="1:11" ht="15" customHeight="1">
      <c r="A37" s="93"/>
      <c r="B37" s="93"/>
      <c r="C37" s="93"/>
      <c r="D37" s="93"/>
      <c r="E37" s="93"/>
      <c r="F37" s="93"/>
      <c r="G37" s="93"/>
      <c r="H37" s="93"/>
      <c r="I37" s="93"/>
      <c r="J37" s="93"/>
      <c r="K37" s="93"/>
    </row>
    <row r="38" spans="1:11" ht="15" customHeight="1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</row>
    <row r="39" spans="1:11" ht="15" customHeight="1">
      <c r="A39" s="93"/>
      <c r="B39" s="93"/>
      <c r="C39" s="93"/>
      <c r="D39" s="93"/>
      <c r="E39" s="93"/>
      <c r="F39" s="93"/>
      <c r="G39" s="93"/>
      <c r="H39" s="93"/>
      <c r="I39" s="93"/>
      <c r="J39" s="93"/>
      <c r="K39" s="93"/>
    </row>
    <row r="40" spans="1:11" ht="15" customHeight="1">
      <c r="A40" s="93"/>
      <c r="B40" s="93"/>
      <c r="C40" s="93"/>
      <c r="D40" s="93"/>
      <c r="E40" s="93"/>
      <c r="F40" s="93"/>
      <c r="G40" s="93"/>
      <c r="H40" s="93"/>
      <c r="I40" s="93"/>
      <c r="J40" s="93"/>
      <c r="K40" s="93"/>
    </row>
    <row r="41" spans="1:11" ht="15" customHeight="1">
      <c r="A41" s="93"/>
      <c r="B41" s="93"/>
      <c r="C41" s="93"/>
      <c r="D41" s="93"/>
      <c r="E41" s="93"/>
      <c r="F41" s="93"/>
      <c r="G41" s="93"/>
      <c r="H41" s="93"/>
      <c r="I41" s="93"/>
      <c r="J41" s="93"/>
      <c r="K41" s="93"/>
    </row>
    <row r="42" spans="1:11" ht="15" customHeight="1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</row>
    <row r="43" spans="1:11" ht="15" customHeight="1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</row>
    <row r="44" spans="1:11" ht="15" customHeight="1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</row>
    <row r="45" spans="1:11" ht="15" customHeight="1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</row>
    <row r="46" spans="1:11" ht="15" customHeight="1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</row>
    <row r="47" spans="1:11" ht="15" customHeight="1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</row>
    <row r="48" spans="1:11" ht="15" customHeight="1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</row>
    <row r="49" spans="1:11" ht="15" customHeight="1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</row>
    <row r="50" spans="1:11" ht="15" customHeight="1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</row>
    <row r="51" spans="1:11" ht="15" customHeight="1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</row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  <row r="58" spans="1:11" ht="15" customHeight="1"/>
  </sheetData>
  <mergeCells count="17">
    <mergeCell ref="B31:C31"/>
    <mergeCell ref="H31:I31"/>
    <mergeCell ref="B6:B7"/>
    <mergeCell ref="A3:B3"/>
    <mergeCell ref="G5:K5"/>
    <mergeCell ref="C4:F4"/>
    <mergeCell ref="G4:K4"/>
    <mergeCell ref="G25:K25"/>
    <mergeCell ref="G26:K26"/>
    <mergeCell ref="C25:F26"/>
    <mergeCell ref="F30:K30"/>
    <mergeCell ref="A30:E30"/>
    <mergeCell ref="E5:E7"/>
    <mergeCell ref="F5:F7"/>
    <mergeCell ref="A1:K1"/>
    <mergeCell ref="C3:K3"/>
    <mergeCell ref="A2:B2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List33"/>
  <dimension ref="A1:P58"/>
  <sheetViews>
    <sheetView showGridLines="0" zoomScaleNormal="100" zoomScaleSheetLayoutView="100" workbookViewId="0"/>
  </sheetViews>
  <sheetFormatPr defaultColWidth="9.140625" defaultRowHeight="12.75"/>
  <cols>
    <col min="1" max="1" width="16.28515625" style="204" customWidth="1"/>
    <col min="2" max="2" width="10.28515625" style="204" customWidth="1"/>
    <col min="3" max="3" width="10" style="204" customWidth="1"/>
    <col min="4" max="4" width="10.7109375" style="204" customWidth="1"/>
    <col min="5" max="6" width="8.5703125" style="204" customWidth="1"/>
    <col min="7" max="10" width="6.7109375" style="204" customWidth="1"/>
    <col min="11" max="11" width="8.140625" style="204" customWidth="1"/>
    <col min="12" max="13" width="9.140625" style="204"/>
    <col min="14" max="14" width="11.140625" style="204" customWidth="1"/>
    <col min="15" max="16384" width="9.140625" style="204"/>
  </cols>
  <sheetData>
    <row r="1" spans="1:11" s="217" customFormat="1" ht="15.75" customHeight="1">
      <c r="A1" s="711" t="str">
        <f>"6.11. Spotřeba zemního plynu a teplota ovzduší podle krajů: "&amp;(C3)</f>
        <v>6.11. Spotřeba zemního plynu a teplota ovzduší podle krajů: IV. čtvrtletí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</row>
    <row r="2" spans="1:11" ht="6" customHeight="1">
      <c r="A2" s="721"/>
      <c r="B2" s="721"/>
      <c r="C2" s="206"/>
      <c r="D2" s="207"/>
      <c r="E2" s="208"/>
      <c r="F2" s="208"/>
      <c r="G2" s="208"/>
      <c r="H2" s="208"/>
      <c r="I2" s="75"/>
      <c r="J2" s="75"/>
      <c r="K2" s="75"/>
    </row>
    <row r="3" spans="1:11" ht="20.100000000000001" customHeight="1">
      <c r="A3" s="716"/>
      <c r="B3" s="717"/>
      <c r="C3" s="714" t="str">
        <f>'3.1'!G6</f>
        <v>IV. čtvrtletí</v>
      </c>
      <c r="D3" s="715"/>
      <c r="E3" s="715"/>
      <c r="F3" s="715"/>
      <c r="G3" s="715"/>
      <c r="H3" s="715"/>
      <c r="I3" s="715"/>
      <c r="J3" s="715"/>
      <c r="K3" s="715"/>
    </row>
    <row r="4" spans="1:11" ht="20.100000000000001" customHeight="1">
      <c r="A4" s="283"/>
      <c r="B4" s="272"/>
      <c r="C4" s="718" t="s">
        <v>65</v>
      </c>
      <c r="D4" s="719"/>
      <c r="E4" s="719"/>
      <c r="F4" s="720"/>
      <c r="G4" s="718" t="s">
        <v>243</v>
      </c>
      <c r="H4" s="719"/>
      <c r="I4" s="719"/>
      <c r="J4" s="719"/>
      <c r="K4" s="719"/>
    </row>
    <row r="5" spans="1:11" ht="24.95" customHeight="1">
      <c r="A5" s="286"/>
      <c r="B5" s="287"/>
      <c r="C5" s="297"/>
      <c r="D5" s="298"/>
      <c r="E5" s="691" t="s">
        <v>240</v>
      </c>
      <c r="F5" s="694" t="s">
        <v>225</v>
      </c>
      <c r="G5" s="712"/>
      <c r="H5" s="712"/>
      <c r="I5" s="712"/>
      <c r="J5" s="712"/>
      <c r="K5" s="713"/>
    </row>
    <row r="6" spans="1:11" ht="14.1" customHeight="1">
      <c r="A6" s="288"/>
      <c r="B6" s="700" t="s">
        <v>239</v>
      </c>
      <c r="C6" s="273"/>
      <c r="D6" s="299"/>
      <c r="E6" s="693"/>
      <c r="F6" s="700"/>
      <c r="G6" s="275" t="s">
        <v>72</v>
      </c>
      <c r="H6" s="275" t="s">
        <v>226</v>
      </c>
      <c r="I6" s="275" t="s">
        <v>227</v>
      </c>
      <c r="J6" s="275" t="s">
        <v>241</v>
      </c>
      <c r="K6" s="275" t="s">
        <v>242</v>
      </c>
    </row>
    <row r="7" spans="1:11" ht="15" customHeight="1">
      <c r="A7" s="340" t="s">
        <v>244</v>
      </c>
      <c r="B7" s="701"/>
      <c r="C7" s="339" t="s">
        <v>278</v>
      </c>
      <c r="D7" s="338" t="s">
        <v>273</v>
      </c>
      <c r="E7" s="743"/>
      <c r="F7" s="701"/>
      <c r="G7" s="276" t="s">
        <v>276</v>
      </c>
      <c r="H7" s="277" t="s">
        <v>276</v>
      </c>
      <c r="I7" s="277" t="s">
        <v>276</v>
      </c>
      <c r="J7" s="277" t="s">
        <v>276</v>
      </c>
      <c r="K7" s="277" t="s">
        <v>276</v>
      </c>
    </row>
    <row r="8" spans="1:11" ht="14.1" customHeight="1">
      <c r="A8" s="182" t="s">
        <v>9</v>
      </c>
      <c r="B8" s="99">
        <f>'6.1'!D32</f>
        <v>105289</v>
      </c>
      <c r="C8" s="95">
        <f>'6.1'!E32</f>
        <v>96068.499749999988</v>
      </c>
      <c r="D8" s="99">
        <f>'6.1'!F32</f>
        <v>1025709.0591000001</v>
      </c>
      <c r="E8" s="122">
        <f>D8/$D$22</f>
        <v>3.4105515988158794E-2</v>
      </c>
      <c r="F8" s="100">
        <f>'6.1'!H32</f>
        <v>2.9244512696647785E-2</v>
      </c>
      <c r="G8" s="104">
        <f>AVERAGE('6.8'!G8,'6.9'!G8,'6.10'!G8)</f>
        <v>3.6899999999999995</v>
      </c>
      <c r="H8" s="105">
        <f>MAX('6.8'!H8,'6.9'!H8,'6.10'!H8)</f>
        <v>14.4</v>
      </c>
      <c r="I8" s="105">
        <f>MIN('6.8'!I8,'6.9'!I8,'6.10'!I8)</f>
        <v>-6</v>
      </c>
      <c r="J8" s="105">
        <f>AVERAGE('6.8'!J8,'6.9'!J8,'6.10'!J8)</f>
        <v>3.0999999999999996</v>
      </c>
      <c r="K8" s="381">
        <f>G8-J8</f>
        <v>0.58999999999999986</v>
      </c>
    </row>
    <row r="9" spans="1:11" ht="14.1" customHeight="1">
      <c r="A9" s="397" t="s">
        <v>10</v>
      </c>
      <c r="B9" s="120">
        <f>'6.1'!D62</f>
        <v>382641</v>
      </c>
      <c r="C9" s="121">
        <f>'6.1'!E62</f>
        <v>382375.39999999997</v>
      </c>
      <c r="D9" s="120">
        <f>'6.1'!F62</f>
        <v>4085169.9194300007</v>
      </c>
      <c r="E9" s="123">
        <f t="shared" ref="E9:E21" si="0">D9/$D$22</f>
        <v>0.13583464703306455</v>
      </c>
      <c r="F9" s="124">
        <f>'6.1'!H62</f>
        <v>3.2818682471826059E-2</v>
      </c>
      <c r="G9" s="125">
        <f>AVERAGE('6.8'!G9,'6.9'!G9,'6.10'!G9)</f>
        <v>5.1312544802867395</v>
      </c>
      <c r="H9" s="126">
        <f>MAX('6.8'!H9,'6.9'!H9,'6.10'!H9)</f>
        <v>19.2</v>
      </c>
      <c r="I9" s="126">
        <f>MIN('6.8'!I9,'6.9'!I9,'6.10'!I9)</f>
        <v>-4.5</v>
      </c>
      <c r="J9" s="126">
        <f>AVERAGE('6.8'!J9,'6.9'!J9,'6.10'!J9)</f>
        <v>3.9666666666666672</v>
      </c>
      <c r="K9" s="128">
        <f t="shared" ref="K9:K24" si="1">G9-J9</f>
        <v>1.1645878136200722</v>
      </c>
    </row>
    <row r="10" spans="1:11" ht="14.1" customHeight="1">
      <c r="A10" s="182" t="s">
        <v>11</v>
      </c>
      <c r="B10" s="99">
        <f>'6.2'!D31</f>
        <v>84148</v>
      </c>
      <c r="C10" s="95">
        <f>'6.2'!E31</f>
        <v>185447.9</v>
      </c>
      <c r="D10" s="99">
        <f>'6.2'!F31</f>
        <v>1981447.41842</v>
      </c>
      <c r="E10" s="122">
        <f t="shared" si="0"/>
        <v>6.5884459154446087E-2</v>
      </c>
      <c r="F10" s="100">
        <f>'6.2'!H31</f>
        <v>-0.10148555747044838</v>
      </c>
      <c r="G10" s="104">
        <f>AVERAGE('6.8'!G10,'6.9'!G10,'6.10'!G10)</f>
        <v>3.0789605734767025</v>
      </c>
      <c r="H10" s="105">
        <f>MAX('6.8'!H10,'6.9'!H10,'6.10'!H10)</f>
        <v>12.3</v>
      </c>
      <c r="I10" s="105">
        <f>MIN('6.8'!I10,'6.9'!I10,'6.10'!I10)</f>
        <v>-6.3</v>
      </c>
      <c r="J10" s="105">
        <f>AVERAGE('6.8'!J10,'6.9'!J10,'6.10'!J10)</f>
        <v>2.6666666666666661</v>
      </c>
      <c r="K10" s="381">
        <f t="shared" si="1"/>
        <v>0.41229390681003641</v>
      </c>
    </row>
    <row r="11" spans="1:11" ht="14.1" customHeight="1">
      <c r="A11" s="397" t="s">
        <v>106</v>
      </c>
      <c r="B11" s="120">
        <f>'6.2'!D61</f>
        <v>118016</v>
      </c>
      <c r="C11" s="121">
        <f>'6.2'!E61</f>
        <v>113804.00000000001</v>
      </c>
      <c r="D11" s="120">
        <f>'6.2'!F61</f>
        <v>1215843.48294</v>
      </c>
      <c r="E11" s="123">
        <f t="shared" si="0"/>
        <v>4.0427613443225013E-2</v>
      </c>
      <c r="F11" s="124">
        <f>'6.2'!H61</f>
        <v>2.1556966854424403E-2</v>
      </c>
      <c r="G11" s="125">
        <f>AVERAGE('6.8'!G11,'6.9'!G11,'6.10'!G11)</f>
        <v>3.9055913978494616</v>
      </c>
      <c r="H11" s="126">
        <f>MAX('6.8'!H11,'6.9'!H11,'6.10'!H11)</f>
        <v>17.399999999999999</v>
      </c>
      <c r="I11" s="126">
        <f>MIN('6.8'!I11,'6.9'!I11,'6.10'!I11)</f>
        <v>-9.5</v>
      </c>
      <c r="J11" s="126">
        <f>AVERAGE('6.8'!J11,'6.9'!J11,'6.10'!J11)</f>
        <v>3.2333333333333347</v>
      </c>
      <c r="K11" s="128">
        <f t="shared" si="1"/>
        <v>0.67225806451612691</v>
      </c>
    </row>
    <row r="12" spans="1:11" ht="14.1" customHeight="1">
      <c r="A12" s="182" t="s">
        <v>12</v>
      </c>
      <c r="B12" s="99">
        <f>'6.3'!D31</f>
        <v>93204</v>
      </c>
      <c r="C12" s="95">
        <f>'6.3'!E31</f>
        <v>108341.09999999999</v>
      </c>
      <c r="D12" s="99">
        <f>'6.3'!F31</f>
        <v>1157460.7990599999</v>
      </c>
      <c r="E12" s="122">
        <f t="shared" si="0"/>
        <v>3.8486349942785519E-2</v>
      </c>
      <c r="F12" s="100">
        <f>'6.3'!H31</f>
        <v>3.6150120694865728E-2</v>
      </c>
      <c r="G12" s="104">
        <f>AVERAGE('6.8'!G12,'6.9'!G12,'6.10'!G12)</f>
        <v>4.3677060931899652</v>
      </c>
      <c r="H12" s="105">
        <f>MAX('6.8'!H12,'6.9'!H12,'6.10'!H12)</f>
        <v>15.5</v>
      </c>
      <c r="I12" s="105">
        <f>MIN('6.8'!I12,'6.9'!I12,'6.10'!I12)</f>
        <v>-8</v>
      </c>
      <c r="J12" s="105">
        <f>AVERAGE('6.8'!J12,'6.9'!J12,'6.10'!J12)</f>
        <v>3.4333333333333353</v>
      </c>
      <c r="K12" s="381">
        <f t="shared" si="1"/>
        <v>0.93437275985662982</v>
      </c>
    </row>
    <row r="13" spans="1:11" ht="14.1" customHeight="1">
      <c r="A13" s="397" t="s">
        <v>13</v>
      </c>
      <c r="B13" s="120">
        <f>'6.3'!D61</f>
        <v>377825</v>
      </c>
      <c r="C13" s="121">
        <f>'6.3'!E61</f>
        <v>272722.78299999994</v>
      </c>
      <c r="D13" s="120">
        <f>'6.3'!F61</f>
        <v>2913221.76517</v>
      </c>
      <c r="E13" s="123">
        <f t="shared" si="0"/>
        <v>9.6866582787362265E-2</v>
      </c>
      <c r="F13" s="124">
        <f>'6.3'!H61</f>
        <v>-1.07656737740741E-2</v>
      </c>
      <c r="G13" s="125">
        <f>AVERAGE('6.8'!G13,'6.9'!G13,'6.10'!G13)</f>
        <v>4.6501075268817207</v>
      </c>
      <c r="H13" s="126">
        <f>MAX('6.8'!H13,'6.9'!H13,'6.10'!H13)</f>
        <v>18.2</v>
      </c>
      <c r="I13" s="126">
        <f>MIN('6.8'!I13,'6.9'!I13,'6.10'!I13)</f>
        <v>-9.5</v>
      </c>
      <c r="J13" s="126">
        <f>AVERAGE('6.8'!J13,'6.9'!J13,'6.10'!J13)</f>
        <v>3.4666666666666655</v>
      </c>
      <c r="K13" s="128">
        <f t="shared" si="1"/>
        <v>1.1834408602150552</v>
      </c>
    </row>
    <row r="14" spans="1:11" ht="14.1" customHeight="1">
      <c r="A14" s="182" t="s">
        <v>14</v>
      </c>
      <c r="B14" s="99">
        <f>'6.4'!D31</f>
        <v>187035</v>
      </c>
      <c r="C14" s="95">
        <f>'6.4'!E31</f>
        <v>163174</v>
      </c>
      <c r="D14" s="99">
        <f>'6.4'!F31</f>
        <v>1743292.26046</v>
      </c>
      <c r="E14" s="122">
        <f t="shared" si="0"/>
        <v>5.7965639996707334E-2</v>
      </c>
      <c r="F14" s="100">
        <f>'6.4'!H31</f>
        <v>4.1734099691707612E-2</v>
      </c>
      <c r="G14" s="104">
        <f>AVERAGE('6.8'!G14,'6.9'!G14,'6.10'!G14)</f>
        <v>4.1158064516129018</v>
      </c>
      <c r="H14" s="105">
        <f>MAX('6.8'!H14,'6.9'!H14,'6.10'!H14)</f>
        <v>17.8</v>
      </c>
      <c r="I14" s="105">
        <f>MIN('6.8'!I14,'6.9'!I14,'6.10'!I14)</f>
        <v>-8.3000000000000007</v>
      </c>
      <c r="J14" s="105">
        <f>AVERAGE('6.8'!J14,'6.9'!J14,'6.10'!J14)</f>
        <v>2.8999999999999986</v>
      </c>
      <c r="K14" s="381">
        <f t="shared" si="1"/>
        <v>1.2158064516129032</v>
      </c>
    </row>
    <row r="15" spans="1:11" ht="14.1" customHeight="1">
      <c r="A15" s="397" t="s">
        <v>15</v>
      </c>
      <c r="B15" s="120">
        <f>'6.4'!D61</f>
        <v>136764</v>
      </c>
      <c r="C15" s="121">
        <f>'6.4'!E61</f>
        <v>120731.59999999999</v>
      </c>
      <c r="D15" s="120">
        <f>'6.4'!F61</f>
        <v>1289863.96331</v>
      </c>
      <c r="E15" s="123">
        <f t="shared" si="0"/>
        <v>4.2888844193127267E-2</v>
      </c>
      <c r="F15" s="124">
        <f>'6.4'!H61</f>
        <v>-4.9341342746827437E-4</v>
      </c>
      <c r="G15" s="125">
        <f>AVERAGE('6.8'!G15,'6.9'!G15,'6.10'!G15)</f>
        <v>4.2640860215053769</v>
      </c>
      <c r="H15" s="126">
        <f>MAX('6.8'!H15,'6.9'!H15,'6.10'!H15)</f>
        <v>17.7</v>
      </c>
      <c r="I15" s="126">
        <f>MIN('6.8'!I15,'6.9'!I15,'6.10'!I15)</f>
        <v>-7.9</v>
      </c>
      <c r="J15" s="126">
        <f>AVERAGE('6.8'!J15,'6.9'!J15,'6.10'!J15)</f>
        <v>3.8333333333333339</v>
      </c>
      <c r="K15" s="128">
        <f t="shared" si="1"/>
        <v>0.43075268817204293</v>
      </c>
    </row>
    <row r="16" spans="1:11" ht="14.1" customHeight="1">
      <c r="A16" s="182" t="s">
        <v>16</v>
      </c>
      <c r="B16" s="99">
        <f>'6.5'!D31</f>
        <v>160173</v>
      </c>
      <c r="C16" s="95">
        <f>'6.5'!E31</f>
        <v>125267.5</v>
      </c>
      <c r="D16" s="99">
        <f>'6.5'!F31</f>
        <v>1338333.05647</v>
      </c>
      <c r="E16" s="122">
        <f t="shared" si="0"/>
        <v>4.4500474135394139E-2</v>
      </c>
      <c r="F16" s="100">
        <f>'6.5'!H31</f>
        <v>4.7867250211635327E-2</v>
      </c>
      <c r="G16" s="104">
        <f>AVERAGE('6.8'!G16,'6.9'!G16,'6.10'!G16)</f>
        <v>3.9600716845878132</v>
      </c>
      <c r="H16" s="105">
        <f>MAX('6.8'!H16,'6.9'!H16,'6.10'!H16)</f>
        <v>13.2</v>
      </c>
      <c r="I16" s="105">
        <f>MIN('6.8'!I16,'6.9'!I16,'6.10'!I16)</f>
        <v>-5.6</v>
      </c>
      <c r="J16" s="105">
        <f>AVERAGE('6.8'!J16,'6.9'!J16,'6.10'!J16)</f>
        <v>3.3999999999999986</v>
      </c>
      <c r="K16" s="381">
        <f t="shared" si="1"/>
        <v>0.56007168458781464</v>
      </c>
    </row>
    <row r="17" spans="1:16" ht="14.1" customHeight="1">
      <c r="A17" s="397" t="s">
        <v>1</v>
      </c>
      <c r="B17" s="120">
        <f>'6.5'!D61</f>
        <v>414448</v>
      </c>
      <c r="C17" s="121">
        <f>'6.5'!E61</f>
        <v>295633.33822111285</v>
      </c>
      <c r="D17" s="120">
        <f>'6.5'!F61</f>
        <v>3157292.8381760041</v>
      </c>
      <c r="E17" s="123">
        <f t="shared" si="0"/>
        <v>0.10498211009873974</v>
      </c>
      <c r="F17" s="124">
        <f>'6.5'!H61</f>
        <v>3.6744420179501663E-2</v>
      </c>
      <c r="G17" s="125">
        <f>AVERAGE('6.8'!G17,'6.9'!G17,'6.10'!G17)</f>
        <v>5.9434408602150546</v>
      </c>
      <c r="H17" s="126">
        <f>MAX('6.8'!H17,'6.9'!H17,'6.10'!H17)</f>
        <v>17.3</v>
      </c>
      <c r="I17" s="126">
        <f>MIN('6.8'!I17,'6.9'!I17,'6.10'!I17)</f>
        <v>-5.3</v>
      </c>
      <c r="J17" s="126">
        <f>AVERAGE('6.8'!J17,'6.9'!J17,'6.10'!J17)</f>
        <v>4.6000000000000014</v>
      </c>
      <c r="K17" s="128">
        <f t="shared" si="1"/>
        <v>1.3434408602150532</v>
      </c>
    </row>
    <row r="18" spans="1:16" ht="14.1" customHeight="1">
      <c r="A18" s="182" t="s">
        <v>17</v>
      </c>
      <c r="B18" s="99">
        <f>'6.6'!D31</f>
        <v>261210</v>
      </c>
      <c r="C18" s="95">
        <f>'6.6'!E31</f>
        <v>364936.783</v>
      </c>
      <c r="D18" s="99">
        <f>'6.6'!F31</f>
        <v>3898992.1410619998</v>
      </c>
      <c r="E18" s="122">
        <f t="shared" si="0"/>
        <v>0.12964411070072365</v>
      </c>
      <c r="F18" s="100">
        <f>'6.6'!H31</f>
        <v>-9.3116001952704471E-3</v>
      </c>
      <c r="G18" s="104">
        <f>AVERAGE('6.8'!G18,'6.9'!G18,'6.10'!G18)</f>
        <v>4.8339784946236568</v>
      </c>
      <c r="H18" s="105">
        <f>MAX('6.8'!H18,'6.9'!H18,'6.10'!H18)</f>
        <v>15.4</v>
      </c>
      <c r="I18" s="105">
        <f>MIN('6.8'!I18,'6.9'!I18,'6.10'!I18)</f>
        <v>-5.9</v>
      </c>
      <c r="J18" s="105">
        <f>AVERAGE('6.8'!J18,'6.9'!J18,'6.10'!J18)</f>
        <v>4.299999999999998</v>
      </c>
      <c r="K18" s="381">
        <f t="shared" si="1"/>
        <v>0.53397849462365876</v>
      </c>
      <c r="L18" s="210"/>
      <c r="N18" s="210"/>
      <c r="O18" s="210"/>
      <c r="P18" s="210"/>
    </row>
    <row r="19" spans="1:16" ht="14.1" customHeight="1">
      <c r="A19" s="397" t="s">
        <v>18</v>
      </c>
      <c r="B19" s="120">
        <f>'6.6'!D61</f>
        <v>222379</v>
      </c>
      <c r="C19" s="121">
        <f>'6.6'!E61</f>
        <v>336551.06999999995</v>
      </c>
      <c r="D19" s="120">
        <f>'6.6'!F61</f>
        <v>3595447.9023799999</v>
      </c>
      <c r="E19" s="123">
        <f t="shared" si="0"/>
        <v>0.11955106063585812</v>
      </c>
      <c r="F19" s="124">
        <f>'6.6'!H61</f>
        <v>-0.1175148195025275</v>
      </c>
      <c r="G19" s="125">
        <f>AVERAGE('6.8'!G19,'6.9'!G19,'6.10'!G19)</f>
        <v>4.6718996415770624</v>
      </c>
      <c r="H19" s="126">
        <f>MAX('6.8'!H19,'6.9'!H19,'6.10'!H19)</f>
        <v>14.7</v>
      </c>
      <c r="I19" s="126">
        <f>MIN('6.8'!I19,'6.9'!I19,'6.10'!I19)</f>
        <v>-6.6</v>
      </c>
      <c r="J19" s="126">
        <f>AVERAGE('6.8'!J19,'6.9'!J19,'6.10'!J19)</f>
        <v>4.3333333333333321</v>
      </c>
      <c r="K19" s="128">
        <f t="shared" si="1"/>
        <v>0.33856630824373024</v>
      </c>
      <c r="L19" s="210"/>
      <c r="N19" s="210"/>
      <c r="O19" s="210"/>
      <c r="P19" s="210"/>
    </row>
    <row r="20" spans="1:16" ht="14.1" customHeight="1">
      <c r="A20" s="182" t="s">
        <v>19</v>
      </c>
      <c r="B20" s="99">
        <f>'6.7'!D31</f>
        <v>120320</v>
      </c>
      <c r="C20" s="95">
        <f>'6.7'!E31</f>
        <v>111086.63925000001</v>
      </c>
      <c r="D20" s="99">
        <f>'6.7'!F31</f>
        <v>1186713.2363500001</v>
      </c>
      <c r="E20" s="122">
        <f t="shared" si="0"/>
        <v>3.9459013154478431E-2</v>
      </c>
      <c r="F20" s="100">
        <f>'6.7'!H31</f>
        <v>2.5039549635650585E-2</v>
      </c>
      <c r="G20" s="104">
        <f>AVERAGE('6.8'!G20,'6.9'!G20,'6.10'!G20)</f>
        <v>3.7941218637992837</v>
      </c>
      <c r="H20" s="105">
        <f>MAX('6.8'!H20,'6.9'!H20,'6.10'!H20)</f>
        <v>16.7</v>
      </c>
      <c r="I20" s="105">
        <f>MIN('6.8'!I20,'6.9'!I20,'6.10'!I20)</f>
        <v>-6</v>
      </c>
      <c r="J20" s="105">
        <f>AVERAGE('6.8'!J20,'6.9'!J20,'6.10'!J20)</f>
        <v>2.7000000000000006</v>
      </c>
      <c r="K20" s="381">
        <f t="shared" si="1"/>
        <v>1.0941218637992831</v>
      </c>
      <c r="L20" s="210"/>
      <c r="N20" s="210"/>
      <c r="O20" s="210"/>
      <c r="P20" s="210"/>
    </row>
    <row r="21" spans="1:16" ht="14.1" customHeight="1">
      <c r="A21" s="212" t="s">
        <v>20</v>
      </c>
      <c r="B21" s="94">
        <f>'6.7'!D61</f>
        <v>156568</v>
      </c>
      <c r="C21" s="468">
        <f>'6.7'!E61</f>
        <v>139072.1</v>
      </c>
      <c r="D21" s="94">
        <f>'6.7'!F61</f>
        <v>1485791.8665999998</v>
      </c>
      <c r="E21" s="469">
        <f t="shared" si="0"/>
        <v>4.9403578735929085E-2</v>
      </c>
      <c r="F21" s="96">
        <f>'6.7'!H61</f>
        <v>5.1147549514180121E-3</v>
      </c>
      <c r="G21" s="470">
        <f>AVERAGE('6.8'!G21,'6.9'!G21,'6.10'!G21)</f>
        <v>3.8669534050179202</v>
      </c>
      <c r="H21" s="105">
        <f>MAX('6.8'!H21,'6.9'!H21,'6.10'!H21)</f>
        <v>18</v>
      </c>
      <c r="I21" s="105">
        <f>MIN('6.8'!I21,'6.9'!I21,'6.10'!I21)</f>
        <v>-6.8</v>
      </c>
      <c r="J21" s="105">
        <f>AVERAGE('6.8'!J21,'6.9'!J21,'6.10'!J21)</f>
        <v>4.0000000000000009</v>
      </c>
      <c r="K21" s="104">
        <f t="shared" si="1"/>
        <v>-0.13304659498208071</v>
      </c>
      <c r="L21" s="210"/>
    </row>
    <row r="22" spans="1:16" ht="14.1" customHeight="1">
      <c r="A22" s="471" t="s">
        <v>0</v>
      </c>
      <c r="B22" s="472">
        <f>SUM(B8:B21)</f>
        <v>2820020</v>
      </c>
      <c r="C22" s="473">
        <f>SUM(C8:C21)</f>
        <v>2815212.7132211127</v>
      </c>
      <c r="D22" s="474">
        <f>SUM(D8:D21)</f>
        <v>30074579.708928004</v>
      </c>
      <c r="E22" s="475">
        <f>SUM(E8:E21)</f>
        <v>0.99999999999999989</v>
      </c>
      <c r="F22" s="476"/>
      <c r="G22" s="477">
        <f>AVERAGE('6.8'!G22,'6.9'!G22,'6.10'!G22)</f>
        <v>4.1904301075268817</v>
      </c>
      <c r="H22" s="477">
        <f>MAX('6.8'!H22,'6.9'!H22,'6.10'!H22)</f>
        <v>15.8</v>
      </c>
      <c r="I22" s="477">
        <f>MIN('6.8'!I22,'6.9'!I22,'6.10'!I22)</f>
        <v>-6.5</v>
      </c>
      <c r="J22" s="477">
        <f>AVERAGE('6.8'!J22,'6.9'!J22,'6.10'!J22)</f>
        <v>3.83921146953405</v>
      </c>
      <c r="K22" s="477">
        <f t="shared" si="1"/>
        <v>0.35121863799283171</v>
      </c>
      <c r="M22" s="218"/>
    </row>
    <row r="23" spans="1:16" ht="14.1" customHeight="1">
      <c r="A23" s="463" t="s">
        <v>109</v>
      </c>
      <c r="B23" s="464"/>
      <c r="C23" s="312">
        <f>'5.1'!E35</f>
        <v>33564.914233981224</v>
      </c>
      <c r="D23" s="311">
        <f>'5.1'!F35</f>
        <v>358876.11254321819</v>
      </c>
      <c r="E23" s="465"/>
      <c r="F23" s="314">
        <f>'5.1'!H35</f>
        <v>-0.1675147236524018</v>
      </c>
      <c r="G23" s="466">
        <f>AVERAGE('6.8'!G23,'6.9'!G23,'6.10'!G23)</f>
        <v>4.1904301075268817</v>
      </c>
      <c r="H23" s="467">
        <f>MAX('6.8'!H23,'6.9'!H23,'6.10'!H23)</f>
        <v>15.8</v>
      </c>
      <c r="I23" s="467">
        <f>MIN('6.8'!I23,'6.9'!I23,'6.10'!I23)</f>
        <v>-6.5</v>
      </c>
      <c r="J23" s="467">
        <f>AVERAGE('6.8'!J23,'6.9'!J23,'6.10'!J23)</f>
        <v>3.83921146953405</v>
      </c>
      <c r="K23" s="467">
        <f t="shared" si="1"/>
        <v>0.35121863799283171</v>
      </c>
    </row>
    <row r="24" spans="1:16" ht="14.1" customHeight="1">
      <c r="A24" s="398" t="s">
        <v>60</v>
      </c>
      <c r="B24" s="322">
        <f>B22+B23</f>
        <v>2820020</v>
      </c>
      <c r="C24" s="323">
        <f t="shared" ref="C24:D24" si="2">C22+C23</f>
        <v>2848777.6274550939</v>
      </c>
      <c r="D24" s="324">
        <f t="shared" si="2"/>
        <v>30433455.821471222</v>
      </c>
      <c r="E24" s="325"/>
      <c r="F24" s="326">
        <f>'5.1'!H36</f>
        <v>-1.1023688013427946E-2</v>
      </c>
      <c r="G24" s="327">
        <f>AVERAGE('6.8'!G24,'6.9'!G24,'6.10'!G24)</f>
        <v>4.1904301075268817</v>
      </c>
      <c r="H24" s="328">
        <f>MAX('6.8'!H24,'6.9'!H24,'6.10'!H24)</f>
        <v>15.8</v>
      </c>
      <c r="I24" s="328">
        <f>MIN('6.8'!I24,'6.9'!I24,'6.10'!I24)</f>
        <v>-6.5</v>
      </c>
      <c r="J24" s="328">
        <f>AVERAGE('6.8'!J24,'6.9'!J24,'6.10'!J24)</f>
        <v>3.83921146953405</v>
      </c>
      <c r="K24" s="328">
        <f t="shared" si="1"/>
        <v>0.35121863799283171</v>
      </c>
    </row>
    <row r="25" spans="1:16" ht="15" customHeight="1">
      <c r="A25" s="182"/>
      <c r="B25" s="183"/>
      <c r="C25" s="723" t="s">
        <v>202</v>
      </c>
      <c r="D25" s="723"/>
      <c r="E25" s="723"/>
      <c r="F25" s="723"/>
      <c r="G25" s="727" t="s">
        <v>124</v>
      </c>
      <c r="H25" s="727"/>
      <c r="I25" s="727"/>
      <c r="J25" s="727"/>
      <c r="K25" s="727"/>
    </row>
    <row r="26" spans="1:16" ht="15" customHeight="1">
      <c r="A26" s="93"/>
      <c r="B26" s="93"/>
      <c r="C26" s="724"/>
      <c r="D26" s="724"/>
      <c r="E26" s="724"/>
      <c r="F26" s="724"/>
      <c r="G26" s="728" t="s">
        <v>125</v>
      </c>
      <c r="H26" s="728"/>
      <c r="I26" s="728"/>
      <c r="J26" s="728"/>
      <c r="K26" s="728"/>
    </row>
    <row r="27" spans="1:16" ht="30" customHeight="1">
      <c r="A27" s="93"/>
      <c r="B27" s="93"/>
      <c r="C27" s="93"/>
      <c r="D27" s="93"/>
      <c r="E27" s="93"/>
      <c r="F27" s="93"/>
      <c r="G27" s="93"/>
      <c r="H27" s="93"/>
      <c r="I27" s="93"/>
      <c r="J27" s="93"/>
      <c r="K27" s="93"/>
    </row>
    <row r="28" spans="1:16" ht="15" customHeight="1">
      <c r="A28" s="239"/>
      <c r="B28" s="239"/>
      <c r="C28" s="93"/>
      <c r="D28" s="214"/>
      <c r="E28" s="215"/>
      <c r="F28" s="215"/>
      <c r="G28" s="93"/>
      <c r="H28" s="212"/>
      <c r="I28" s="239"/>
      <c r="J28" s="93"/>
      <c r="K28" s="93"/>
    </row>
    <row r="29" spans="1:16" ht="18" customHeight="1">
      <c r="A29" s="93"/>
      <c r="B29" s="93"/>
      <c r="C29" s="93"/>
      <c r="D29" s="214"/>
      <c r="E29" s="215"/>
      <c r="F29" s="215"/>
      <c r="G29" s="93"/>
      <c r="H29" s="93"/>
      <c r="I29" s="93"/>
      <c r="J29" s="93"/>
      <c r="K29" s="93"/>
    </row>
    <row r="30" spans="1:16" ht="15" customHeight="1">
      <c r="A30" s="673" t="s">
        <v>68</v>
      </c>
      <c r="B30" s="673"/>
      <c r="C30" s="673"/>
      <c r="D30" s="673"/>
      <c r="E30" s="673"/>
      <c r="F30" s="673" t="s">
        <v>69</v>
      </c>
      <c r="G30" s="673"/>
      <c r="H30" s="673"/>
      <c r="I30" s="673"/>
      <c r="J30" s="673"/>
      <c r="K30" s="673"/>
    </row>
    <row r="31" spans="1:16" ht="15" customHeight="1">
      <c r="A31" s="342"/>
      <c r="B31" s="674" t="str">
        <f>C3</f>
        <v>IV. čtvrtletí</v>
      </c>
      <c r="C31" s="674"/>
      <c r="D31" s="342"/>
      <c r="E31" s="342"/>
      <c r="F31" s="342"/>
      <c r="G31" s="342"/>
      <c r="H31" s="674" t="str">
        <f>C3</f>
        <v>IV. čtvrtletí</v>
      </c>
      <c r="I31" s="668"/>
      <c r="J31" s="342"/>
      <c r="K31" s="342"/>
    </row>
    <row r="32" spans="1:16" ht="15" customHeight="1">
      <c r="A32" s="93"/>
      <c r="B32" s="93"/>
      <c r="C32" s="93"/>
      <c r="D32" s="93"/>
      <c r="E32" s="93"/>
      <c r="F32" s="93"/>
      <c r="G32" s="93"/>
      <c r="H32" s="93"/>
      <c r="I32" s="93"/>
      <c r="J32" s="93"/>
      <c r="K32" s="93"/>
    </row>
    <row r="33" spans="1:11" ht="15" customHeight="1">
      <c r="A33" s="93"/>
      <c r="B33" s="93"/>
      <c r="C33" s="93"/>
      <c r="D33" s="93"/>
      <c r="E33" s="93"/>
      <c r="F33" s="93"/>
      <c r="G33" s="93"/>
      <c r="H33" s="93"/>
      <c r="I33" s="93"/>
      <c r="J33" s="93"/>
      <c r="K33" s="93"/>
    </row>
    <row r="34" spans="1:11" ht="15" customHeight="1">
      <c r="A34" s="93"/>
      <c r="B34" s="93"/>
      <c r="C34" s="93"/>
      <c r="D34" s="93"/>
      <c r="E34" s="93"/>
      <c r="F34" s="93"/>
      <c r="G34" s="93"/>
      <c r="H34" s="93"/>
      <c r="I34" s="93"/>
      <c r="J34" s="93"/>
      <c r="K34" s="93"/>
    </row>
    <row r="35" spans="1:11" ht="15" customHeight="1">
      <c r="A35" s="93"/>
      <c r="B35" s="93"/>
      <c r="C35" s="93"/>
      <c r="D35" s="93"/>
      <c r="E35" s="93"/>
      <c r="F35" s="93"/>
      <c r="G35" s="93"/>
      <c r="H35" s="93"/>
      <c r="I35" s="93"/>
      <c r="J35" s="93"/>
      <c r="K35" s="93"/>
    </row>
    <row r="36" spans="1:11" ht="15" customHeight="1">
      <c r="A36" s="93"/>
      <c r="B36" s="93"/>
      <c r="C36" s="93"/>
      <c r="D36" s="93"/>
      <c r="E36" s="93"/>
      <c r="F36" s="93"/>
      <c r="G36" s="93"/>
      <c r="H36" s="93"/>
      <c r="I36" s="93"/>
      <c r="J36" s="93"/>
      <c r="K36" s="93"/>
    </row>
    <row r="37" spans="1:11" ht="15" customHeight="1">
      <c r="A37" s="93"/>
      <c r="B37" s="93"/>
      <c r="C37" s="93"/>
      <c r="D37" s="93"/>
      <c r="E37" s="93"/>
      <c r="F37" s="93"/>
      <c r="G37" s="93"/>
      <c r="H37" s="93"/>
      <c r="I37" s="93"/>
      <c r="J37" s="93"/>
      <c r="K37" s="93"/>
    </row>
    <row r="38" spans="1:11" ht="15" customHeight="1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</row>
    <row r="39" spans="1:11" ht="15" customHeight="1">
      <c r="A39" s="93"/>
      <c r="B39" s="93"/>
      <c r="C39" s="93"/>
      <c r="D39" s="93"/>
      <c r="E39" s="93"/>
      <c r="F39" s="93"/>
      <c r="G39" s="93"/>
      <c r="H39" s="93"/>
      <c r="I39" s="93"/>
      <c r="J39" s="93"/>
      <c r="K39" s="93"/>
    </row>
    <row r="40" spans="1:11" ht="15" customHeight="1">
      <c r="A40" s="93"/>
      <c r="B40" s="93"/>
      <c r="C40" s="93"/>
      <c r="D40" s="93"/>
      <c r="E40" s="93"/>
      <c r="F40" s="93"/>
      <c r="G40" s="93"/>
      <c r="H40" s="93"/>
      <c r="I40" s="93"/>
      <c r="J40" s="93"/>
      <c r="K40" s="93"/>
    </row>
    <row r="41" spans="1:11" ht="15" customHeight="1">
      <c r="A41" s="93"/>
      <c r="B41" s="93"/>
      <c r="C41" s="93"/>
      <c r="D41" s="93"/>
      <c r="E41" s="93"/>
      <c r="F41" s="93"/>
      <c r="G41" s="93"/>
      <c r="H41" s="93"/>
      <c r="I41" s="93"/>
      <c r="J41" s="93"/>
      <c r="K41" s="93"/>
    </row>
    <row r="42" spans="1:11" ht="15" customHeight="1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</row>
    <row r="43" spans="1:11" ht="15" customHeight="1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</row>
    <row r="44" spans="1:11" ht="15" customHeight="1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</row>
    <row r="45" spans="1:11" ht="15" customHeight="1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</row>
    <row r="46" spans="1:11" ht="15" customHeight="1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</row>
    <row r="47" spans="1:11" ht="15" customHeight="1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</row>
    <row r="48" spans="1:11" ht="15" customHeight="1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</row>
    <row r="49" spans="1:11" ht="15" customHeight="1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</row>
    <row r="50" spans="1:11" ht="15" customHeight="1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</row>
    <row r="51" spans="1:11" ht="15" customHeight="1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</row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  <row r="58" spans="1:11" ht="15" customHeight="1"/>
  </sheetData>
  <mergeCells count="17">
    <mergeCell ref="B31:C31"/>
    <mergeCell ref="H31:I31"/>
    <mergeCell ref="B6:B7"/>
    <mergeCell ref="A3:B3"/>
    <mergeCell ref="G5:K5"/>
    <mergeCell ref="C4:F4"/>
    <mergeCell ref="G4:K4"/>
    <mergeCell ref="G25:K25"/>
    <mergeCell ref="G26:K26"/>
    <mergeCell ref="C25:F26"/>
    <mergeCell ref="F30:K30"/>
    <mergeCell ref="A30:E30"/>
    <mergeCell ref="E5:E7"/>
    <mergeCell ref="F5:F7"/>
    <mergeCell ref="A1:K1"/>
    <mergeCell ref="C3:K3"/>
    <mergeCell ref="A2:B2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34"/>
  <dimension ref="A1:V65"/>
  <sheetViews>
    <sheetView showGridLines="0" zoomScaleNormal="100" zoomScaleSheetLayoutView="100" workbookViewId="0"/>
  </sheetViews>
  <sheetFormatPr defaultRowHeight="11.25"/>
  <cols>
    <col min="1" max="1" width="8" style="61" customWidth="1"/>
    <col min="2" max="12" width="7.7109375" style="61" customWidth="1"/>
    <col min="13" max="13" width="8.140625" style="61" customWidth="1"/>
    <col min="14" max="15" width="7.7109375" style="61" customWidth="1"/>
    <col min="16" max="16" width="9.140625" style="61" customWidth="1"/>
    <col min="17" max="17" width="8.28515625" style="61" customWidth="1"/>
    <col min="18" max="18" width="9.42578125" style="61" customWidth="1"/>
    <col min="19" max="19" width="9.28515625" style="61" bestFit="1" customWidth="1"/>
    <col min="20" max="20" width="11.42578125" style="61" bestFit="1" customWidth="1"/>
    <col min="21" max="259" width="9.140625" style="61"/>
    <col min="260" max="272" width="10.7109375" style="61" customWidth="1"/>
    <col min="273" max="515" width="9.140625" style="61"/>
    <col min="516" max="528" width="10.7109375" style="61" customWidth="1"/>
    <col min="529" max="771" width="9.140625" style="61"/>
    <col min="772" max="784" width="10.7109375" style="61" customWidth="1"/>
    <col min="785" max="1027" width="9.140625" style="61"/>
    <col min="1028" max="1040" width="10.7109375" style="61" customWidth="1"/>
    <col min="1041" max="1283" width="9.140625" style="61"/>
    <col min="1284" max="1296" width="10.7109375" style="61" customWidth="1"/>
    <col min="1297" max="1539" width="9.140625" style="61"/>
    <col min="1540" max="1552" width="10.7109375" style="61" customWidth="1"/>
    <col min="1553" max="1795" width="9.140625" style="61"/>
    <col min="1796" max="1808" width="10.7109375" style="61" customWidth="1"/>
    <col min="1809" max="2051" width="9.140625" style="61"/>
    <col min="2052" max="2064" width="10.7109375" style="61" customWidth="1"/>
    <col min="2065" max="2307" width="9.140625" style="61"/>
    <col min="2308" max="2320" width="10.7109375" style="61" customWidth="1"/>
    <col min="2321" max="2563" width="9.140625" style="61"/>
    <col min="2564" max="2576" width="10.7109375" style="61" customWidth="1"/>
    <col min="2577" max="2819" width="9.140625" style="61"/>
    <col min="2820" max="2832" width="10.7109375" style="61" customWidth="1"/>
    <col min="2833" max="3075" width="9.140625" style="61"/>
    <col min="3076" max="3088" width="10.7109375" style="61" customWidth="1"/>
    <col min="3089" max="3331" width="9.140625" style="61"/>
    <col min="3332" max="3344" width="10.7109375" style="61" customWidth="1"/>
    <col min="3345" max="3587" width="9.140625" style="61"/>
    <col min="3588" max="3600" width="10.7109375" style="61" customWidth="1"/>
    <col min="3601" max="3843" width="9.140625" style="61"/>
    <col min="3844" max="3856" width="10.7109375" style="61" customWidth="1"/>
    <col min="3857" max="4099" width="9.140625" style="61"/>
    <col min="4100" max="4112" width="10.7109375" style="61" customWidth="1"/>
    <col min="4113" max="4355" width="9.140625" style="61"/>
    <col min="4356" max="4368" width="10.7109375" style="61" customWidth="1"/>
    <col min="4369" max="4611" width="9.140625" style="61"/>
    <col min="4612" max="4624" width="10.7109375" style="61" customWidth="1"/>
    <col min="4625" max="4867" width="9.140625" style="61"/>
    <col min="4868" max="4880" width="10.7109375" style="61" customWidth="1"/>
    <col min="4881" max="5123" width="9.140625" style="61"/>
    <col min="5124" max="5136" width="10.7109375" style="61" customWidth="1"/>
    <col min="5137" max="5379" width="9.140625" style="61"/>
    <col min="5380" max="5392" width="10.7109375" style="61" customWidth="1"/>
    <col min="5393" max="5635" width="9.140625" style="61"/>
    <col min="5636" max="5648" width="10.7109375" style="61" customWidth="1"/>
    <col min="5649" max="5891" width="9.140625" style="61"/>
    <col min="5892" max="5904" width="10.7109375" style="61" customWidth="1"/>
    <col min="5905" max="6147" width="9.140625" style="61"/>
    <col min="6148" max="6160" width="10.7109375" style="61" customWidth="1"/>
    <col min="6161" max="6403" width="9.140625" style="61"/>
    <col min="6404" max="6416" width="10.7109375" style="61" customWidth="1"/>
    <col min="6417" max="6659" width="9.140625" style="61"/>
    <col min="6660" max="6672" width="10.7109375" style="61" customWidth="1"/>
    <col min="6673" max="6915" width="9.140625" style="61"/>
    <col min="6916" max="6928" width="10.7109375" style="61" customWidth="1"/>
    <col min="6929" max="7171" width="9.140625" style="61"/>
    <col min="7172" max="7184" width="10.7109375" style="61" customWidth="1"/>
    <col min="7185" max="7427" width="9.140625" style="61"/>
    <col min="7428" max="7440" width="10.7109375" style="61" customWidth="1"/>
    <col min="7441" max="7683" width="9.140625" style="61"/>
    <col min="7684" max="7696" width="10.7109375" style="61" customWidth="1"/>
    <col min="7697" max="7939" width="9.140625" style="61"/>
    <col min="7940" max="7952" width="10.7109375" style="61" customWidth="1"/>
    <col min="7953" max="8195" width="9.140625" style="61"/>
    <col min="8196" max="8208" width="10.7109375" style="61" customWidth="1"/>
    <col min="8209" max="8451" width="9.140625" style="61"/>
    <col min="8452" max="8464" width="10.7109375" style="61" customWidth="1"/>
    <col min="8465" max="8707" width="9.140625" style="61"/>
    <col min="8708" max="8720" width="10.7109375" style="61" customWidth="1"/>
    <col min="8721" max="8963" width="9.140625" style="61"/>
    <col min="8964" max="8976" width="10.7109375" style="61" customWidth="1"/>
    <col min="8977" max="9219" width="9.140625" style="61"/>
    <col min="9220" max="9232" width="10.7109375" style="61" customWidth="1"/>
    <col min="9233" max="9475" width="9.140625" style="61"/>
    <col min="9476" max="9488" width="10.7109375" style="61" customWidth="1"/>
    <col min="9489" max="9731" width="9.140625" style="61"/>
    <col min="9732" max="9744" width="10.7109375" style="61" customWidth="1"/>
    <col min="9745" max="9987" width="9.140625" style="61"/>
    <col min="9988" max="10000" width="10.7109375" style="61" customWidth="1"/>
    <col min="10001" max="10243" width="9.140625" style="61"/>
    <col min="10244" max="10256" width="10.7109375" style="61" customWidth="1"/>
    <col min="10257" max="10499" width="9.140625" style="61"/>
    <col min="10500" max="10512" width="10.7109375" style="61" customWidth="1"/>
    <col min="10513" max="10755" width="9.140625" style="61"/>
    <col min="10756" max="10768" width="10.7109375" style="61" customWidth="1"/>
    <col min="10769" max="11011" width="9.140625" style="61"/>
    <col min="11012" max="11024" width="10.7109375" style="61" customWidth="1"/>
    <col min="11025" max="11267" width="9.140625" style="61"/>
    <col min="11268" max="11280" width="10.7109375" style="61" customWidth="1"/>
    <col min="11281" max="11523" width="9.140625" style="61"/>
    <col min="11524" max="11536" width="10.7109375" style="61" customWidth="1"/>
    <col min="11537" max="11779" width="9.140625" style="61"/>
    <col min="11780" max="11792" width="10.7109375" style="61" customWidth="1"/>
    <col min="11793" max="12035" width="9.140625" style="61"/>
    <col min="12036" max="12048" width="10.7109375" style="61" customWidth="1"/>
    <col min="12049" max="12291" width="9.140625" style="61"/>
    <col min="12292" max="12304" width="10.7109375" style="61" customWidth="1"/>
    <col min="12305" max="12547" width="9.140625" style="61"/>
    <col min="12548" max="12560" width="10.7109375" style="61" customWidth="1"/>
    <col min="12561" max="12803" width="9.140625" style="61"/>
    <col min="12804" max="12816" width="10.7109375" style="61" customWidth="1"/>
    <col min="12817" max="13059" width="9.140625" style="61"/>
    <col min="13060" max="13072" width="10.7109375" style="61" customWidth="1"/>
    <col min="13073" max="13315" width="9.140625" style="61"/>
    <col min="13316" max="13328" width="10.7109375" style="61" customWidth="1"/>
    <col min="13329" max="13571" width="9.140625" style="61"/>
    <col min="13572" max="13584" width="10.7109375" style="61" customWidth="1"/>
    <col min="13585" max="13827" width="9.140625" style="61"/>
    <col min="13828" max="13840" width="10.7109375" style="61" customWidth="1"/>
    <col min="13841" max="14083" width="9.140625" style="61"/>
    <col min="14084" max="14096" width="10.7109375" style="61" customWidth="1"/>
    <col min="14097" max="14339" width="9.140625" style="61"/>
    <col min="14340" max="14352" width="10.7109375" style="61" customWidth="1"/>
    <col min="14353" max="14595" width="9.140625" style="61"/>
    <col min="14596" max="14608" width="10.7109375" style="61" customWidth="1"/>
    <col min="14609" max="14851" width="9.140625" style="61"/>
    <col min="14852" max="14864" width="10.7109375" style="61" customWidth="1"/>
    <col min="14865" max="15107" width="9.140625" style="61"/>
    <col min="15108" max="15120" width="10.7109375" style="61" customWidth="1"/>
    <col min="15121" max="15363" width="9.140625" style="61"/>
    <col min="15364" max="15376" width="10.7109375" style="61" customWidth="1"/>
    <col min="15377" max="15619" width="9.140625" style="61"/>
    <col min="15620" max="15632" width="10.7109375" style="61" customWidth="1"/>
    <col min="15633" max="15875" width="9.140625" style="61"/>
    <col min="15876" max="15888" width="10.7109375" style="61" customWidth="1"/>
    <col min="15889" max="16131" width="9.140625" style="61"/>
    <col min="16132" max="16144" width="10.7109375" style="61" customWidth="1"/>
    <col min="16145" max="16384" width="9.140625" style="61"/>
  </cols>
  <sheetData>
    <row r="1" spans="1:22" ht="15.75">
      <c r="A1" s="644" t="s">
        <v>257</v>
      </c>
      <c r="B1" s="644"/>
      <c r="C1" s="644"/>
      <c r="D1" s="644"/>
      <c r="E1" s="644"/>
      <c r="F1" s="644"/>
      <c r="G1" s="644"/>
      <c r="H1" s="644"/>
      <c r="I1" s="644"/>
      <c r="J1" s="644"/>
      <c r="K1" s="644"/>
      <c r="L1" s="644"/>
      <c r="M1" s="644"/>
      <c r="N1" s="644"/>
      <c r="O1" s="644"/>
      <c r="P1" s="644"/>
      <c r="Q1" s="644"/>
      <c r="R1" s="644"/>
    </row>
    <row r="2" spans="1:22" ht="6" customHeight="1">
      <c r="A2" s="730"/>
      <c r="B2" s="731"/>
      <c r="C2" s="731"/>
      <c r="D2" s="731"/>
      <c r="E2" s="731"/>
      <c r="F2" s="731"/>
      <c r="G2" s="731"/>
      <c r="H2" s="731"/>
      <c r="I2" s="731"/>
      <c r="J2" s="200"/>
      <c r="K2" s="199"/>
      <c r="L2" s="199"/>
      <c r="M2" s="199"/>
      <c r="N2" s="199"/>
      <c r="O2" s="199"/>
      <c r="P2" s="199"/>
      <c r="Q2" s="199"/>
      <c r="R2" s="199"/>
    </row>
    <row r="3" spans="1:22" ht="35.1" customHeight="1">
      <c r="A3" s="641">
        <f>'3.1'!D4</f>
        <v>2021</v>
      </c>
      <c r="B3" s="641"/>
      <c r="C3" s="641"/>
      <c r="D3" s="641"/>
      <c r="E3" s="641"/>
      <c r="F3" s="641"/>
      <c r="G3" s="641"/>
      <c r="H3" s="641"/>
      <c r="I3" s="641"/>
      <c r="J3" s="641"/>
      <c r="K3" s="641"/>
      <c r="L3" s="641"/>
      <c r="M3" s="641"/>
      <c r="N3" s="641"/>
      <c r="O3" s="641"/>
      <c r="P3" s="641"/>
      <c r="Q3" s="641"/>
      <c r="R3" s="641"/>
    </row>
    <row r="4" spans="1:22" ht="35.1" customHeight="1">
      <c r="A4" s="659" t="s">
        <v>280</v>
      </c>
      <c r="B4" s="659"/>
      <c r="C4" s="659"/>
      <c r="D4" s="659"/>
      <c r="E4" s="659"/>
      <c r="F4" s="659"/>
      <c r="G4" s="659"/>
      <c r="H4" s="659"/>
      <c r="I4" s="659"/>
      <c r="J4" s="659"/>
      <c r="K4" s="659"/>
      <c r="L4" s="659"/>
      <c r="M4" s="659"/>
      <c r="N4" s="659"/>
      <c r="O4" s="659"/>
      <c r="P4" s="659"/>
      <c r="Q4" s="659"/>
      <c r="R4" s="659"/>
    </row>
    <row r="5" spans="1:22" ht="63" customHeight="1">
      <c r="A5" s="399" t="s">
        <v>210</v>
      </c>
      <c r="B5" s="300" t="s">
        <v>79</v>
      </c>
      <c r="C5" s="301" t="s">
        <v>80</v>
      </c>
      <c r="D5" s="300" t="s">
        <v>81</v>
      </c>
      <c r="E5" s="301" t="s">
        <v>105</v>
      </c>
      <c r="F5" s="300" t="s">
        <v>82</v>
      </c>
      <c r="G5" s="301" t="s">
        <v>83</v>
      </c>
      <c r="H5" s="300" t="s">
        <v>84</v>
      </c>
      <c r="I5" s="301" t="s">
        <v>85</v>
      </c>
      <c r="J5" s="300" t="s">
        <v>86</v>
      </c>
      <c r="K5" s="301" t="s">
        <v>87</v>
      </c>
      <c r="L5" s="300" t="s">
        <v>88</v>
      </c>
      <c r="M5" s="301" t="s">
        <v>89</v>
      </c>
      <c r="N5" s="300" t="s">
        <v>90</v>
      </c>
      <c r="O5" s="478" t="s">
        <v>91</v>
      </c>
      <c r="P5" s="302" t="s">
        <v>92</v>
      </c>
      <c r="Q5" s="302" t="s">
        <v>110</v>
      </c>
      <c r="R5" s="300" t="s">
        <v>93</v>
      </c>
    </row>
    <row r="6" spans="1:22" ht="15" customHeight="1">
      <c r="A6" s="400" t="s">
        <v>212</v>
      </c>
      <c r="B6" s="64">
        <v>42816.894030000003</v>
      </c>
      <c r="C6" s="129">
        <v>164778.19999999998</v>
      </c>
      <c r="D6" s="65">
        <v>65127.9</v>
      </c>
      <c r="E6" s="106">
        <v>51366</v>
      </c>
      <c r="F6" s="65">
        <v>50993.399999999994</v>
      </c>
      <c r="G6" s="106">
        <v>120790.18799999999</v>
      </c>
      <c r="H6" s="65">
        <v>73067.600000000006</v>
      </c>
      <c r="I6" s="106">
        <v>56073.899999999994</v>
      </c>
      <c r="J6" s="65">
        <v>54778.799999999996</v>
      </c>
      <c r="K6" s="129">
        <v>138845.26360632022</v>
      </c>
      <c r="L6" s="64">
        <v>155489.85500000001</v>
      </c>
      <c r="M6" s="106">
        <v>163880.55600000001</v>
      </c>
      <c r="N6" s="65">
        <v>50726.123960000004</v>
      </c>
      <c r="O6" s="386">
        <v>63120.600000000006</v>
      </c>
      <c r="P6" s="130">
        <v>1251855.2805963203</v>
      </c>
      <c r="Q6" s="130">
        <v>21253.869455344007</v>
      </c>
      <c r="R6" s="401">
        <v>1273109.1500516643</v>
      </c>
      <c r="S6" s="62"/>
      <c r="T6" s="197"/>
      <c r="U6" s="197"/>
      <c r="V6" s="197"/>
    </row>
    <row r="7" spans="1:22" ht="15" customHeight="1">
      <c r="A7" s="402" t="s">
        <v>213</v>
      </c>
      <c r="B7" s="64">
        <v>36475.565070000004</v>
      </c>
      <c r="C7" s="107">
        <v>151199.69999999998</v>
      </c>
      <c r="D7" s="65">
        <v>65446.9</v>
      </c>
      <c r="E7" s="107">
        <v>46785.799999999996</v>
      </c>
      <c r="F7" s="65">
        <v>45634.600000000006</v>
      </c>
      <c r="G7" s="107">
        <v>111928.795</v>
      </c>
      <c r="H7" s="65">
        <v>66502.200000000012</v>
      </c>
      <c r="I7" s="107">
        <v>50085.5</v>
      </c>
      <c r="J7" s="65">
        <v>50600.3</v>
      </c>
      <c r="K7" s="131">
        <v>128401.12360841112</v>
      </c>
      <c r="L7" s="65">
        <v>139718.89799999999</v>
      </c>
      <c r="M7" s="107">
        <v>146558.05799999999</v>
      </c>
      <c r="N7" s="65">
        <v>46225.322919999999</v>
      </c>
      <c r="O7" s="65">
        <v>57799.7</v>
      </c>
      <c r="P7" s="132">
        <v>1143362.4625984111</v>
      </c>
      <c r="Q7" s="132">
        <v>21844.296182222643</v>
      </c>
      <c r="R7" s="403">
        <v>1165206.7587806338</v>
      </c>
      <c r="S7" s="52"/>
      <c r="T7" s="197"/>
      <c r="U7" s="197"/>
      <c r="V7" s="197"/>
    </row>
    <row r="8" spans="1:22" ht="15" customHeight="1">
      <c r="A8" s="404" t="s">
        <v>214</v>
      </c>
      <c r="B8" s="108">
        <v>35563.185880000005</v>
      </c>
      <c r="C8" s="109">
        <v>134961.5</v>
      </c>
      <c r="D8" s="110">
        <v>68355.5</v>
      </c>
      <c r="E8" s="109">
        <v>42365.100000000006</v>
      </c>
      <c r="F8" s="110">
        <v>41212.300000000003</v>
      </c>
      <c r="G8" s="109">
        <v>103576.481</v>
      </c>
      <c r="H8" s="110">
        <v>58858.1</v>
      </c>
      <c r="I8" s="109">
        <v>45486.400000000001</v>
      </c>
      <c r="J8" s="110">
        <v>46405.399999999994</v>
      </c>
      <c r="K8" s="133">
        <v>110076.88595523615</v>
      </c>
      <c r="L8" s="110">
        <v>127679.39599999999</v>
      </c>
      <c r="M8" s="109">
        <v>159075.67499999996</v>
      </c>
      <c r="N8" s="110">
        <v>41502.144110000001</v>
      </c>
      <c r="O8" s="66">
        <v>55284.7</v>
      </c>
      <c r="P8" s="134">
        <v>1070402.7679452361</v>
      </c>
      <c r="Q8" s="134">
        <v>20771.465420680026</v>
      </c>
      <c r="R8" s="110">
        <v>1091174.2333659162</v>
      </c>
      <c r="S8" s="196"/>
      <c r="T8" s="197"/>
      <c r="U8" s="197"/>
      <c r="V8" s="197"/>
    </row>
    <row r="9" spans="1:22" ht="15" customHeight="1">
      <c r="A9" s="400" t="s">
        <v>215</v>
      </c>
      <c r="B9" s="64">
        <v>29086.92211</v>
      </c>
      <c r="C9" s="106">
        <v>99524</v>
      </c>
      <c r="D9" s="65">
        <v>61550.2</v>
      </c>
      <c r="E9" s="106">
        <v>32470.2</v>
      </c>
      <c r="F9" s="65">
        <v>32023.8</v>
      </c>
      <c r="G9" s="106">
        <v>84242.546000000002</v>
      </c>
      <c r="H9" s="65">
        <v>45024.700000000004</v>
      </c>
      <c r="I9" s="106">
        <v>35091.4</v>
      </c>
      <c r="J9" s="65">
        <v>36538.299999999996</v>
      </c>
      <c r="K9" s="129">
        <v>82667.128255914722</v>
      </c>
      <c r="L9" s="65">
        <v>106147.62699999999</v>
      </c>
      <c r="M9" s="106">
        <v>148589.242</v>
      </c>
      <c r="N9" s="65">
        <v>31696.424879999999</v>
      </c>
      <c r="O9" s="386">
        <v>42215.9</v>
      </c>
      <c r="P9" s="130">
        <v>866868.39024591469</v>
      </c>
      <c r="Q9" s="130">
        <v>15347.523094243934</v>
      </c>
      <c r="R9" s="401">
        <v>882215.91334015864</v>
      </c>
      <c r="S9" s="52"/>
      <c r="T9" s="197"/>
      <c r="U9" s="197"/>
      <c r="V9" s="197"/>
    </row>
    <row r="10" spans="1:22" ht="15" customHeight="1">
      <c r="A10" s="402" t="s">
        <v>216</v>
      </c>
      <c r="B10" s="64">
        <v>20745.174329999994</v>
      </c>
      <c r="C10" s="107">
        <v>59309</v>
      </c>
      <c r="D10" s="65">
        <v>58124.1</v>
      </c>
      <c r="E10" s="107">
        <v>21945.899999999998</v>
      </c>
      <c r="F10" s="65">
        <v>22418.100000000002</v>
      </c>
      <c r="G10" s="107">
        <v>62838.266999999993</v>
      </c>
      <c r="H10" s="65">
        <v>31697.4</v>
      </c>
      <c r="I10" s="107">
        <v>25170.2</v>
      </c>
      <c r="J10" s="65">
        <v>25831.099999999995</v>
      </c>
      <c r="K10" s="131">
        <v>51347.901146507407</v>
      </c>
      <c r="L10" s="65">
        <v>76167.627000000008</v>
      </c>
      <c r="M10" s="107">
        <v>70083.296999999991</v>
      </c>
      <c r="N10" s="65">
        <v>21256.63567</v>
      </c>
      <c r="O10" s="65">
        <v>28834.3</v>
      </c>
      <c r="P10" s="132">
        <v>575769.0021465075</v>
      </c>
      <c r="Q10" s="132">
        <v>7351.96297860905</v>
      </c>
      <c r="R10" s="403">
        <v>583120.96512511652</v>
      </c>
      <c r="S10" s="52"/>
      <c r="T10" s="197"/>
      <c r="U10" s="197"/>
      <c r="V10" s="197"/>
    </row>
    <row r="11" spans="1:22" ht="15" customHeight="1">
      <c r="A11" s="404" t="s">
        <v>217</v>
      </c>
      <c r="B11" s="108">
        <v>10743.875100000001</v>
      </c>
      <c r="C11" s="109">
        <v>31233.699999999997</v>
      </c>
      <c r="D11" s="110">
        <v>49316.5</v>
      </c>
      <c r="E11" s="109">
        <v>12391.7</v>
      </c>
      <c r="F11" s="110">
        <v>11476</v>
      </c>
      <c r="G11" s="109">
        <v>43813.268000000004</v>
      </c>
      <c r="H11" s="110">
        <v>18696.399999999998</v>
      </c>
      <c r="I11" s="109">
        <v>15661.499999999998</v>
      </c>
      <c r="J11" s="110">
        <v>15454.7</v>
      </c>
      <c r="K11" s="133">
        <v>20041.882590060821</v>
      </c>
      <c r="L11" s="110">
        <v>53093.036</v>
      </c>
      <c r="M11" s="109">
        <v>100602.20999999999</v>
      </c>
      <c r="N11" s="110">
        <v>12266.714909999997</v>
      </c>
      <c r="O11" s="66">
        <v>18090.699999999997</v>
      </c>
      <c r="P11" s="134">
        <v>412882.18660006084</v>
      </c>
      <c r="Q11" s="134">
        <v>2377.3943544282847</v>
      </c>
      <c r="R11" s="110">
        <v>415259.58095448912</v>
      </c>
      <c r="S11" s="52"/>
      <c r="T11" s="197"/>
      <c r="U11" s="197"/>
      <c r="V11" s="197"/>
    </row>
    <row r="12" spans="1:22" ht="15" customHeight="1">
      <c r="A12" s="400" t="s">
        <v>218</v>
      </c>
      <c r="B12" s="64">
        <v>9869.8423600000006</v>
      </c>
      <c r="C12" s="106">
        <v>28671.5</v>
      </c>
      <c r="D12" s="65">
        <v>50735.9</v>
      </c>
      <c r="E12" s="106">
        <v>10350</v>
      </c>
      <c r="F12" s="65">
        <v>10418.1</v>
      </c>
      <c r="G12" s="106">
        <v>39911.727000000006</v>
      </c>
      <c r="H12" s="65">
        <v>17397.599999999999</v>
      </c>
      <c r="I12" s="106">
        <v>15397.699999999999</v>
      </c>
      <c r="J12" s="65">
        <v>13421.199999999999</v>
      </c>
      <c r="K12" s="129">
        <v>20357.356853447607</v>
      </c>
      <c r="L12" s="65">
        <v>49551.096000000005</v>
      </c>
      <c r="M12" s="106">
        <v>90260.420000000013</v>
      </c>
      <c r="N12" s="65">
        <v>10834.359640000002</v>
      </c>
      <c r="O12" s="386">
        <v>15428.100000000002</v>
      </c>
      <c r="P12" s="130">
        <v>382604.90185344761</v>
      </c>
      <c r="Q12" s="130">
        <v>-337.41062492855633</v>
      </c>
      <c r="R12" s="401">
        <v>382267.49122851907</v>
      </c>
      <c r="S12" s="52"/>
      <c r="T12" s="197"/>
      <c r="U12" s="197"/>
      <c r="V12" s="197"/>
    </row>
    <row r="13" spans="1:22" ht="15" customHeight="1">
      <c r="A13" s="402" t="s">
        <v>219</v>
      </c>
      <c r="B13" s="64">
        <v>11060.671679999998</v>
      </c>
      <c r="C13" s="107">
        <v>32138.599999999995</v>
      </c>
      <c r="D13" s="65">
        <v>52168.5</v>
      </c>
      <c r="E13" s="107">
        <v>11897.1</v>
      </c>
      <c r="F13" s="65">
        <v>11644.4</v>
      </c>
      <c r="G13" s="107">
        <v>39339.520000000004</v>
      </c>
      <c r="H13" s="65">
        <v>19265.900000000001</v>
      </c>
      <c r="I13" s="107">
        <v>16013.599999999999</v>
      </c>
      <c r="J13" s="65">
        <v>16121.8</v>
      </c>
      <c r="K13" s="131">
        <v>20746.264854847395</v>
      </c>
      <c r="L13" s="65">
        <v>54405.748999999989</v>
      </c>
      <c r="M13" s="107">
        <v>50394.025999999991</v>
      </c>
      <c r="N13" s="65">
        <v>12417.187309999999</v>
      </c>
      <c r="O13" s="65">
        <v>15961.6</v>
      </c>
      <c r="P13" s="132">
        <v>363574.91884484736</v>
      </c>
      <c r="Q13" s="132">
        <v>-136.67424737838775</v>
      </c>
      <c r="R13" s="403">
        <v>363438.24459746899</v>
      </c>
      <c r="S13" s="52"/>
      <c r="T13" s="197"/>
      <c r="U13" s="197"/>
      <c r="V13" s="197"/>
    </row>
    <row r="14" spans="1:22" ht="15" customHeight="1">
      <c r="A14" s="404" t="s">
        <v>220</v>
      </c>
      <c r="B14" s="108">
        <v>13219.368069999999</v>
      </c>
      <c r="C14" s="109">
        <v>39262</v>
      </c>
      <c r="D14" s="110">
        <v>41559</v>
      </c>
      <c r="E14" s="109">
        <v>14952.700000000003</v>
      </c>
      <c r="F14" s="110">
        <v>14640.4</v>
      </c>
      <c r="G14" s="109">
        <v>46147.173000000003</v>
      </c>
      <c r="H14" s="110">
        <v>22270.699999999997</v>
      </c>
      <c r="I14" s="109">
        <v>17341</v>
      </c>
      <c r="J14" s="110">
        <v>18436.099999999999</v>
      </c>
      <c r="K14" s="133">
        <v>27137.370701731234</v>
      </c>
      <c r="L14" s="110">
        <v>60269.646999999997</v>
      </c>
      <c r="M14" s="109">
        <v>76764.487999999998</v>
      </c>
      <c r="N14" s="110">
        <v>14775.859919999997</v>
      </c>
      <c r="O14" s="66">
        <v>19269.8</v>
      </c>
      <c r="P14" s="134">
        <v>426045.60669173126</v>
      </c>
      <c r="Q14" s="134">
        <v>3118.4919131336364</v>
      </c>
      <c r="R14" s="110">
        <v>429164.09860486491</v>
      </c>
      <c r="S14" s="52"/>
      <c r="T14" s="197"/>
      <c r="U14" s="197"/>
      <c r="V14" s="197"/>
    </row>
    <row r="15" spans="1:22" ht="15" customHeight="1">
      <c r="A15" s="400" t="s">
        <v>221</v>
      </c>
      <c r="B15" s="64">
        <v>24440.89172</v>
      </c>
      <c r="C15" s="106">
        <v>94324.2</v>
      </c>
      <c r="D15" s="65">
        <v>56398.799999999988</v>
      </c>
      <c r="E15" s="106">
        <v>28099.399999999998</v>
      </c>
      <c r="F15" s="65">
        <v>25649.200000000001</v>
      </c>
      <c r="G15" s="106">
        <v>71526.028999999995</v>
      </c>
      <c r="H15" s="65">
        <v>40054.200000000004</v>
      </c>
      <c r="I15" s="106">
        <v>30258.1</v>
      </c>
      <c r="J15" s="65">
        <v>31913.599999999999</v>
      </c>
      <c r="K15" s="129">
        <v>67309.840310956846</v>
      </c>
      <c r="L15" s="65">
        <v>98437.78899999999</v>
      </c>
      <c r="M15" s="106">
        <v>75994.638999999996</v>
      </c>
      <c r="N15" s="65">
        <v>26946.456290000002</v>
      </c>
      <c r="O15" s="386">
        <v>33684.9</v>
      </c>
      <c r="P15" s="130">
        <v>705038.04532095673</v>
      </c>
      <c r="Q15" s="130">
        <v>5607.2597421111486</v>
      </c>
      <c r="R15" s="401">
        <v>710645.30506306794</v>
      </c>
      <c r="S15" s="52"/>
      <c r="T15" s="197"/>
      <c r="U15" s="197"/>
      <c r="V15" s="197"/>
    </row>
    <row r="16" spans="1:22" ht="15" customHeight="1">
      <c r="A16" s="402" t="s">
        <v>222</v>
      </c>
      <c r="B16" s="64">
        <v>33781.453699999998</v>
      </c>
      <c r="C16" s="107">
        <v>128275.79999999999</v>
      </c>
      <c r="D16" s="65">
        <v>61690.8</v>
      </c>
      <c r="E16" s="107">
        <v>38445</v>
      </c>
      <c r="F16" s="65">
        <v>37019.4</v>
      </c>
      <c r="G16" s="107">
        <v>88013.120999999985</v>
      </c>
      <c r="H16" s="65">
        <v>54939.8</v>
      </c>
      <c r="I16" s="107">
        <v>40723.799999999996</v>
      </c>
      <c r="J16" s="65">
        <v>42569.3</v>
      </c>
      <c r="K16" s="131">
        <v>101638.78787706634</v>
      </c>
      <c r="L16" s="65">
        <v>123603.22799999999</v>
      </c>
      <c r="M16" s="107">
        <v>130322.07399999999</v>
      </c>
      <c r="N16" s="65">
        <v>38022.440300000002</v>
      </c>
      <c r="O16" s="65">
        <v>46010.1</v>
      </c>
      <c r="P16" s="132">
        <v>965055.10487706633</v>
      </c>
      <c r="Q16" s="132">
        <v>11186.822010817647</v>
      </c>
      <c r="R16" s="403">
        <v>976241.92688788404</v>
      </c>
      <c r="S16" s="52"/>
      <c r="T16" s="197"/>
      <c r="U16" s="197"/>
      <c r="V16" s="197"/>
    </row>
    <row r="17" spans="1:22" ht="15" customHeight="1">
      <c r="A17" s="404" t="s">
        <v>223</v>
      </c>
      <c r="B17" s="108">
        <v>37846.154330000005</v>
      </c>
      <c r="C17" s="109">
        <v>159775.4</v>
      </c>
      <c r="D17" s="110">
        <v>67358.3</v>
      </c>
      <c r="E17" s="109">
        <v>47259.6</v>
      </c>
      <c r="F17" s="110">
        <v>45672.500000000007</v>
      </c>
      <c r="G17" s="109">
        <v>113183.63299999999</v>
      </c>
      <c r="H17" s="110">
        <v>68180</v>
      </c>
      <c r="I17" s="109">
        <v>49749.700000000004</v>
      </c>
      <c r="J17" s="110">
        <v>50784.6</v>
      </c>
      <c r="K17" s="133">
        <v>126684.71003308961</v>
      </c>
      <c r="L17" s="110">
        <v>142895.76600000003</v>
      </c>
      <c r="M17" s="109">
        <v>130234.35700000002</v>
      </c>
      <c r="N17" s="110">
        <v>46117.742660000004</v>
      </c>
      <c r="O17" s="66">
        <v>59377.099999999991</v>
      </c>
      <c r="P17" s="134">
        <v>1145119.5630230897</v>
      </c>
      <c r="Q17" s="134">
        <v>16770.832481052428</v>
      </c>
      <c r="R17" s="110">
        <v>1161890.3955041422</v>
      </c>
      <c r="S17" s="52"/>
      <c r="T17" s="197"/>
      <c r="U17" s="197"/>
      <c r="V17" s="197"/>
    </row>
    <row r="18" spans="1:22" ht="15" customHeight="1">
      <c r="A18" s="521" t="s">
        <v>52</v>
      </c>
      <c r="B18" s="549">
        <f>SUM(B6:B8)</f>
        <v>114855.64498000001</v>
      </c>
      <c r="C18" s="603">
        <f>SUM(C6:C8)</f>
        <v>450939.39999999997</v>
      </c>
      <c r="D18" s="549">
        <f t="shared" ref="D18:J18" si="0">SUM(D6:D8)</f>
        <v>198930.3</v>
      </c>
      <c r="E18" s="603">
        <f t="shared" si="0"/>
        <v>140516.9</v>
      </c>
      <c r="F18" s="549">
        <f t="shared" si="0"/>
        <v>137840.29999999999</v>
      </c>
      <c r="G18" s="603">
        <f t="shared" si="0"/>
        <v>336295.46400000004</v>
      </c>
      <c r="H18" s="549">
        <f t="shared" si="0"/>
        <v>198427.90000000002</v>
      </c>
      <c r="I18" s="603">
        <f t="shared" si="0"/>
        <v>151645.79999999999</v>
      </c>
      <c r="J18" s="549">
        <f t="shared" si="0"/>
        <v>151784.5</v>
      </c>
      <c r="K18" s="603">
        <f>SUM(K6:K8)</f>
        <v>377323.27316996746</v>
      </c>
      <c r="L18" s="549">
        <f t="shared" ref="L18:R18" si="1">SUM(L6:L8)</f>
        <v>422888.14900000003</v>
      </c>
      <c r="M18" s="603">
        <f t="shared" si="1"/>
        <v>469514.28899999999</v>
      </c>
      <c r="N18" s="549">
        <f t="shared" si="1"/>
        <v>138453.59099</v>
      </c>
      <c r="O18" s="594">
        <f t="shared" si="1"/>
        <v>176205</v>
      </c>
      <c r="P18" s="602">
        <f t="shared" si="1"/>
        <v>3465620.5111399675</v>
      </c>
      <c r="Q18" s="602">
        <f t="shared" si="1"/>
        <v>63869.631058246676</v>
      </c>
      <c r="R18" s="595">
        <f t="shared" si="1"/>
        <v>3529490.1421982143</v>
      </c>
    </row>
    <row r="19" spans="1:22" ht="15" customHeight="1">
      <c r="A19" s="522" t="s">
        <v>61</v>
      </c>
      <c r="B19" s="549">
        <f>SUM(B9:B11)</f>
        <v>60575.971539999999</v>
      </c>
      <c r="C19" s="555">
        <f>SUM(C9:C11)</f>
        <v>190066.7</v>
      </c>
      <c r="D19" s="549">
        <f t="shared" ref="D19:J19" si="2">SUM(D9:D11)</f>
        <v>168990.8</v>
      </c>
      <c r="E19" s="555">
        <f t="shared" si="2"/>
        <v>66807.8</v>
      </c>
      <c r="F19" s="549">
        <f t="shared" si="2"/>
        <v>65917.899999999994</v>
      </c>
      <c r="G19" s="555">
        <f t="shared" si="2"/>
        <v>190894.08100000001</v>
      </c>
      <c r="H19" s="549">
        <f t="shared" si="2"/>
        <v>95418.5</v>
      </c>
      <c r="I19" s="555">
        <f t="shared" si="2"/>
        <v>75923.100000000006</v>
      </c>
      <c r="J19" s="549">
        <f t="shared" si="2"/>
        <v>77824.099999999991</v>
      </c>
      <c r="K19" s="555">
        <f>SUM(K9:K11)</f>
        <v>154056.91199248296</v>
      </c>
      <c r="L19" s="549">
        <f t="shared" ref="L19:R19" si="3">SUM(L9:L11)</f>
        <v>235408.29</v>
      </c>
      <c r="M19" s="555">
        <f t="shared" si="3"/>
        <v>319274.74899999995</v>
      </c>
      <c r="N19" s="549">
        <f t="shared" si="3"/>
        <v>65219.77545999999</v>
      </c>
      <c r="O19" s="549">
        <f t="shared" si="3"/>
        <v>89140.9</v>
      </c>
      <c r="P19" s="554">
        <f t="shared" si="3"/>
        <v>1855519.578992483</v>
      </c>
      <c r="Q19" s="554">
        <f t="shared" si="3"/>
        <v>25076.880427281267</v>
      </c>
      <c r="R19" s="548">
        <f t="shared" si="3"/>
        <v>1880596.4594197643</v>
      </c>
    </row>
    <row r="20" spans="1:22" ht="15" customHeight="1">
      <c r="A20" s="522" t="s">
        <v>73</v>
      </c>
      <c r="B20" s="549">
        <f>SUM(B12:B14)</f>
        <v>34149.882109999999</v>
      </c>
      <c r="C20" s="555">
        <f>SUM(C12:C14)</f>
        <v>100072.09999999999</v>
      </c>
      <c r="D20" s="549">
        <f t="shared" ref="D20:J20" si="4">SUM(D12:D14)</f>
        <v>144463.4</v>
      </c>
      <c r="E20" s="555">
        <f t="shared" si="4"/>
        <v>37199.800000000003</v>
      </c>
      <c r="F20" s="549">
        <f t="shared" si="4"/>
        <v>36702.9</v>
      </c>
      <c r="G20" s="555">
        <f t="shared" si="4"/>
        <v>125398.42000000001</v>
      </c>
      <c r="H20" s="549">
        <f t="shared" si="4"/>
        <v>58934.2</v>
      </c>
      <c r="I20" s="555">
        <f t="shared" si="4"/>
        <v>48752.299999999996</v>
      </c>
      <c r="J20" s="549">
        <f t="shared" si="4"/>
        <v>47979.1</v>
      </c>
      <c r="K20" s="555">
        <f>SUM(K12:K14)</f>
        <v>68240.992410026229</v>
      </c>
      <c r="L20" s="549">
        <f t="shared" ref="L20:R20" si="5">SUM(L12:L14)</f>
        <v>164226.492</v>
      </c>
      <c r="M20" s="555">
        <f t="shared" si="5"/>
        <v>217418.93400000001</v>
      </c>
      <c r="N20" s="549">
        <f t="shared" si="5"/>
        <v>38027.406869999999</v>
      </c>
      <c r="O20" s="549">
        <f t="shared" si="5"/>
        <v>50659.5</v>
      </c>
      <c r="P20" s="554">
        <f t="shared" si="5"/>
        <v>1172225.4273900264</v>
      </c>
      <c r="Q20" s="554">
        <f t="shared" si="5"/>
        <v>2644.4070408266925</v>
      </c>
      <c r="R20" s="548">
        <f t="shared" si="5"/>
        <v>1174869.8344308529</v>
      </c>
    </row>
    <row r="21" spans="1:22" ht="15" customHeight="1">
      <c r="A21" s="523" t="s">
        <v>62</v>
      </c>
      <c r="B21" s="597">
        <f>SUM(B15:B17)</f>
        <v>96068.499750000003</v>
      </c>
      <c r="C21" s="605">
        <f>SUM(C15:C17)</f>
        <v>382375.4</v>
      </c>
      <c r="D21" s="597">
        <f t="shared" ref="D21:J21" si="6">SUM(D15:D17)</f>
        <v>185447.9</v>
      </c>
      <c r="E21" s="605">
        <f t="shared" si="6"/>
        <v>113804</v>
      </c>
      <c r="F21" s="597">
        <f t="shared" si="6"/>
        <v>108341.1</v>
      </c>
      <c r="G21" s="605">
        <f t="shared" si="6"/>
        <v>272722.78299999994</v>
      </c>
      <c r="H21" s="597">
        <f t="shared" si="6"/>
        <v>163174</v>
      </c>
      <c r="I21" s="605">
        <f t="shared" si="6"/>
        <v>120731.6</v>
      </c>
      <c r="J21" s="597">
        <f t="shared" si="6"/>
        <v>125267.5</v>
      </c>
      <c r="K21" s="605">
        <f>SUM(K15:K17)</f>
        <v>295633.33822111279</v>
      </c>
      <c r="L21" s="597">
        <f t="shared" ref="L21:R21" si="7">SUM(L15:L17)</f>
        <v>364936.78300000005</v>
      </c>
      <c r="M21" s="605">
        <f t="shared" si="7"/>
        <v>336551.07</v>
      </c>
      <c r="N21" s="597">
        <f t="shared" si="7"/>
        <v>111086.63925000001</v>
      </c>
      <c r="O21" s="598">
        <f t="shared" si="7"/>
        <v>139072.09999999998</v>
      </c>
      <c r="P21" s="604">
        <f t="shared" si="7"/>
        <v>2815212.7132211127</v>
      </c>
      <c r="Q21" s="604">
        <f t="shared" si="7"/>
        <v>33564.914233981224</v>
      </c>
      <c r="R21" s="597">
        <f t="shared" si="7"/>
        <v>2848777.6274550939</v>
      </c>
    </row>
    <row r="22" spans="1:22" ht="15" customHeight="1">
      <c r="A22" s="524" t="s">
        <v>63</v>
      </c>
      <c r="B22" s="64">
        <f>SUM(B6:B11)</f>
        <v>175431.61652000004</v>
      </c>
      <c r="C22" s="129">
        <f>SUM(C6:C11)</f>
        <v>641006.09999999986</v>
      </c>
      <c r="D22" s="64">
        <f t="shared" ref="D22:J22" si="8">SUM(D6:D11)</f>
        <v>367921.1</v>
      </c>
      <c r="E22" s="129">
        <f t="shared" si="8"/>
        <v>207324.7</v>
      </c>
      <c r="F22" s="64">
        <f t="shared" si="8"/>
        <v>203758.19999999998</v>
      </c>
      <c r="G22" s="129">
        <f t="shared" si="8"/>
        <v>527189.54500000004</v>
      </c>
      <c r="H22" s="64">
        <f t="shared" si="8"/>
        <v>293846.40000000008</v>
      </c>
      <c r="I22" s="129">
        <f t="shared" si="8"/>
        <v>227568.9</v>
      </c>
      <c r="J22" s="64">
        <f t="shared" si="8"/>
        <v>229608.6</v>
      </c>
      <c r="K22" s="129">
        <f>SUM(K6:K11)</f>
        <v>531380.18516245042</v>
      </c>
      <c r="L22" s="64">
        <f t="shared" ref="L22:R22" si="9">SUM(L6:L11)</f>
        <v>658296.43900000001</v>
      </c>
      <c r="M22" s="129">
        <f t="shared" si="9"/>
        <v>788789.03799999994</v>
      </c>
      <c r="N22" s="64">
        <f t="shared" si="9"/>
        <v>203673.36645</v>
      </c>
      <c r="O22" s="551">
        <f t="shared" si="9"/>
        <v>265345.89999999997</v>
      </c>
      <c r="P22" s="556">
        <f t="shared" si="9"/>
        <v>5321140.0901324507</v>
      </c>
      <c r="Q22" s="556">
        <f t="shared" si="9"/>
        <v>88946.511485527939</v>
      </c>
      <c r="R22" s="552">
        <f t="shared" si="9"/>
        <v>5410086.6016179789</v>
      </c>
    </row>
    <row r="23" spans="1:22" ht="15" customHeight="1">
      <c r="A23" s="525" t="s">
        <v>64</v>
      </c>
      <c r="B23" s="108">
        <f>SUM(B12:B17)</f>
        <v>130218.38186000001</v>
      </c>
      <c r="C23" s="133">
        <f>SUM(C12:C17)</f>
        <v>482447.5</v>
      </c>
      <c r="D23" s="108">
        <f t="shared" ref="D23:J23" si="10">SUM(D12:D17)</f>
        <v>329911.3</v>
      </c>
      <c r="E23" s="133">
        <f t="shared" si="10"/>
        <v>151003.79999999999</v>
      </c>
      <c r="F23" s="108">
        <f t="shared" si="10"/>
        <v>145044</v>
      </c>
      <c r="G23" s="133">
        <f t="shared" si="10"/>
        <v>398121.20299999998</v>
      </c>
      <c r="H23" s="108">
        <f t="shared" si="10"/>
        <v>222108.2</v>
      </c>
      <c r="I23" s="133">
        <f t="shared" si="10"/>
        <v>169483.9</v>
      </c>
      <c r="J23" s="108">
        <f t="shared" si="10"/>
        <v>173246.6</v>
      </c>
      <c r="K23" s="133">
        <f>SUM(K12:K17)</f>
        <v>363874.33063113905</v>
      </c>
      <c r="L23" s="108">
        <f t="shared" ref="L23:R23" si="11">SUM(L12:L17)</f>
        <v>529163.27500000002</v>
      </c>
      <c r="M23" s="133">
        <f t="shared" si="11"/>
        <v>553970.00399999996</v>
      </c>
      <c r="N23" s="108">
        <f t="shared" si="11"/>
        <v>149114.04612000001</v>
      </c>
      <c r="O23" s="599">
        <f t="shared" si="11"/>
        <v>189731.59999999998</v>
      </c>
      <c r="P23" s="606">
        <f t="shared" si="11"/>
        <v>3987438.1406111391</v>
      </c>
      <c r="Q23" s="606">
        <f t="shared" si="11"/>
        <v>36209.321274807917</v>
      </c>
      <c r="R23" s="108">
        <f t="shared" si="11"/>
        <v>4023647.4618859468</v>
      </c>
    </row>
    <row r="24" spans="1:22" ht="15" customHeight="1">
      <c r="A24" s="526" t="s">
        <v>224</v>
      </c>
      <c r="B24" s="600">
        <f>SUM(B6:B17)</f>
        <v>305649.99838000006</v>
      </c>
      <c r="C24" s="608">
        <f>SUM(C6:C17)</f>
        <v>1123453.5999999996</v>
      </c>
      <c r="D24" s="600">
        <f t="shared" ref="D24:J24" si="12">SUM(D6:D17)</f>
        <v>697832.40000000014</v>
      </c>
      <c r="E24" s="608">
        <f t="shared" si="12"/>
        <v>358328.5</v>
      </c>
      <c r="F24" s="600">
        <f t="shared" si="12"/>
        <v>348802.2</v>
      </c>
      <c r="G24" s="608">
        <f t="shared" si="12"/>
        <v>925310.74800000002</v>
      </c>
      <c r="H24" s="600">
        <f t="shared" si="12"/>
        <v>515954.60000000009</v>
      </c>
      <c r="I24" s="608">
        <f t="shared" si="12"/>
        <v>397052.8</v>
      </c>
      <c r="J24" s="600">
        <f t="shared" si="12"/>
        <v>402855.19999999995</v>
      </c>
      <c r="K24" s="608">
        <f>SUM(K6:K17)</f>
        <v>895254.51579358941</v>
      </c>
      <c r="L24" s="600">
        <f t="shared" ref="L24:R24" si="13">SUM(L6:L17)</f>
        <v>1187459.7139999999</v>
      </c>
      <c r="M24" s="608">
        <f t="shared" si="13"/>
        <v>1342759.0420000001</v>
      </c>
      <c r="N24" s="600">
        <f t="shared" si="13"/>
        <v>352787.41257000004</v>
      </c>
      <c r="O24" s="601">
        <f t="shared" si="13"/>
        <v>455077.49999999988</v>
      </c>
      <c r="P24" s="607">
        <f t="shared" si="13"/>
        <v>9308578.2307435907</v>
      </c>
      <c r="Q24" s="607">
        <f t="shared" si="13"/>
        <v>125155.83276033585</v>
      </c>
      <c r="R24" s="600">
        <f t="shared" si="13"/>
        <v>9433734.0635039248</v>
      </c>
    </row>
    <row r="26" spans="1:22" ht="12" customHeight="1">
      <c r="A26" s="143"/>
      <c r="B26" s="143"/>
      <c r="C26" s="143"/>
      <c r="H26" s="143"/>
      <c r="I26" s="143"/>
      <c r="J26" s="143"/>
      <c r="K26" s="143"/>
      <c r="O26" s="143"/>
      <c r="P26" s="143"/>
      <c r="Q26" s="143"/>
      <c r="R26" s="143"/>
    </row>
    <row r="27" spans="1:22" ht="12" customHeight="1">
      <c r="E27" s="63"/>
      <c r="F27" s="63"/>
      <c r="G27" s="63"/>
      <c r="H27" s="63"/>
      <c r="L27" s="63"/>
      <c r="M27" s="63"/>
      <c r="N27" s="63"/>
    </row>
    <row r="28" spans="1:22" ht="12" customHeight="1">
      <c r="E28" s="63"/>
      <c r="F28" s="63"/>
      <c r="G28" s="63"/>
      <c r="L28" s="63"/>
      <c r="M28" s="63"/>
      <c r="N28" s="63"/>
    </row>
    <row r="29" spans="1:22" ht="12" customHeight="1">
      <c r="E29" s="63"/>
      <c r="F29" s="63"/>
      <c r="G29" s="63"/>
      <c r="L29" s="63"/>
      <c r="M29" s="63"/>
      <c r="N29" s="63"/>
    </row>
    <row r="30" spans="1:22" ht="12" customHeight="1">
      <c r="E30" s="63"/>
      <c r="F30" s="63"/>
      <c r="G30" s="63"/>
      <c r="L30" s="63"/>
      <c r="M30" s="63"/>
      <c r="N30" s="63"/>
    </row>
    <row r="31" spans="1:22" ht="12" customHeight="1">
      <c r="E31" s="63"/>
      <c r="F31" s="63"/>
      <c r="G31" s="63"/>
      <c r="L31" s="63"/>
      <c r="M31" s="63"/>
      <c r="N31" s="63"/>
    </row>
    <row r="32" spans="1:22" ht="12" customHeight="1">
      <c r="E32" s="63"/>
      <c r="F32" s="63"/>
      <c r="G32" s="63"/>
      <c r="L32" s="63"/>
      <c r="M32" s="63"/>
      <c r="N32" s="63"/>
    </row>
    <row r="33" spans="1:22" ht="12" customHeight="1">
      <c r="E33" s="63"/>
      <c r="F33" s="63"/>
      <c r="G33" s="63"/>
      <c r="L33" s="63"/>
      <c r="M33" s="63"/>
      <c r="N33" s="63"/>
    </row>
    <row r="34" spans="1:22" ht="12" customHeight="1">
      <c r="E34" s="63"/>
      <c r="F34" s="63"/>
      <c r="G34" s="63"/>
      <c r="L34" s="63"/>
      <c r="M34" s="63"/>
      <c r="N34" s="63"/>
    </row>
    <row r="35" spans="1:22" ht="35.1" customHeight="1">
      <c r="A35" s="641">
        <f>'3.1'!D4</f>
        <v>2021</v>
      </c>
      <c r="B35" s="641"/>
      <c r="C35" s="641"/>
      <c r="D35" s="641"/>
      <c r="E35" s="641"/>
      <c r="F35" s="641"/>
      <c r="G35" s="641"/>
      <c r="H35" s="641"/>
      <c r="I35" s="641"/>
      <c r="J35" s="641"/>
      <c r="K35" s="641"/>
      <c r="L35" s="641"/>
      <c r="M35" s="641"/>
      <c r="N35" s="641"/>
      <c r="O35" s="641"/>
      <c r="P35" s="641"/>
      <c r="Q35" s="641"/>
      <c r="R35" s="641"/>
    </row>
    <row r="36" spans="1:22" ht="35.1" customHeight="1">
      <c r="A36" s="659" t="s">
        <v>281</v>
      </c>
      <c r="B36" s="659"/>
      <c r="C36" s="659"/>
      <c r="D36" s="659"/>
      <c r="E36" s="659"/>
      <c r="F36" s="659"/>
      <c r="G36" s="659"/>
      <c r="H36" s="659"/>
      <c r="I36" s="659"/>
      <c r="J36" s="659"/>
      <c r="K36" s="659"/>
      <c r="L36" s="659"/>
      <c r="M36" s="659"/>
      <c r="N36" s="659"/>
      <c r="O36" s="659"/>
      <c r="P36" s="659"/>
      <c r="Q36" s="659"/>
      <c r="R36" s="659"/>
    </row>
    <row r="37" spans="1:22" ht="63" customHeight="1">
      <c r="A37" s="399" t="s">
        <v>210</v>
      </c>
      <c r="B37" s="300" t="s">
        <v>79</v>
      </c>
      <c r="C37" s="301" t="s">
        <v>80</v>
      </c>
      <c r="D37" s="300" t="s">
        <v>81</v>
      </c>
      <c r="E37" s="301" t="s">
        <v>105</v>
      </c>
      <c r="F37" s="300" t="s">
        <v>82</v>
      </c>
      <c r="G37" s="301" t="s">
        <v>83</v>
      </c>
      <c r="H37" s="300" t="s">
        <v>84</v>
      </c>
      <c r="I37" s="301" t="s">
        <v>85</v>
      </c>
      <c r="J37" s="300" t="s">
        <v>86</v>
      </c>
      <c r="K37" s="301" t="s">
        <v>87</v>
      </c>
      <c r="L37" s="300" t="s">
        <v>88</v>
      </c>
      <c r="M37" s="301" t="s">
        <v>89</v>
      </c>
      <c r="N37" s="300" t="s">
        <v>90</v>
      </c>
      <c r="O37" s="478" t="s">
        <v>91</v>
      </c>
      <c r="P37" s="302" t="s">
        <v>92</v>
      </c>
      <c r="Q37" s="302" t="s">
        <v>110</v>
      </c>
      <c r="R37" s="300" t="s">
        <v>93</v>
      </c>
    </row>
    <row r="38" spans="1:22" ht="15" customHeight="1">
      <c r="A38" s="400" t="s">
        <v>212</v>
      </c>
      <c r="B38" s="64">
        <v>456955.37602999993</v>
      </c>
      <c r="C38" s="129">
        <v>1760602.8403</v>
      </c>
      <c r="D38" s="65">
        <v>695871.49222999997</v>
      </c>
      <c r="E38" s="106">
        <v>548830.24771999987</v>
      </c>
      <c r="F38" s="65">
        <v>544847.20625000005</v>
      </c>
      <c r="G38" s="106">
        <v>1290379.5003499999</v>
      </c>
      <c r="H38" s="65">
        <v>780703.51020000002</v>
      </c>
      <c r="I38" s="106">
        <v>599132.42074000009</v>
      </c>
      <c r="J38" s="65">
        <v>585293.55972999998</v>
      </c>
      <c r="K38" s="129">
        <v>1481429.47171</v>
      </c>
      <c r="L38" s="64">
        <v>1661315.8074920001</v>
      </c>
      <c r="M38" s="106">
        <v>1749892.4741700001</v>
      </c>
      <c r="N38" s="65">
        <v>541920.07699999982</v>
      </c>
      <c r="O38" s="386">
        <v>674422.45608999999</v>
      </c>
      <c r="P38" s="130">
        <v>13371596.440011997</v>
      </c>
      <c r="Q38" s="130">
        <v>227093.644463</v>
      </c>
      <c r="R38" s="401">
        <v>13598690.084474998</v>
      </c>
      <c r="S38" s="62"/>
      <c r="T38" s="197"/>
      <c r="U38" s="197"/>
      <c r="V38" s="197"/>
    </row>
    <row r="39" spans="1:22" ht="15" customHeight="1">
      <c r="A39" s="402" t="s">
        <v>213</v>
      </c>
      <c r="B39" s="64">
        <v>390205.89579999994</v>
      </c>
      <c r="C39" s="107">
        <v>1615848.1601399996</v>
      </c>
      <c r="D39" s="65">
        <v>699421.35522999987</v>
      </c>
      <c r="E39" s="107">
        <v>499992.29269000003</v>
      </c>
      <c r="F39" s="65">
        <v>487690.22876000003</v>
      </c>
      <c r="G39" s="107">
        <v>1195980.7076399999</v>
      </c>
      <c r="H39" s="65">
        <v>710698.37773000007</v>
      </c>
      <c r="I39" s="107">
        <v>535255.76632000005</v>
      </c>
      <c r="J39" s="65">
        <v>540757.98109999998</v>
      </c>
      <c r="K39" s="131">
        <v>1370998.37347</v>
      </c>
      <c r="L39" s="65">
        <v>1493138.8829280001</v>
      </c>
      <c r="M39" s="107">
        <v>1565149.9408600002</v>
      </c>
      <c r="N39" s="65">
        <v>494058.15646999999</v>
      </c>
      <c r="O39" s="65">
        <v>617696.39805000008</v>
      </c>
      <c r="P39" s="132">
        <v>12216892.517188</v>
      </c>
      <c r="Q39" s="132">
        <v>233520.44339458054</v>
      </c>
      <c r="R39" s="403">
        <v>12450412.96058258</v>
      </c>
      <c r="S39" s="52"/>
      <c r="T39" s="197"/>
      <c r="U39" s="197"/>
      <c r="V39" s="197"/>
    </row>
    <row r="40" spans="1:22" ht="15" customHeight="1">
      <c r="A40" s="404" t="s">
        <v>214</v>
      </c>
      <c r="B40" s="108">
        <v>379228.61898000003</v>
      </c>
      <c r="C40" s="109">
        <v>1440326.0883000002</v>
      </c>
      <c r="D40" s="110">
        <v>729497.35586999997</v>
      </c>
      <c r="E40" s="109">
        <v>452125.25514999998</v>
      </c>
      <c r="F40" s="110">
        <v>439823.26665000001</v>
      </c>
      <c r="G40" s="109">
        <v>1105121.7913899999</v>
      </c>
      <c r="H40" s="110">
        <v>628140.75208999997</v>
      </c>
      <c r="I40" s="109">
        <v>485436.50225000002</v>
      </c>
      <c r="J40" s="110">
        <v>495245.38397000014</v>
      </c>
      <c r="K40" s="133">
        <v>1173611.849070074</v>
      </c>
      <c r="L40" s="110">
        <v>1362598.0049459999</v>
      </c>
      <c r="M40" s="109">
        <v>1696670.9270199998</v>
      </c>
      <c r="N40" s="110">
        <v>442874.17975000001</v>
      </c>
      <c r="O40" s="66">
        <v>590005.71216999996</v>
      </c>
      <c r="P40" s="134">
        <v>11420705.687606072</v>
      </c>
      <c r="Q40" s="134">
        <v>221628.64232740572</v>
      </c>
      <c r="R40" s="110">
        <v>11642334.329933478</v>
      </c>
      <c r="S40" s="196"/>
      <c r="T40" s="197"/>
      <c r="U40" s="197"/>
      <c r="V40" s="197"/>
    </row>
    <row r="41" spans="1:22" ht="15" customHeight="1">
      <c r="A41" s="400" t="s">
        <v>215</v>
      </c>
      <c r="B41" s="64">
        <v>310610.18461</v>
      </c>
      <c r="C41" s="106">
        <v>1062532.7955100001</v>
      </c>
      <c r="D41" s="65">
        <v>657119.2082799999</v>
      </c>
      <c r="E41" s="106">
        <v>346655.55277999997</v>
      </c>
      <c r="F41" s="65">
        <v>341890.92302999995</v>
      </c>
      <c r="G41" s="106">
        <v>899187.57574999996</v>
      </c>
      <c r="H41" s="65">
        <v>480690.86044000002</v>
      </c>
      <c r="I41" s="106">
        <v>374641.41151999991</v>
      </c>
      <c r="J41" s="65">
        <v>390087.19898000004</v>
      </c>
      <c r="K41" s="129">
        <v>882408.53383095888</v>
      </c>
      <c r="L41" s="65">
        <v>1133247.1300339999</v>
      </c>
      <c r="M41" s="106">
        <v>1586276.9665100002</v>
      </c>
      <c r="N41" s="65">
        <v>338404.64834100002</v>
      </c>
      <c r="O41" s="386">
        <v>450702.63486999995</v>
      </c>
      <c r="P41" s="130">
        <v>9254455.6244859584</v>
      </c>
      <c r="Q41" s="130">
        <v>163864.9333587146</v>
      </c>
      <c r="R41" s="401">
        <v>9418320.5578446724</v>
      </c>
      <c r="S41" s="52"/>
      <c r="T41" s="197"/>
      <c r="U41" s="197"/>
      <c r="V41" s="197"/>
    </row>
    <row r="42" spans="1:22" ht="15" customHeight="1">
      <c r="A42" s="402" t="s">
        <v>216</v>
      </c>
      <c r="B42" s="64">
        <v>221663.92050999997</v>
      </c>
      <c r="C42" s="107">
        <v>633295.33628999989</v>
      </c>
      <c r="D42" s="65">
        <v>620642.62394000019</v>
      </c>
      <c r="E42" s="107">
        <v>234336.65584000002</v>
      </c>
      <c r="F42" s="65">
        <v>239378.76425999997</v>
      </c>
      <c r="G42" s="107">
        <v>670783.15036999981</v>
      </c>
      <c r="H42" s="65">
        <v>338461.41745000001</v>
      </c>
      <c r="I42" s="107">
        <v>268765.08723999996</v>
      </c>
      <c r="J42" s="65">
        <v>275821.96344000014</v>
      </c>
      <c r="K42" s="131">
        <v>548097.75326698564</v>
      </c>
      <c r="L42" s="65">
        <v>813306.91680100001</v>
      </c>
      <c r="M42" s="107">
        <v>748332.49136999995</v>
      </c>
      <c r="N42" s="65">
        <v>226996.83767000001</v>
      </c>
      <c r="O42" s="65">
        <v>307889.94678000006</v>
      </c>
      <c r="P42" s="132">
        <v>6147772.8652279861</v>
      </c>
      <c r="Q42" s="132">
        <v>78519.575070920386</v>
      </c>
      <c r="R42" s="403">
        <v>6226292.4402989065</v>
      </c>
      <c r="S42" s="52"/>
      <c r="T42" s="197"/>
      <c r="U42" s="197"/>
      <c r="V42" s="197"/>
    </row>
    <row r="43" spans="1:22" ht="15" customHeight="1">
      <c r="A43" s="404" t="s">
        <v>217</v>
      </c>
      <c r="B43" s="108">
        <v>114748.74405000001</v>
      </c>
      <c r="C43" s="109">
        <v>333742.92425000004</v>
      </c>
      <c r="D43" s="110">
        <v>526963.49882999994</v>
      </c>
      <c r="E43" s="109">
        <v>132409.75531000001</v>
      </c>
      <c r="F43" s="110">
        <v>122625.07928000002</v>
      </c>
      <c r="G43" s="109">
        <v>467960.13521999994</v>
      </c>
      <c r="H43" s="110">
        <v>199777.15389000005</v>
      </c>
      <c r="I43" s="109">
        <v>167347.89481</v>
      </c>
      <c r="J43" s="110">
        <v>165139.61860000002</v>
      </c>
      <c r="K43" s="133">
        <v>214063.48944100269</v>
      </c>
      <c r="L43" s="110">
        <v>567312.57887800003</v>
      </c>
      <c r="M43" s="109">
        <v>1074543.6939699999</v>
      </c>
      <c r="N43" s="110">
        <v>131067.51402999996</v>
      </c>
      <c r="O43" s="66">
        <v>193306.61380000002</v>
      </c>
      <c r="P43" s="134">
        <v>4411008.6943590026</v>
      </c>
      <c r="Q43" s="134">
        <v>25414.852341736048</v>
      </c>
      <c r="R43" s="110">
        <v>4436423.5467007384</v>
      </c>
      <c r="S43" s="52"/>
      <c r="T43" s="197"/>
      <c r="U43" s="197"/>
      <c r="V43" s="197"/>
    </row>
    <row r="44" spans="1:22" ht="15" customHeight="1">
      <c r="A44" s="400" t="s">
        <v>218</v>
      </c>
      <c r="B44" s="64">
        <v>105469.37404</v>
      </c>
      <c r="C44" s="106">
        <v>306197.42447999993</v>
      </c>
      <c r="D44" s="65">
        <v>541833.47136000008</v>
      </c>
      <c r="E44" s="106">
        <v>110532.76577</v>
      </c>
      <c r="F44" s="65">
        <v>111259.1972</v>
      </c>
      <c r="G44" s="106">
        <v>426103.30715999997</v>
      </c>
      <c r="H44" s="65">
        <v>185797.40104999999</v>
      </c>
      <c r="I44" s="106">
        <v>164440.71156999996</v>
      </c>
      <c r="J44" s="65">
        <v>143331.05333000005</v>
      </c>
      <c r="K44" s="129">
        <v>217230.02319801302</v>
      </c>
      <c r="L44" s="65">
        <v>529184.84304499999</v>
      </c>
      <c r="M44" s="106">
        <v>963520.25561999984</v>
      </c>
      <c r="N44" s="65">
        <v>115713.81013999997</v>
      </c>
      <c r="O44" s="386">
        <v>164764.36880999999</v>
      </c>
      <c r="P44" s="130">
        <v>4085378.0067730132</v>
      </c>
      <c r="Q44" s="130">
        <v>-3526.5152252828948</v>
      </c>
      <c r="R44" s="401">
        <v>4081851.4915477303</v>
      </c>
      <c r="S44" s="52"/>
      <c r="T44" s="197"/>
      <c r="U44" s="197"/>
      <c r="V44" s="197"/>
    </row>
    <row r="45" spans="1:22" ht="15" customHeight="1">
      <c r="A45" s="402" t="s">
        <v>219</v>
      </c>
      <c r="B45" s="64">
        <v>117930.73355000002</v>
      </c>
      <c r="C45" s="107">
        <v>342580.35329000017</v>
      </c>
      <c r="D45" s="65">
        <v>556088.39112000004</v>
      </c>
      <c r="E45" s="107">
        <v>126817.06000000003</v>
      </c>
      <c r="F45" s="65">
        <v>124121.98890999997</v>
      </c>
      <c r="G45" s="107">
        <v>419204.14635</v>
      </c>
      <c r="H45" s="65">
        <v>205363.59256000002</v>
      </c>
      <c r="I45" s="107">
        <v>170695.69664000004</v>
      </c>
      <c r="J45" s="65">
        <v>171849.70600999997</v>
      </c>
      <c r="K45" s="131">
        <v>220796.39732098681</v>
      </c>
      <c r="L45" s="65">
        <v>579927.07084199996</v>
      </c>
      <c r="M45" s="107">
        <v>537116.95253000013</v>
      </c>
      <c r="N45" s="65">
        <v>132364.60909000004</v>
      </c>
      <c r="O45" s="65">
        <v>170142.39668000006</v>
      </c>
      <c r="P45" s="132">
        <v>3874999.0948929875</v>
      </c>
      <c r="Q45" s="132">
        <v>-1363.570350981247</v>
      </c>
      <c r="R45" s="403">
        <v>3873635.5245420062</v>
      </c>
      <c r="S45" s="52"/>
      <c r="T45" s="197"/>
      <c r="U45" s="197"/>
      <c r="V45" s="197"/>
    </row>
    <row r="46" spans="1:22" ht="15" customHeight="1">
      <c r="A46" s="404" t="s">
        <v>220</v>
      </c>
      <c r="B46" s="108">
        <v>141129.83413999999</v>
      </c>
      <c r="C46" s="109">
        <v>418596.04814000003</v>
      </c>
      <c r="D46" s="110">
        <v>443085.09018000006</v>
      </c>
      <c r="E46" s="109">
        <v>159419.37659999996</v>
      </c>
      <c r="F46" s="110">
        <v>156089.18997000001</v>
      </c>
      <c r="G46" s="109">
        <v>491854.33935000002</v>
      </c>
      <c r="H46" s="110">
        <v>237440.50290000008</v>
      </c>
      <c r="I46" s="109">
        <v>184882.53738999995</v>
      </c>
      <c r="J46" s="110">
        <v>196557.73219000004</v>
      </c>
      <c r="K46" s="133">
        <v>288958.73649500031</v>
      </c>
      <c r="L46" s="110">
        <v>642563.46111800009</v>
      </c>
      <c r="M46" s="109">
        <v>818128.35493000015</v>
      </c>
      <c r="N46" s="110">
        <v>157561.88801</v>
      </c>
      <c r="O46" s="66">
        <v>205447.51954000004</v>
      </c>
      <c r="P46" s="134">
        <v>4541714.6109529994</v>
      </c>
      <c r="Q46" s="134">
        <v>33256.226323777599</v>
      </c>
      <c r="R46" s="110">
        <v>4574970.8372767773</v>
      </c>
      <c r="S46" s="52"/>
      <c r="T46" s="197"/>
      <c r="U46" s="197"/>
      <c r="V46" s="197"/>
    </row>
    <row r="47" spans="1:22" ht="15" customHeight="1">
      <c r="A47" s="400" t="s">
        <v>221</v>
      </c>
      <c r="B47" s="64">
        <v>261122.89655</v>
      </c>
      <c r="C47" s="106">
        <v>1008996.7508500004</v>
      </c>
      <c r="D47" s="65">
        <v>603304.34608000005</v>
      </c>
      <c r="E47" s="106">
        <v>300582.50981999998</v>
      </c>
      <c r="F47" s="65">
        <v>274373.02058999991</v>
      </c>
      <c r="G47" s="106">
        <v>764929.23730000004</v>
      </c>
      <c r="H47" s="65">
        <v>428463.73852000007</v>
      </c>
      <c r="I47" s="106">
        <v>323674.37971999997</v>
      </c>
      <c r="J47" s="65">
        <v>341383.35613999999</v>
      </c>
      <c r="K47" s="129">
        <v>720325.92524098558</v>
      </c>
      <c r="L47" s="65">
        <v>1053000.9668190002</v>
      </c>
      <c r="M47" s="106">
        <v>813000.46545000025</v>
      </c>
      <c r="N47" s="65">
        <v>288207.41507999995</v>
      </c>
      <c r="O47" s="386">
        <v>360331.00339000003</v>
      </c>
      <c r="P47" s="130">
        <v>7541696.0115499869</v>
      </c>
      <c r="Q47" s="130">
        <v>60024.643928978272</v>
      </c>
      <c r="R47" s="401">
        <v>7601720.6554789655</v>
      </c>
      <c r="S47" s="52"/>
      <c r="T47" s="197"/>
      <c r="U47" s="197"/>
      <c r="V47" s="197"/>
    </row>
    <row r="48" spans="1:22" ht="15" customHeight="1">
      <c r="A48" s="402" t="s">
        <v>222</v>
      </c>
      <c r="B48" s="64">
        <v>360674.37215000001</v>
      </c>
      <c r="C48" s="107">
        <v>1369766.3530000001</v>
      </c>
      <c r="D48" s="65">
        <v>658753.11613999994</v>
      </c>
      <c r="E48" s="107">
        <v>410527.69206000003</v>
      </c>
      <c r="F48" s="65">
        <v>395303.63334</v>
      </c>
      <c r="G48" s="107">
        <v>939704.08447</v>
      </c>
      <c r="H48" s="65">
        <v>586663.00503999996</v>
      </c>
      <c r="I48" s="107">
        <v>434861.55000000005</v>
      </c>
      <c r="J48" s="65">
        <v>454568.34118999995</v>
      </c>
      <c r="K48" s="131">
        <v>1085052.5302980295</v>
      </c>
      <c r="L48" s="65">
        <v>1319867.7887050002</v>
      </c>
      <c r="M48" s="107">
        <v>1391616.91839</v>
      </c>
      <c r="N48" s="65">
        <v>406006.18859000003</v>
      </c>
      <c r="O48" s="65">
        <v>491309.59957999992</v>
      </c>
      <c r="P48" s="132">
        <v>10304675.17295303</v>
      </c>
      <c r="Q48" s="132">
        <v>119531.65902059684</v>
      </c>
      <c r="R48" s="403">
        <v>10424206.831973627</v>
      </c>
      <c r="S48" s="52"/>
      <c r="T48" s="197"/>
      <c r="U48" s="197"/>
      <c r="V48" s="197"/>
    </row>
    <row r="49" spans="1:22" ht="15" customHeight="1">
      <c r="A49" s="404" t="s">
        <v>223</v>
      </c>
      <c r="B49" s="108">
        <v>403911.7904</v>
      </c>
      <c r="C49" s="109">
        <v>1706406.8155799999</v>
      </c>
      <c r="D49" s="110">
        <v>719389.95620000002</v>
      </c>
      <c r="E49" s="109">
        <v>504733.28105999995</v>
      </c>
      <c r="F49" s="110">
        <v>487784.1451299999</v>
      </c>
      <c r="G49" s="109">
        <v>1208588.4433999998</v>
      </c>
      <c r="H49" s="110">
        <v>728165.51690000005</v>
      </c>
      <c r="I49" s="109">
        <v>531328.03358999989</v>
      </c>
      <c r="J49" s="110">
        <v>542381.35913999996</v>
      </c>
      <c r="K49" s="133">
        <v>1351914.3826369888</v>
      </c>
      <c r="L49" s="110">
        <v>1526123.3855379999</v>
      </c>
      <c r="M49" s="109">
        <v>1390830.5185399998</v>
      </c>
      <c r="N49" s="110">
        <v>492499.63267999998</v>
      </c>
      <c r="O49" s="66">
        <v>634151.26363000006</v>
      </c>
      <c r="P49" s="134">
        <v>12228208.524424991</v>
      </c>
      <c r="Q49" s="134">
        <v>179319.80959364306</v>
      </c>
      <c r="R49" s="110">
        <v>12407528.334018633</v>
      </c>
      <c r="S49" s="52"/>
      <c r="T49" s="197"/>
      <c r="U49" s="197"/>
      <c r="V49" s="197"/>
    </row>
    <row r="50" spans="1:22" ht="15" customHeight="1">
      <c r="A50" s="521" t="s">
        <v>52</v>
      </c>
      <c r="B50" s="549">
        <f>SUM(B38:B40)</f>
        <v>1226389.8908099998</v>
      </c>
      <c r="C50" s="603">
        <f>SUM(C38:C40)</f>
        <v>4816777.0887399996</v>
      </c>
      <c r="D50" s="549">
        <f t="shared" ref="D50:J50" si="14">SUM(D38:D40)</f>
        <v>2124790.2033299999</v>
      </c>
      <c r="E50" s="603">
        <f t="shared" si="14"/>
        <v>1500947.79556</v>
      </c>
      <c r="F50" s="549">
        <f t="shared" si="14"/>
        <v>1472360.7016600003</v>
      </c>
      <c r="G50" s="603">
        <f t="shared" si="14"/>
        <v>3591481.9993799999</v>
      </c>
      <c r="H50" s="549">
        <f t="shared" si="14"/>
        <v>2119542.6400200003</v>
      </c>
      <c r="I50" s="603">
        <f t="shared" si="14"/>
        <v>1619824.6893100003</v>
      </c>
      <c r="J50" s="549">
        <f t="shared" si="14"/>
        <v>1621296.9247999999</v>
      </c>
      <c r="K50" s="603">
        <f>SUM(K38:K40)</f>
        <v>4026039.6942500742</v>
      </c>
      <c r="L50" s="549">
        <f t="shared" ref="L50:R50" si="15">SUM(L38:L40)</f>
        <v>4517052.6953659998</v>
      </c>
      <c r="M50" s="603">
        <f t="shared" si="15"/>
        <v>5011713.3420500001</v>
      </c>
      <c r="N50" s="549">
        <f t="shared" si="15"/>
        <v>1478852.41322</v>
      </c>
      <c r="O50" s="594">
        <f t="shared" si="15"/>
        <v>1882124.5663099999</v>
      </c>
      <c r="P50" s="602">
        <f t="shared" si="15"/>
        <v>37009194.644806072</v>
      </c>
      <c r="Q50" s="602">
        <f t="shared" si="15"/>
        <v>682242.73018498626</v>
      </c>
      <c r="R50" s="595">
        <f t="shared" si="15"/>
        <v>37691437.374991059</v>
      </c>
    </row>
    <row r="51" spans="1:22" ht="15" customHeight="1">
      <c r="A51" s="522" t="s">
        <v>61</v>
      </c>
      <c r="B51" s="549">
        <f>SUM(B41:B43)</f>
        <v>647022.84916999994</v>
      </c>
      <c r="C51" s="555">
        <f>SUM(C41:C43)</f>
        <v>2029571.0560500002</v>
      </c>
      <c r="D51" s="549">
        <f t="shared" ref="D51:J51" si="16">SUM(D41:D43)</f>
        <v>1804725.3310500002</v>
      </c>
      <c r="E51" s="555">
        <f t="shared" si="16"/>
        <v>713401.96392999997</v>
      </c>
      <c r="F51" s="549">
        <f t="shared" si="16"/>
        <v>703894.76656999998</v>
      </c>
      <c r="G51" s="555">
        <f t="shared" si="16"/>
        <v>2037930.8613399998</v>
      </c>
      <c r="H51" s="549">
        <f t="shared" si="16"/>
        <v>1018929.4317800001</v>
      </c>
      <c r="I51" s="555">
        <f t="shared" si="16"/>
        <v>810754.39356999984</v>
      </c>
      <c r="J51" s="549">
        <f t="shared" si="16"/>
        <v>831048.78102000023</v>
      </c>
      <c r="K51" s="555">
        <f>SUM(K41:K43)</f>
        <v>1644569.7765389471</v>
      </c>
      <c r="L51" s="549">
        <f t="shared" ref="L51:R51" si="17">SUM(L41:L43)</f>
        <v>2513866.6257130001</v>
      </c>
      <c r="M51" s="555">
        <f t="shared" si="17"/>
        <v>3409153.15185</v>
      </c>
      <c r="N51" s="549">
        <f t="shared" si="17"/>
        <v>696469.00004099996</v>
      </c>
      <c r="O51" s="549">
        <f t="shared" si="17"/>
        <v>951899.19545000012</v>
      </c>
      <c r="P51" s="554">
        <f t="shared" si="17"/>
        <v>19813237.184072949</v>
      </c>
      <c r="Q51" s="554">
        <f t="shared" si="17"/>
        <v>267799.36077137099</v>
      </c>
      <c r="R51" s="548">
        <f t="shared" si="17"/>
        <v>20081036.544844318</v>
      </c>
    </row>
    <row r="52" spans="1:22" ht="15" customHeight="1">
      <c r="A52" s="522" t="s">
        <v>73</v>
      </c>
      <c r="B52" s="549">
        <f>SUM(B44:B46)</f>
        <v>364529.94173000002</v>
      </c>
      <c r="C52" s="555">
        <f>SUM(C44:C46)</f>
        <v>1067373.8259100001</v>
      </c>
      <c r="D52" s="549">
        <f t="shared" ref="D52:J52" si="18">SUM(D44:D46)</f>
        <v>1541006.9526600002</v>
      </c>
      <c r="E52" s="555">
        <f t="shared" si="18"/>
        <v>396769.20236999996</v>
      </c>
      <c r="F52" s="549">
        <f t="shared" si="18"/>
        <v>391470.37607999996</v>
      </c>
      <c r="G52" s="555">
        <f t="shared" si="18"/>
        <v>1337161.7928599999</v>
      </c>
      <c r="H52" s="549">
        <f t="shared" si="18"/>
        <v>628601.49651000008</v>
      </c>
      <c r="I52" s="555">
        <f t="shared" si="18"/>
        <v>520018.94559999998</v>
      </c>
      <c r="J52" s="549">
        <f t="shared" si="18"/>
        <v>511738.49153</v>
      </c>
      <c r="K52" s="555">
        <f>SUM(K44:K46)</f>
        <v>726985.15701400011</v>
      </c>
      <c r="L52" s="549">
        <f t="shared" ref="L52:R52" si="19">SUM(L44:L46)</f>
        <v>1751675.375005</v>
      </c>
      <c r="M52" s="555">
        <f t="shared" si="19"/>
        <v>2318765.5630799998</v>
      </c>
      <c r="N52" s="549">
        <f t="shared" si="19"/>
        <v>405640.30723999999</v>
      </c>
      <c r="O52" s="549">
        <f t="shared" si="19"/>
        <v>540354.28503000003</v>
      </c>
      <c r="P52" s="554">
        <f t="shared" si="19"/>
        <v>12502091.712618999</v>
      </c>
      <c r="Q52" s="554">
        <f t="shared" si="19"/>
        <v>28366.140747513455</v>
      </c>
      <c r="R52" s="548">
        <f t="shared" si="19"/>
        <v>12530457.853366513</v>
      </c>
    </row>
    <row r="53" spans="1:22" ht="15" customHeight="1">
      <c r="A53" s="523" t="s">
        <v>62</v>
      </c>
      <c r="B53" s="597">
        <f>SUM(B47:B49)</f>
        <v>1025709.0591</v>
      </c>
      <c r="C53" s="605">
        <f>SUM(C47:C49)</f>
        <v>4085169.9194300007</v>
      </c>
      <c r="D53" s="597">
        <f t="shared" ref="D53:J53" si="20">SUM(D47:D49)</f>
        <v>1981447.41842</v>
      </c>
      <c r="E53" s="605">
        <f t="shared" si="20"/>
        <v>1215843.48294</v>
      </c>
      <c r="F53" s="597">
        <f t="shared" si="20"/>
        <v>1157460.7990599999</v>
      </c>
      <c r="G53" s="605">
        <f t="shared" si="20"/>
        <v>2913221.7651699996</v>
      </c>
      <c r="H53" s="597">
        <f t="shared" si="20"/>
        <v>1743292.26046</v>
      </c>
      <c r="I53" s="605">
        <f t="shared" si="20"/>
        <v>1289863.96331</v>
      </c>
      <c r="J53" s="597">
        <f t="shared" si="20"/>
        <v>1338333.0564699997</v>
      </c>
      <c r="K53" s="605">
        <f>SUM(K47:K49)</f>
        <v>3157292.8381760037</v>
      </c>
      <c r="L53" s="597">
        <f t="shared" ref="L53:R53" si="21">SUM(L47:L49)</f>
        <v>3898992.1410619998</v>
      </c>
      <c r="M53" s="605">
        <f t="shared" si="21"/>
        <v>3595447.9023799999</v>
      </c>
      <c r="N53" s="597">
        <f t="shared" si="21"/>
        <v>1186713.2363499999</v>
      </c>
      <c r="O53" s="598">
        <f t="shared" si="21"/>
        <v>1485791.8665999998</v>
      </c>
      <c r="P53" s="604">
        <f t="shared" si="21"/>
        <v>30074579.708928011</v>
      </c>
      <c r="Q53" s="604">
        <f t="shared" si="21"/>
        <v>358876.11254321819</v>
      </c>
      <c r="R53" s="597">
        <f t="shared" si="21"/>
        <v>30433455.821471225</v>
      </c>
    </row>
    <row r="54" spans="1:22" ht="15" customHeight="1">
      <c r="A54" s="524" t="s">
        <v>63</v>
      </c>
      <c r="B54" s="64">
        <f>SUM(B38:B43)</f>
        <v>1873412.7399799998</v>
      </c>
      <c r="C54" s="129">
        <f>SUM(C38:C43)</f>
        <v>6846348.1447900003</v>
      </c>
      <c r="D54" s="64">
        <f t="shared" ref="D54:J54" si="22">SUM(D38:D43)</f>
        <v>3929515.5343800001</v>
      </c>
      <c r="E54" s="129">
        <f t="shared" si="22"/>
        <v>2214349.7594900001</v>
      </c>
      <c r="F54" s="64">
        <f t="shared" si="22"/>
        <v>2176255.4682300002</v>
      </c>
      <c r="G54" s="129">
        <f t="shared" si="22"/>
        <v>5629412.8607199993</v>
      </c>
      <c r="H54" s="64">
        <f t="shared" si="22"/>
        <v>3138472.0718000005</v>
      </c>
      <c r="I54" s="129">
        <f t="shared" si="22"/>
        <v>2430579.0828800001</v>
      </c>
      <c r="J54" s="64">
        <f t="shared" si="22"/>
        <v>2452345.7058200003</v>
      </c>
      <c r="K54" s="129">
        <f>SUM(K38:K43)</f>
        <v>5670609.4707890209</v>
      </c>
      <c r="L54" s="64">
        <f t="shared" ref="L54:R54" si="23">SUM(L38:L43)</f>
        <v>7030919.3210789999</v>
      </c>
      <c r="M54" s="129">
        <f t="shared" si="23"/>
        <v>8420866.493900001</v>
      </c>
      <c r="N54" s="64">
        <f t="shared" si="23"/>
        <v>2175321.4132610001</v>
      </c>
      <c r="O54" s="551">
        <f t="shared" si="23"/>
        <v>2834023.7617599997</v>
      </c>
      <c r="P54" s="556">
        <f t="shared" si="23"/>
        <v>56822431.828879014</v>
      </c>
      <c r="Q54" s="556">
        <f t="shared" si="23"/>
        <v>950042.09095635731</v>
      </c>
      <c r="R54" s="552">
        <f t="shared" si="23"/>
        <v>57772473.919835374</v>
      </c>
    </row>
    <row r="55" spans="1:22" ht="15" customHeight="1">
      <c r="A55" s="525" t="s">
        <v>64</v>
      </c>
      <c r="B55" s="108">
        <f>SUM(B44:B49)</f>
        <v>1390239.00083</v>
      </c>
      <c r="C55" s="133">
        <f>SUM(C44:C49)</f>
        <v>5152543.7453400008</v>
      </c>
      <c r="D55" s="108">
        <f t="shared" ref="D55:J55" si="24">SUM(D44:D49)</f>
        <v>3522454.3710800004</v>
      </c>
      <c r="E55" s="133">
        <f t="shared" si="24"/>
        <v>1612612.6853099999</v>
      </c>
      <c r="F55" s="108">
        <f t="shared" si="24"/>
        <v>1548931.1751399997</v>
      </c>
      <c r="G55" s="133">
        <f t="shared" si="24"/>
        <v>4250383.55803</v>
      </c>
      <c r="H55" s="108">
        <f t="shared" si="24"/>
        <v>2371893.75697</v>
      </c>
      <c r="I55" s="133">
        <f t="shared" si="24"/>
        <v>1809882.90891</v>
      </c>
      <c r="J55" s="108">
        <f t="shared" si="24"/>
        <v>1850071.548</v>
      </c>
      <c r="K55" s="133">
        <f>SUM(K44:K49)</f>
        <v>3884277.9951900039</v>
      </c>
      <c r="L55" s="108">
        <f t="shared" ref="L55:R55" si="25">SUM(L44:L49)</f>
        <v>5650667.5160670001</v>
      </c>
      <c r="M55" s="133">
        <f t="shared" si="25"/>
        <v>5914213.4654599996</v>
      </c>
      <c r="N55" s="108">
        <f t="shared" si="25"/>
        <v>1592353.5435900001</v>
      </c>
      <c r="O55" s="599">
        <f t="shared" si="25"/>
        <v>2026146.1516300002</v>
      </c>
      <c r="P55" s="606">
        <f t="shared" si="25"/>
        <v>42576671.421547011</v>
      </c>
      <c r="Q55" s="606">
        <f t="shared" si="25"/>
        <v>387242.25329073163</v>
      </c>
      <c r="R55" s="108">
        <f t="shared" si="25"/>
        <v>42963913.674837738</v>
      </c>
    </row>
    <row r="56" spans="1:22" ht="15" customHeight="1">
      <c r="A56" s="526" t="s">
        <v>224</v>
      </c>
      <c r="B56" s="600">
        <f>SUM(B38:B49)</f>
        <v>3263651.7408099999</v>
      </c>
      <c r="C56" s="608">
        <f>SUM(C38:C49)</f>
        <v>11998891.890129998</v>
      </c>
      <c r="D56" s="600">
        <f t="shared" ref="D56:J56" si="26">SUM(D38:D49)</f>
        <v>7451969.9054599991</v>
      </c>
      <c r="E56" s="608">
        <f t="shared" si="26"/>
        <v>3826962.4447999997</v>
      </c>
      <c r="F56" s="600">
        <f t="shared" si="26"/>
        <v>3725186.6433700002</v>
      </c>
      <c r="G56" s="608">
        <f t="shared" si="26"/>
        <v>9879796.4187499993</v>
      </c>
      <c r="H56" s="600">
        <f t="shared" si="26"/>
        <v>5510365.8287700005</v>
      </c>
      <c r="I56" s="608">
        <f t="shared" si="26"/>
        <v>4240461.9917900003</v>
      </c>
      <c r="J56" s="600">
        <f t="shared" si="26"/>
        <v>4302417.2538200002</v>
      </c>
      <c r="K56" s="608">
        <f>SUM(K38:K49)</f>
        <v>9554887.4659790248</v>
      </c>
      <c r="L56" s="600">
        <f t="shared" ref="L56:R56" si="27">SUM(L38:L49)</f>
        <v>12681586.837146001</v>
      </c>
      <c r="M56" s="608">
        <f t="shared" si="27"/>
        <v>14335079.959360002</v>
      </c>
      <c r="N56" s="600">
        <f t="shared" si="27"/>
        <v>3767674.9568509995</v>
      </c>
      <c r="O56" s="601">
        <f t="shared" si="27"/>
        <v>4860169.9133900004</v>
      </c>
      <c r="P56" s="607">
        <f t="shared" si="27"/>
        <v>99399103.250425994</v>
      </c>
      <c r="Q56" s="607">
        <f t="shared" si="27"/>
        <v>1337284.344247089</v>
      </c>
      <c r="R56" s="600">
        <f t="shared" si="27"/>
        <v>100736387.59467311</v>
      </c>
    </row>
    <row r="57" spans="1:22" ht="12" customHeight="1">
      <c r="E57" s="63"/>
      <c r="F57" s="63"/>
      <c r="G57" s="63"/>
      <c r="L57" s="63"/>
      <c r="M57" s="63"/>
      <c r="N57" s="63"/>
    </row>
    <row r="58" spans="1:22" ht="12" customHeight="1">
      <c r="E58" s="63"/>
      <c r="F58" s="63"/>
      <c r="G58" s="63"/>
      <c r="L58" s="63"/>
      <c r="M58" s="63"/>
      <c r="N58" s="63"/>
    </row>
    <row r="59" spans="1:22" ht="12" customHeight="1">
      <c r="E59" s="63"/>
      <c r="F59" s="63"/>
      <c r="G59" s="63"/>
      <c r="L59" s="63"/>
      <c r="M59" s="63"/>
      <c r="N59" s="63"/>
    </row>
    <row r="60" spans="1:22" ht="12" customHeight="1">
      <c r="E60" s="63"/>
      <c r="F60" s="63"/>
      <c r="G60" s="63"/>
      <c r="L60" s="63"/>
      <c r="M60" s="63"/>
      <c r="N60" s="63"/>
    </row>
    <row r="61" spans="1:22" ht="12" customHeight="1"/>
    <row r="62" spans="1:22" ht="12" customHeight="1"/>
    <row r="63" spans="1:22" ht="12" customHeight="1"/>
    <row r="64" spans="1:22" ht="12" customHeight="1"/>
    <row r="65" ht="12" customHeight="1"/>
  </sheetData>
  <mergeCells count="6">
    <mergeCell ref="A36:R36"/>
    <mergeCell ref="A35:R35"/>
    <mergeCell ref="A1:R1"/>
    <mergeCell ref="A2:I2"/>
    <mergeCell ref="A4:R4"/>
    <mergeCell ref="A3:R3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B19:R19 B51:R51" formulaRange="1"/>
  </ignoredError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U59"/>
  <sheetViews>
    <sheetView showGridLines="0" zoomScaleNormal="100" zoomScaleSheetLayoutView="100" workbookViewId="0"/>
  </sheetViews>
  <sheetFormatPr defaultColWidth="9.140625" defaultRowHeight="12.75"/>
  <cols>
    <col min="1" max="1" width="6.42578125" style="135" customWidth="1"/>
    <col min="2" max="6" width="4.7109375" style="135" customWidth="1"/>
    <col min="7" max="9" width="4.85546875" style="135" customWidth="1"/>
    <col min="10" max="14" width="4.7109375" style="135" customWidth="1"/>
    <col min="15" max="15" width="3.7109375" style="135" customWidth="1"/>
    <col min="16" max="19" width="4.7109375" style="135" customWidth="1"/>
    <col min="20" max="20" width="3.7109375" style="135" customWidth="1"/>
    <col min="21" max="21" width="5" style="135" customWidth="1"/>
    <col min="22" max="16384" width="9.140625" style="135"/>
  </cols>
  <sheetData>
    <row r="1" spans="1:20" ht="18.75">
      <c r="A1" s="233" t="s">
        <v>297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</row>
    <row r="2" spans="1:20" ht="15" customHeight="1">
      <c r="E2" s="234"/>
      <c r="F2" s="234"/>
    </row>
    <row r="3" spans="1:20" ht="15" customHeight="1">
      <c r="A3" s="747" t="s">
        <v>258</v>
      </c>
      <c r="B3" s="747"/>
      <c r="C3" s="747"/>
      <c r="D3" s="747"/>
      <c r="E3" s="747"/>
      <c r="F3" s="747"/>
      <c r="G3" s="747"/>
      <c r="H3" s="747"/>
      <c r="I3" s="747"/>
      <c r="J3" s="747"/>
      <c r="K3" s="747"/>
      <c r="L3" s="747"/>
      <c r="M3" s="747"/>
      <c r="N3" s="747"/>
      <c r="O3" s="747"/>
      <c r="P3" s="747"/>
      <c r="Q3" s="747"/>
      <c r="R3" s="747"/>
      <c r="S3" s="747"/>
      <c r="T3" s="747"/>
    </row>
    <row r="4" spans="1:20" ht="15" customHeight="1">
      <c r="A4" s="219"/>
      <c r="C4" s="220"/>
      <c r="D4" s="220"/>
      <c r="E4" s="220"/>
      <c r="F4" s="220"/>
      <c r="G4" s="220"/>
      <c r="H4" s="202"/>
      <c r="I4" s="202"/>
    </row>
    <row r="5" spans="1:20" ht="15" customHeight="1">
      <c r="A5" s="219"/>
      <c r="C5" s="220"/>
      <c r="D5" s="220"/>
      <c r="E5" s="220"/>
      <c r="F5" s="220"/>
      <c r="G5" s="220"/>
      <c r="H5" s="202"/>
      <c r="I5" s="202"/>
    </row>
    <row r="6" spans="1:20" ht="15" customHeight="1">
      <c r="A6" s="219"/>
      <c r="B6" s="221"/>
      <c r="C6" s="221"/>
      <c r="D6" s="220"/>
      <c r="E6" s="220"/>
      <c r="F6" s="220"/>
      <c r="G6" s="221"/>
      <c r="H6" s="61"/>
      <c r="I6" s="202"/>
    </row>
    <row r="7" spans="1:20" ht="15" customHeight="1">
      <c r="A7" s="219"/>
      <c r="B7" s="221"/>
      <c r="C7" s="221"/>
      <c r="D7" s="220"/>
      <c r="E7" s="220"/>
      <c r="F7" s="220"/>
      <c r="G7" s="221"/>
      <c r="H7" s="61"/>
      <c r="I7" s="202"/>
    </row>
    <row r="8" spans="1:20" ht="15" customHeight="1">
      <c r="A8" s="219"/>
      <c r="B8" s="221"/>
      <c r="C8" s="221"/>
      <c r="D8" s="220"/>
      <c r="E8" s="220"/>
      <c r="F8" s="220"/>
      <c r="G8" s="221"/>
      <c r="H8" s="61"/>
      <c r="I8" s="202"/>
    </row>
    <row r="9" spans="1:20" ht="15" customHeight="1">
      <c r="A9" s="219"/>
      <c r="B9" s="220"/>
      <c r="C9" s="220"/>
      <c r="D9" s="220"/>
      <c r="E9" s="220"/>
      <c r="F9" s="220"/>
      <c r="G9" s="221"/>
      <c r="H9" s="61"/>
      <c r="I9" s="202"/>
    </row>
    <row r="10" spans="1:20" ht="15" customHeight="1">
      <c r="A10" s="219"/>
      <c r="B10" s="220"/>
      <c r="C10" s="220"/>
      <c r="D10" s="220"/>
      <c r="E10" s="220"/>
      <c r="F10" s="220"/>
      <c r="G10" s="220"/>
      <c r="H10" s="202"/>
      <c r="I10" s="202"/>
    </row>
    <row r="11" spans="1:20" ht="15" customHeight="1">
      <c r="A11" s="219"/>
      <c r="B11" s="220"/>
      <c r="C11" s="220"/>
      <c r="D11" s="220"/>
      <c r="E11" s="220"/>
      <c r="F11" s="220"/>
      <c r="G11" s="220"/>
      <c r="H11" s="202"/>
      <c r="I11" s="202"/>
    </row>
    <row r="12" spans="1:20" ht="15" customHeight="1">
      <c r="A12" s="219"/>
      <c r="B12" s="220"/>
      <c r="C12" s="220"/>
      <c r="D12" s="220"/>
      <c r="E12" s="220"/>
      <c r="F12" s="220"/>
      <c r="G12" s="220"/>
      <c r="H12" s="202"/>
      <c r="I12" s="202"/>
    </row>
    <row r="13" spans="1:20" ht="15" customHeight="1">
      <c r="A13" s="219"/>
      <c r="B13" s="220"/>
      <c r="C13" s="220"/>
      <c r="D13" s="220"/>
      <c r="E13" s="220"/>
      <c r="F13" s="220"/>
      <c r="G13" s="220"/>
      <c r="H13" s="202"/>
      <c r="I13" s="202"/>
    </row>
    <row r="14" spans="1:20" ht="15" customHeight="1">
      <c r="A14" s="219"/>
      <c r="B14" s="220"/>
      <c r="C14" s="220"/>
      <c r="D14" s="220"/>
      <c r="E14" s="220"/>
      <c r="F14" s="220"/>
      <c r="G14" s="220"/>
      <c r="H14" s="222"/>
      <c r="I14" s="222"/>
    </row>
    <row r="15" spans="1:20" ht="15" customHeight="1">
      <c r="A15" s="3"/>
      <c r="B15" s="3"/>
      <c r="C15" s="3"/>
      <c r="D15" s="3"/>
      <c r="E15" s="3"/>
      <c r="F15" s="3"/>
      <c r="G15" s="2"/>
      <c r="H15" s="223"/>
      <c r="I15" s="223"/>
    </row>
    <row r="16" spans="1:20" ht="15" customHeight="1">
      <c r="A16" s="3"/>
      <c r="B16" s="3"/>
      <c r="C16" s="3"/>
      <c r="D16" s="3"/>
      <c r="E16" s="3"/>
      <c r="F16" s="3"/>
    </row>
    <row r="17" spans="1:21" ht="15" customHeight="1">
      <c r="A17" s="3"/>
      <c r="B17" s="3"/>
      <c r="C17" s="3"/>
      <c r="D17" s="3"/>
      <c r="E17" s="3"/>
      <c r="F17" s="3"/>
    </row>
    <row r="18" spans="1:21" ht="15" customHeight="1">
      <c r="A18" s="3"/>
      <c r="B18" s="3"/>
      <c r="C18" s="3"/>
      <c r="D18" s="3"/>
      <c r="E18" s="3"/>
      <c r="F18" s="3"/>
    </row>
    <row r="19" spans="1:21" ht="15" customHeight="1">
      <c r="A19" s="3"/>
      <c r="B19" s="3"/>
      <c r="C19" s="3"/>
      <c r="D19" s="3"/>
      <c r="E19" s="3"/>
      <c r="F19" s="3"/>
    </row>
    <row r="20" spans="1:21" ht="15" customHeight="1">
      <c r="A20" s="3"/>
      <c r="B20" s="3"/>
      <c r="C20" s="3"/>
      <c r="D20" s="3"/>
      <c r="E20" s="3"/>
      <c r="F20" s="3"/>
    </row>
    <row r="21" spans="1:21" ht="12.95" customHeight="1">
      <c r="B21" s="159" t="s">
        <v>300</v>
      </c>
      <c r="C21" s="159"/>
      <c r="D21" s="159"/>
      <c r="E21" s="3"/>
      <c r="F21" s="2"/>
      <c r="G21" s="2"/>
      <c r="H21" s="2"/>
    </row>
    <row r="22" spans="1:21" ht="12.95" customHeight="1">
      <c r="B22" s="159" t="s">
        <v>97</v>
      </c>
      <c r="C22" s="159"/>
      <c r="D22" s="159"/>
      <c r="G22" s="748" t="s">
        <v>245</v>
      </c>
      <c r="H22" s="748"/>
      <c r="I22" s="748"/>
      <c r="K22" s="748" t="s">
        <v>114</v>
      </c>
      <c r="L22" s="748"/>
      <c r="M22" s="748"/>
      <c r="N22" s="748"/>
      <c r="P22" s="748" t="s">
        <v>248</v>
      </c>
      <c r="Q22" s="748"/>
      <c r="R22" s="748"/>
      <c r="S22" s="748"/>
      <c r="T22" s="748"/>
      <c r="U22" s="748"/>
    </row>
    <row r="23" spans="1:21" ht="12.95" customHeight="1">
      <c r="B23" s="159" t="s">
        <v>98</v>
      </c>
      <c r="C23" s="159"/>
      <c r="D23" s="159"/>
      <c r="G23" s="748" t="s">
        <v>246</v>
      </c>
      <c r="H23" s="748"/>
      <c r="I23" s="748"/>
      <c r="K23" s="749" t="s">
        <v>113</v>
      </c>
      <c r="L23" s="749"/>
      <c r="M23" s="749"/>
      <c r="N23" s="749"/>
      <c r="P23" s="748" t="s">
        <v>249</v>
      </c>
      <c r="Q23" s="748"/>
      <c r="R23" s="748"/>
      <c r="S23" s="748"/>
      <c r="T23" s="748"/>
      <c r="U23" s="748"/>
    </row>
    <row r="24" spans="1:21" ht="12.95" customHeight="1">
      <c r="B24" s="159" t="s">
        <v>99</v>
      </c>
      <c r="C24" s="159"/>
      <c r="D24" s="159"/>
      <c r="G24" s="748" t="s">
        <v>247</v>
      </c>
      <c r="H24" s="748"/>
      <c r="I24" s="748"/>
      <c r="K24" s="749"/>
      <c r="L24" s="749"/>
      <c r="M24" s="749"/>
      <c r="N24" s="749"/>
      <c r="P24" s="749" t="s">
        <v>250</v>
      </c>
      <c r="Q24" s="749"/>
      <c r="R24" s="749"/>
      <c r="S24" s="749"/>
      <c r="T24" s="749"/>
      <c r="U24" s="749"/>
    </row>
    <row r="25" spans="1:21" ht="12" customHeight="1">
      <c r="A25" s="3"/>
      <c r="B25" s="3"/>
      <c r="C25" s="3"/>
      <c r="D25" s="3"/>
      <c r="E25" s="3"/>
      <c r="F25" s="3"/>
      <c r="H25" s="224"/>
      <c r="I25" s="224"/>
      <c r="P25" s="749"/>
      <c r="Q25" s="749"/>
      <c r="R25" s="749"/>
      <c r="S25" s="749"/>
      <c r="T25" s="749"/>
      <c r="U25" s="749"/>
    </row>
    <row r="26" spans="1:21" ht="15" customHeight="1">
      <c r="A26" s="750"/>
      <c r="B26" s="750"/>
      <c r="C26" s="750"/>
      <c r="D26" s="750"/>
      <c r="E26" s="750"/>
      <c r="F26" s="750"/>
      <c r="G26" s="750"/>
      <c r="H26" s="750"/>
      <c r="I26" s="750"/>
      <c r="J26" s="750"/>
      <c r="K26" s="750"/>
      <c r="L26" s="750"/>
      <c r="M26" s="750"/>
      <c r="N26" s="750"/>
      <c r="O26" s="750"/>
      <c r="P26" s="750"/>
      <c r="Q26" s="750"/>
      <c r="R26" s="750"/>
      <c r="S26" s="750"/>
      <c r="T26" s="750"/>
    </row>
    <row r="27" spans="1:21" ht="15" customHeight="1">
      <c r="A27" s="751" t="s">
        <v>259</v>
      </c>
      <c r="B27" s="751"/>
      <c r="C27" s="751"/>
      <c r="D27" s="751"/>
      <c r="E27" s="751"/>
      <c r="F27" s="751"/>
      <c r="G27" s="751"/>
      <c r="H27" s="751"/>
      <c r="I27" s="751"/>
      <c r="J27" s="751"/>
      <c r="K27" s="751"/>
      <c r="L27" s="751"/>
      <c r="M27" s="751"/>
      <c r="N27" s="751"/>
      <c r="O27" s="751"/>
      <c r="P27" s="751"/>
      <c r="Q27" s="751"/>
      <c r="R27" s="751"/>
      <c r="S27" s="751"/>
      <c r="T27" s="751"/>
    </row>
    <row r="28" spans="1:21" ht="15" customHeight="1">
      <c r="A28" s="139"/>
      <c r="B28" s="139"/>
      <c r="C28" s="225"/>
      <c r="D28" s="225"/>
      <c r="E28" s="225"/>
      <c r="F28" s="225"/>
      <c r="G28" s="226"/>
      <c r="H28" s="227"/>
      <c r="I28" s="227"/>
      <c r="J28" s="146"/>
    </row>
    <row r="29" spans="1:21" ht="15" customHeight="1" thickBot="1">
      <c r="B29" s="752" t="s">
        <v>203</v>
      </c>
      <c r="C29" s="752"/>
      <c r="D29" s="752"/>
      <c r="E29" s="752"/>
      <c r="F29" s="156"/>
      <c r="G29" s="157"/>
      <c r="K29" s="155"/>
      <c r="P29" s="752" t="s">
        <v>204</v>
      </c>
      <c r="Q29" s="752"/>
      <c r="R29" s="752"/>
      <c r="S29" s="752"/>
    </row>
    <row r="30" spans="1:21" ht="15" customHeight="1" thickBot="1">
      <c r="B30" s="752"/>
      <c r="C30" s="752"/>
      <c r="D30" s="752"/>
      <c r="E30" s="752"/>
      <c r="F30" s="170"/>
      <c r="G30" s="170"/>
      <c r="I30" s="753" t="s">
        <v>113</v>
      </c>
      <c r="J30" s="754"/>
      <c r="K30" s="754"/>
      <c r="L30" s="755"/>
      <c r="P30" s="752"/>
      <c r="Q30" s="752"/>
      <c r="R30" s="752"/>
      <c r="S30" s="752"/>
    </row>
    <row r="31" spans="1:21" ht="15" customHeight="1">
      <c r="A31" s="158"/>
      <c r="B31" s="752"/>
      <c r="C31" s="752"/>
      <c r="D31" s="752"/>
      <c r="E31" s="752"/>
      <c r="F31" s="139"/>
      <c r="G31" s="139"/>
      <c r="H31" s="139"/>
      <c r="I31" s="154"/>
      <c r="J31" s="155"/>
      <c r="K31" s="155"/>
      <c r="L31" s="154"/>
      <c r="P31" s="752"/>
      <c r="Q31" s="752"/>
      <c r="R31" s="752"/>
      <c r="S31" s="752"/>
    </row>
    <row r="32" spans="1:21" ht="15" customHeight="1">
      <c r="A32" s="744"/>
      <c r="B32" s="744"/>
      <c r="C32" s="151"/>
      <c r="D32" s="151"/>
      <c r="E32" s="745"/>
      <c r="F32" s="746"/>
      <c r="G32" s="61"/>
      <c r="H32" s="138"/>
      <c r="I32" s="152"/>
      <c r="J32" s="146"/>
    </row>
    <row r="33" spans="1:20" ht="15" customHeight="1">
      <c r="C33" s="153"/>
      <c r="D33" s="138"/>
      <c r="E33" s="746"/>
      <c r="F33" s="746"/>
      <c r="G33" s="170"/>
      <c r="H33" s="152"/>
      <c r="I33" s="152"/>
      <c r="J33" s="146"/>
    </row>
    <row r="34" spans="1:20" ht="15" customHeight="1">
      <c r="B34" s="756" t="s">
        <v>50</v>
      </c>
      <c r="C34" s="756"/>
      <c r="D34" s="756"/>
      <c r="E34" s="756"/>
      <c r="F34" s="170"/>
      <c r="G34" s="149"/>
      <c r="H34" s="149"/>
      <c r="I34" s="138"/>
      <c r="J34" s="138"/>
    </row>
    <row r="35" spans="1:20" ht="15" customHeight="1">
      <c r="A35" s="136"/>
      <c r="B35" s="756"/>
      <c r="C35" s="756"/>
      <c r="D35" s="756"/>
      <c r="E35" s="756"/>
      <c r="F35" s="150"/>
      <c r="G35" s="150"/>
      <c r="I35" s="757" t="s">
        <v>114</v>
      </c>
      <c r="J35" s="758"/>
      <c r="K35" s="758"/>
      <c r="L35" s="759"/>
    </row>
    <row r="36" spans="1:20" ht="15" customHeight="1">
      <c r="A36" s="139"/>
      <c r="B36" s="756"/>
      <c r="C36" s="756"/>
      <c r="D36" s="756"/>
      <c r="E36" s="756"/>
      <c r="F36" s="138"/>
      <c r="G36" s="138"/>
      <c r="I36" s="760" t="s">
        <v>115</v>
      </c>
      <c r="J36" s="752"/>
      <c r="K36" s="752"/>
      <c r="L36" s="761"/>
    </row>
    <row r="37" spans="1:20" ht="15" customHeight="1">
      <c r="C37" s="148"/>
      <c r="D37" s="138"/>
      <c r="E37" s="138"/>
      <c r="F37" s="138"/>
      <c r="G37" s="138"/>
      <c r="I37" s="760"/>
      <c r="J37" s="752"/>
      <c r="K37" s="752"/>
      <c r="L37" s="761"/>
      <c r="P37" s="752" t="s">
        <v>108</v>
      </c>
      <c r="Q37" s="752"/>
      <c r="R37" s="752"/>
      <c r="S37" s="752"/>
    </row>
    <row r="38" spans="1:20" ht="15" customHeight="1">
      <c r="B38" s="756" t="s">
        <v>51</v>
      </c>
      <c r="C38" s="756"/>
      <c r="D38" s="756"/>
      <c r="E38" s="756"/>
      <c r="F38" s="138"/>
      <c r="G38" s="138"/>
      <c r="I38" s="762"/>
      <c r="J38" s="763"/>
      <c r="K38" s="763"/>
      <c r="L38" s="764"/>
      <c r="P38" s="752"/>
      <c r="Q38" s="752"/>
      <c r="R38" s="752"/>
      <c r="S38" s="752"/>
    </row>
    <row r="39" spans="1:20" ht="15" customHeight="1">
      <c r="A39" s="136"/>
      <c r="B39" s="756"/>
      <c r="C39" s="756"/>
      <c r="D39" s="756"/>
      <c r="E39" s="756"/>
      <c r="F39" s="147"/>
      <c r="G39" s="138"/>
      <c r="J39" s="146"/>
      <c r="R39" s="138"/>
      <c r="S39" s="138"/>
    </row>
    <row r="40" spans="1:20" ht="15" customHeight="1">
      <c r="A40" s="136"/>
      <c r="B40" s="756"/>
      <c r="C40" s="756"/>
      <c r="D40" s="756"/>
      <c r="E40" s="756"/>
      <c r="F40" s="138"/>
      <c r="G40" s="141"/>
      <c r="J40" s="138"/>
      <c r="O40" s="235"/>
      <c r="P40" s="235"/>
      <c r="Q40" s="235"/>
      <c r="R40" s="236"/>
      <c r="S40" s="236"/>
      <c r="T40" s="235"/>
    </row>
    <row r="41" spans="1:20" ht="15" customHeight="1">
      <c r="A41" s="136"/>
      <c r="B41" s="171"/>
      <c r="C41" s="171"/>
      <c r="D41" s="171"/>
      <c r="E41" s="171"/>
      <c r="F41" s="138"/>
      <c r="G41" s="141"/>
      <c r="J41" s="138"/>
      <c r="O41" s="235"/>
      <c r="P41" s="783" t="s">
        <v>111</v>
      </c>
      <c r="Q41" s="783"/>
      <c r="R41" s="783"/>
      <c r="S41" s="783"/>
      <c r="T41" s="768" t="s">
        <v>22</v>
      </c>
    </row>
    <row r="42" spans="1:20" ht="15" customHeight="1">
      <c r="A42" s="744"/>
      <c r="B42" s="744"/>
      <c r="C42" s="145"/>
      <c r="D42" s="138"/>
      <c r="E42" s="138"/>
      <c r="F42" s="138"/>
      <c r="G42" s="141"/>
      <c r="J42" s="146"/>
      <c r="O42" s="235"/>
      <c r="P42" s="752" t="s">
        <v>116</v>
      </c>
      <c r="Q42" s="752"/>
      <c r="R42" s="752"/>
      <c r="S42" s="752"/>
      <c r="T42" s="768"/>
    </row>
    <row r="43" spans="1:20" ht="15" customHeight="1">
      <c r="B43" s="769" t="s">
        <v>117</v>
      </c>
      <c r="C43" s="769"/>
      <c r="D43" s="769"/>
      <c r="E43" s="769"/>
      <c r="F43" s="138"/>
      <c r="G43" s="138"/>
      <c r="O43" s="235"/>
      <c r="P43" s="752"/>
      <c r="Q43" s="752"/>
      <c r="R43" s="752"/>
      <c r="S43" s="752"/>
      <c r="T43" s="768"/>
    </row>
    <row r="44" spans="1:20" ht="15" customHeight="1">
      <c r="B44" s="769"/>
      <c r="C44" s="769"/>
      <c r="D44" s="769"/>
      <c r="E44" s="769"/>
      <c r="F44" s="170"/>
      <c r="G44" s="170"/>
      <c r="I44" s="770" t="s">
        <v>118</v>
      </c>
      <c r="J44" s="771"/>
      <c r="K44" s="771"/>
      <c r="L44" s="772"/>
      <c r="O44" s="235"/>
      <c r="P44" s="773" t="s">
        <v>206</v>
      </c>
      <c r="Q44" s="773"/>
      <c r="R44" s="773"/>
      <c r="S44" s="773"/>
      <c r="T44" s="768"/>
    </row>
    <row r="45" spans="1:20" ht="15" customHeight="1" thickBot="1">
      <c r="A45" s="144"/>
      <c r="F45" s="138"/>
      <c r="G45" s="138"/>
      <c r="I45" s="774" t="s">
        <v>296</v>
      </c>
      <c r="J45" s="775"/>
      <c r="K45" s="775"/>
      <c r="L45" s="776"/>
      <c r="O45" s="235"/>
      <c r="P45" s="773"/>
      <c r="Q45" s="773"/>
      <c r="R45" s="773"/>
      <c r="S45" s="773"/>
      <c r="T45" s="768"/>
    </row>
    <row r="46" spans="1:20" ht="15" customHeight="1" thickBot="1">
      <c r="A46" s="144"/>
      <c r="B46" s="144"/>
      <c r="C46" s="780" t="s">
        <v>119</v>
      </c>
      <c r="D46" s="781"/>
      <c r="E46" s="781"/>
      <c r="F46" s="782"/>
      <c r="I46" s="774"/>
      <c r="J46" s="775"/>
      <c r="K46" s="775"/>
      <c r="L46" s="776"/>
      <c r="O46" s="235"/>
      <c r="P46" s="775" t="s">
        <v>205</v>
      </c>
      <c r="Q46" s="775"/>
      <c r="R46" s="775"/>
      <c r="S46" s="775"/>
      <c r="T46" s="768"/>
    </row>
    <row r="47" spans="1:20" ht="15" customHeight="1">
      <c r="F47" s="138"/>
      <c r="G47" s="138"/>
      <c r="I47" s="777"/>
      <c r="J47" s="778"/>
      <c r="K47" s="778"/>
      <c r="L47" s="779"/>
      <c r="O47" s="235"/>
      <c r="P47" s="775"/>
      <c r="Q47" s="775"/>
      <c r="R47" s="775"/>
      <c r="S47" s="775"/>
      <c r="T47" s="768"/>
    </row>
    <row r="48" spans="1:20" ht="15" customHeight="1">
      <c r="B48" s="769" t="s">
        <v>120</v>
      </c>
      <c r="C48" s="769"/>
      <c r="D48" s="769"/>
      <c r="E48" s="769"/>
      <c r="G48" s="141"/>
      <c r="J48" s="142"/>
      <c r="O48" s="235"/>
      <c r="P48" s="775"/>
      <c r="Q48" s="775"/>
      <c r="R48" s="775"/>
      <c r="S48" s="775"/>
      <c r="T48" s="768"/>
    </row>
    <row r="49" spans="1:20" ht="15" customHeight="1">
      <c r="A49" s="143"/>
      <c r="B49" s="769"/>
      <c r="C49" s="769"/>
      <c r="D49" s="769"/>
      <c r="E49" s="769"/>
      <c r="G49" s="141"/>
      <c r="J49" s="142"/>
      <c r="O49" s="235"/>
      <c r="P49" s="775"/>
      <c r="Q49" s="775"/>
      <c r="R49" s="775"/>
      <c r="S49" s="775"/>
      <c r="T49" s="768"/>
    </row>
    <row r="50" spans="1:20" ht="15" customHeight="1">
      <c r="A50" s="136"/>
      <c r="B50" s="136"/>
      <c r="D50" s="137"/>
      <c r="E50" s="138"/>
      <c r="F50" s="138"/>
      <c r="G50" s="139"/>
      <c r="H50" s="2"/>
      <c r="I50" s="765" t="s">
        <v>121</v>
      </c>
      <c r="J50" s="765"/>
      <c r="K50" s="765"/>
      <c r="L50" s="765"/>
      <c r="O50" s="235"/>
      <c r="P50" s="766" t="s">
        <v>122</v>
      </c>
      <c r="Q50" s="766"/>
      <c r="R50" s="766"/>
      <c r="S50" s="766"/>
      <c r="T50" s="768"/>
    </row>
    <row r="51" spans="1:20" ht="15" customHeight="1">
      <c r="A51" s="136"/>
      <c r="B51" s="136"/>
      <c r="D51" s="138"/>
      <c r="E51" s="138"/>
      <c r="F51" s="138"/>
      <c r="G51" s="138"/>
      <c r="H51" s="140"/>
      <c r="I51" s="765"/>
      <c r="J51" s="765"/>
      <c r="K51" s="765"/>
      <c r="L51" s="765"/>
      <c r="O51" s="235"/>
      <c r="P51" s="766"/>
      <c r="Q51" s="766"/>
      <c r="R51" s="766"/>
      <c r="S51" s="766"/>
      <c r="T51" s="768"/>
    </row>
    <row r="52" spans="1:20" ht="15" customHeight="1">
      <c r="B52" s="767" t="s">
        <v>123</v>
      </c>
      <c r="C52" s="767"/>
      <c r="D52" s="767"/>
      <c r="E52" s="767"/>
      <c r="O52" s="235"/>
      <c r="P52" s="767" t="s">
        <v>67</v>
      </c>
      <c r="Q52" s="767"/>
      <c r="R52" s="767"/>
      <c r="S52" s="767"/>
      <c r="T52" s="768"/>
    </row>
    <row r="53" spans="1:20" ht="15" customHeight="1">
      <c r="B53" s="767"/>
      <c r="C53" s="767"/>
      <c r="D53" s="767"/>
      <c r="E53" s="767"/>
      <c r="O53" s="235"/>
      <c r="P53" s="767"/>
      <c r="Q53" s="767"/>
      <c r="R53" s="767"/>
      <c r="S53" s="767"/>
      <c r="T53" s="768"/>
    </row>
    <row r="54" spans="1:20" ht="15" customHeight="1">
      <c r="O54" s="235"/>
      <c r="P54" s="235"/>
      <c r="Q54" s="235"/>
      <c r="R54" s="235"/>
      <c r="S54" s="235"/>
      <c r="T54" s="235"/>
    </row>
    <row r="55" spans="1:20" ht="15" customHeight="1"/>
    <row r="56" spans="1:20" ht="15" customHeight="1"/>
    <row r="57" spans="1:20" ht="15" customHeight="1"/>
    <row r="58" spans="1:20" ht="15" customHeight="1"/>
    <row r="59" spans="1:20" ht="15" customHeight="1"/>
  </sheetData>
  <mergeCells count="36">
    <mergeCell ref="I50:L51"/>
    <mergeCell ref="P50:S51"/>
    <mergeCell ref="B52:E53"/>
    <mergeCell ref="P52:S53"/>
    <mergeCell ref="T41:T53"/>
    <mergeCell ref="A42:B42"/>
    <mergeCell ref="P42:S43"/>
    <mergeCell ref="B43:E44"/>
    <mergeCell ref="I44:L44"/>
    <mergeCell ref="P44:S45"/>
    <mergeCell ref="I45:L47"/>
    <mergeCell ref="C46:F46"/>
    <mergeCell ref="P46:S49"/>
    <mergeCell ref="B48:E49"/>
    <mergeCell ref="P41:S41"/>
    <mergeCell ref="B34:E36"/>
    <mergeCell ref="I35:L35"/>
    <mergeCell ref="I36:L38"/>
    <mergeCell ref="P37:S38"/>
    <mergeCell ref="B38:E40"/>
    <mergeCell ref="A32:B32"/>
    <mergeCell ref="E32:F33"/>
    <mergeCell ref="A3:T3"/>
    <mergeCell ref="G22:I22"/>
    <mergeCell ref="K22:N22"/>
    <mergeCell ref="P22:U22"/>
    <mergeCell ref="G23:I23"/>
    <mergeCell ref="K23:N24"/>
    <mergeCell ref="P23:U23"/>
    <mergeCell ref="G24:I24"/>
    <mergeCell ref="P24:U25"/>
    <mergeCell ref="A26:T26"/>
    <mergeCell ref="A27:T27"/>
    <mergeCell ref="B29:E31"/>
    <mergeCell ref="P29:S31"/>
    <mergeCell ref="I30:L30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B42"/>
  <sheetViews>
    <sheetView showGridLines="0" topLeftCell="A10" zoomScaleNormal="100" zoomScaleSheetLayoutView="100" workbookViewId="0"/>
  </sheetViews>
  <sheetFormatPr defaultColWidth="9.140625" defaultRowHeight="11.25"/>
  <cols>
    <col min="1" max="1" width="18.42578125" style="160" customWidth="1"/>
    <col min="2" max="2" width="81" style="186" customWidth="1"/>
    <col min="3" max="3" width="9.140625" style="61" customWidth="1"/>
    <col min="4" max="4" width="11.7109375" style="61" customWidth="1"/>
    <col min="5" max="6" width="9.140625" style="61"/>
    <col min="7" max="7" width="11.7109375" style="61" customWidth="1"/>
    <col min="8" max="16384" width="9.140625" style="61"/>
  </cols>
  <sheetData>
    <row r="1" spans="1:2" ht="18.75">
      <c r="A1" s="15" t="s">
        <v>207</v>
      </c>
      <c r="B1" s="188"/>
    </row>
    <row r="2" spans="1:2" ht="6" customHeight="1">
      <c r="B2" s="188"/>
    </row>
    <row r="3" spans="1:2" ht="39.950000000000003" customHeight="1">
      <c r="A3" s="16" t="s">
        <v>127</v>
      </c>
      <c r="B3" s="172" t="s">
        <v>208</v>
      </c>
    </row>
    <row r="4" spans="1:2" ht="24.95" customHeight="1">
      <c r="A4" s="17" t="s">
        <v>107</v>
      </c>
      <c r="B4" s="18" t="s">
        <v>139</v>
      </c>
    </row>
    <row r="5" spans="1:2" ht="24.95" customHeight="1">
      <c r="A5" s="17" t="s">
        <v>140</v>
      </c>
      <c r="B5" s="8" t="s">
        <v>141</v>
      </c>
    </row>
    <row r="6" spans="1:2" ht="24.95" customHeight="1">
      <c r="A6" s="17" t="s">
        <v>7</v>
      </c>
      <c r="B6" s="18" t="s">
        <v>142</v>
      </c>
    </row>
    <row r="7" spans="1:2" ht="24.95" customHeight="1">
      <c r="A7" s="17" t="s">
        <v>143</v>
      </c>
      <c r="B7" s="18" t="s">
        <v>144</v>
      </c>
    </row>
    <row r="8" spans="1:2" ht="24.95" customHeight="1">
      <c r="A8" s="17" t="s">
        <v>145</v>
      </c>
      <c r="B8" s="18" t="s">
        <v>146</v>
      </c>
    </row>
    <row r="9" spans="1:2" ht="24.95" customHeight="1">
      <c r="A9" s="17" t="s">
        <v>312</v>
      </c>
      <c r="B9" s="18" t="s">
        <v>311</v>
      </c>
    </row>
    <row r="10" spans="1:2" ht="24.95" customHeight="1">
      <c r="A10" s="17" t="s">
        <v>101</v>
      </c>
      <c r="B10" s="10" t="s">
        <v>302</v>
      </c>
    </row>
    <row r="11" spans="1:2" ht="24.95" customHeight="1">
      <c r="A11" s="17" t="s">
        <v>147</v>
      </c>
      <c r="B11" s="18" t="s">
        <v>148</v>
      </c>
    </row>
    <row r="12" spans="1:2" ht="24.95" customHeight="1">
      <c r="A12" s="17" t="s">
        <v>149</v>
      </c>
      <c r="B12" s="18" t="s">
        <v>150</v>
      </c>
    </row>
    <row r="13" spans="1:2" ht="24.95" customHeight="1">
      <c r="A13" s="17" t="s">
        <v>151</v>
      </c>
      <c r="B13" s="18" t="s">
        <v>152</v>
      </c>
    </row>
    <row r="14" spans="1:2" ht="24.95" customHeight="1">
      <c r="A14" s="17" t="s">
        <v>54</v>
      </c>
      <c r="B14" s="18" t="s">
        <v>303</v>
      </c>
    </row>
    <row r="15" spans="1:2" ht="24.95" customHeight="1">
      <c r="A15" s="17" t="s">
        <v>6</v>
      </c>
      <c r="B15" s="18" t="s">
        <v>153</v>
      </c>
    </row>
    <row r="16" spans="1:2" ht="24.95" customHeight="1">
      <c r="A16" s="17" t="s">
        <v>75</v>
      </c>
      <c r="B16" s="18" t="s">
        <v>304</v>
      </c>
    </row>
    <row r="17" spans="1:2" ht="24.95" customHeight="1">
      <c r="A17" s="17" t="s">
        <v>154</v>
      </c>
      <c r="B17" s="18" t="s">
        <v>305</v>
      </c>
    </row>
    <row r="18" spans="1:2" ht="24.95" customHeight="1">
      <c r="A18" s="17" t="s">
        <v>155</v>
      </c>
      <c r="B18" s="9" t="s">
        <v>156</v>
      </c>
    </row>
    <row r="19" spans="1:2" ht="24.95" customHeight="1">
      <c r="A19" s="16" t="s">
        <v>157</v>
      </c>
      <c r="B19" s="9" t="s">
        <v>158</v>
      </c>
    </row>
    <row r="20" spans="1:2" ht="24.95" customHeight="1">
      <c r="A20" s="17" t="s">
        <v>159</v>
      </c>
      <c r="B20" s="8" t="s">
        <v>160</v>
      </c>
    </row>
    <row r="21" spans="1:2" ht="24.75" customHeight="1">
      <c r="A21" s="17" t="s">
        <v>34</v>
      </c>
      <c r="B21" s="11" t="s">
        <v>161</v>
      </c>
    </row>
    <row r="22" spans="1:2" ht="24.95" customHeight="1">
      <c r="A22" s="17" t="s">
        <v>162</v>
      </c>
      <c r="B22" s="9" t="s">
        <v>163</v>
      </c>
    </row>
    <row r="23" spans="1:2" ht="24.95" customHeight="1">
      <c r="A23" s="17" t="s">
        <v>164</v>
      </c>
      <c r="B23" s="18" t="s">
        <v>165</v>
      </c>
    </row>
    <row r="24" spans="1:2" ht="24.95" customHeight="1">
      <c r="A24" s="17" t="s">
        <v>193</v>
      </c>
      <c r="B24" s="18" t="s">
        <v>194</v>
      </c>
    </row>
    <row r="25" spans="1:2" ht="24.95" customHeight="1">
      <c r="A25" s="17" t="s">
        <v>166</v>
      </c>
      <c r="B25" s="18" t="s">
        <v>167</v>
      </c>
    </row>
    <row r="26" spans="1:2" ht="39.950000000000003" customHeight="1">
      <c r="A26" s="17" t="s">
        <v>21</v>
      </c>
      <c r="B26" s="18" t="s">
        <v>306</v>
      </c>
    </row>
    <row r="27" spans="1:2" ht="24.95" customHeight="1">
      <c r="A27" s="17" t="s">
        <v>168</v>
      </c>
      <c r="B27" s="18" t="s">
        <v>169</v>
      </c>
    </row>
    <row r="28" spans="1:2" ht="24.95" customHeight="1">
      <c r="A28" s="17" t="s">
        <v>170</v>
      </c>
      <c r="B28" s="18" t="s">
        <v>171</v>
      </c>
    </row>
    <row r="29" spans="1:2" ht="24.95" customHeight="1">
      <c r="A29" s="17" t="s">
        <v>172</v>
      </c>
      <c r="B29" s="18" t="s">
        <v>173</v>
      </c>
    </row>
    <row r="30" spans="1:2" ht="24.75" customHeight="1">
      <c r="A30" s="17" t="s">
        <v>174</v>
      </c>
      <c r="B30" s="8" t="s">
        <v>191</v>
      </c>
    </row>
    <row r="31" spans="1:2" ht="24.95" customHeight="1">
      <c r="A31" s="17" t="s">
        <v>175</v>
      </c>
      <c r="B31" s="18" t="s">
        <v>176</v>
      </c>
    </row>
    <row r="32" spans="1:2" ht="24.95" customHeight="1">
      <c r="A32" s="17" t="s">
        <v>177</v>
      </c>
      <c r="B32" s="18" t="s">
        <v>178</v>
      </c>
    </row>
    <row r="33" spans="1:2" ht="24.95" customHeight="1">
      <c r="A33" s="17" t="s">
        <v>299</v>
      </c>
      <c r="B33" s="18" t="s">
        <v>307</v>
      </c>
    </row>
    <row r="34" spans="1:2" ht="24.95" customHeight="1">
      <c r="A34" s="17" t="s">
        <v>179</v>
      </c>
      <c r="B34" s="9" t="s">
        <v>180</v>
      </c>
    </row>
    <row r="35" spans="1:2" ht="24.95" customHeight="1">
      <c r="A35" s="17" t="s">
        <v>5</v>
      </c>
      <c r="B35" s="18" t="s">
        <v>181</v>
      </c>
    </row>
    <row r="36" spans="1:2" ht="24.95" customHeight="1">
      <c r="A36" s="17" t="s">
        <v>4</v>
      </c>
      <c r="B36" s="18" t="s">
        <v>182</v>
      </c>
    </row>
    <row r="37" spans="1:2" ht="24.95" customHeight="1">
      <c r="A37" s="17" t="s">
        <v>183</v>
      </c>
      <c r="B37" s="18" t="s">
        <v>184</v>
      </c>
    </row>
    <row r="38" spans="1:2" ht="24.95" customHeight="1">
      <c r="A38" s="17" t="s">
        <v>33</v>
      </c>
      <c r="B38" s="18" t="s">
        <v>185</v>
      </c>
    </row>
    <row r="39" spans="1:2" ht="24.95" customHeight="1">
      <c r="A39" s="17" t="s">
        <v>186</v>
      </c>
      <c r="B39" s="9" t="s">
        <v>187</v>
      </c>
    </row>
    <row r="40" spans="1:2" ht="24.95" customHeight="1">
      <c r="A40" s="17" t="s">
        <v>188</v>
      </c>
      <c r="B40" s="18" t="s">
        <v>189</v>
      </c>
    </row>
    <row r="41" spans="1:2" ht="24.95" customHeight="1">
      <c r="A41" s="187"/>
      <c r="B41" s="181"/>
    </row>
    <row r="42" spans="1:2" ht="24.95" customHeight="1">
      <c r="A42" s="187"/>
      <c r="B42" s="185"/>
    </row>
  </sheetData>
  <sortState ref="A5:B40">
    <sortCondition ref="A4"/>
  </sortState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6"/>
  <dimension ref="A1:D72"/>
  <sheetViews>
    <sheetView showGridLines="0" zoomScale="70" zoomScaleNormal="70" zoomScaleSheetLayoutView="100" workbookViewId="0"/>
  </sheetViews>
  <sheetFormatPr defaultColWidth="9.140625" defaultRowHeight="11.25"/>
  <cols>
    <col min="1" max="1" width="90.28515625" style="480" customWidth="1"/>
    <col min="2" max="4" width="9.140625" style="480" customWidth="1"/>
    <col min="5" max="5" width="9.140625" style="480"/>
    <col min="6" max="6" width="9.140625" style="480" customWidth="1"/>
    <col min="7" max="8" width="9.140625" style="480"/>
    <col min="9" max="9" width="9.140625" style="480" customWidth="1"/>
    <col min="10" max="16384" width="9.140625" style="480"/>
  </cols>
  <sheetData>
    <row r="1" spans="1:4" ht="18.75">
      <c r="A1" s="489" t="s">
        <v>190</v>
      </c>
      <c r="C1" s="481"/>
      <c r="D1" s="481"/>
    </row>
    <row r="2" spans="1:4" s="483" customFormat="1" ht="6" customHeight="1">
      <c r="A2" s="482"/>
      <c r="B2" s="482"/>
      <c r="C2" s="482"/>
      <c r="D2" s="482"/>
    </row>
    <row r="3" spans="1:4" ht="11.45" customHeight="1">
      <c r="A3" s="615" t="s">
        <v>317</v>
      </c>
      <c r="B3" s="615"/>
    </row>
    <row r="4" spans="1:4" ht="11.45" customHeight="1">
      <c r="A4" s="615"/>
      <c r="B4" s="615"/>
    </row>
    <row r="5" spans="1:4" ht="11.45" customHeight="1">
      <c r="A5" s="615"/>
      <c r="B5" s="615"/>
      <c r="C5" s="484"/>
      <c r="D5" s="484"/>
    </row>
    <row r="6" spans="1:4" ht="11.45" customHeight="1">
      <c r="A6" s="615"/>
      <c r="B6" s="615"/>
      <c r="C6" s="484"/>
      <c r="D6" s="484"/>
    </row>
    <row r="7" spans="1:4" ht="11.45" customHeight="1">
      <c r="A7" s="615"/>
      <c r="B7" s="615"/>
      <c r="C7" s="485"/>
      <c r="D7" s="486"/>
    </row>
    <row r="8" spans="1:4" ht="11.45" customHeight="1">
      <c r="A8" s="615"/>
      <c r="B8" s="615"/>
      <c r="C8" s="484"/>
      <c r="D8" s="484"/>
    </row>
    <row r="9" spans="1:4" ht="11.45" customHeight="1">
      <c r="A9" s="615"/>
      <c r="B9" s="615"/>
      <c r="C9" s="484"/>
      <c r="D9" s="484"/>
    </row>
    <row r="10" spans="1:4" ht="11.45" customHeight="1">
      <c r="A10" s="615"/>
      <c r="B10" s="615"/>
      <c r="C10" s="484"/>
      <c r="D10" s="484"/>
    </row>
    <row r="11" spans="1:4" ht="11.45" customHeight="1">
      <c r="A11" s="615"/>
      <c r="B11" s="615"/>
      <c r="C11" s="484"/>
      <c r="D11" s="484"/>
    </row>
    <row r="12" spans="1:4" ht="11.45" customHeight="1">
      <c r="A12" s="615"/>
      <c r="B12" s="615"/>
      <c r="C12" s="484"/>
      <c r="D12" s="484"/>
    </row>
    <row r="13" spans="1:4" ht="11.45" customHeight="1">
      <c r="A13" s="615"/>
      <c r="B13" s="615"/>
      <c r="C13" s="484"/>
      <c r="D13" s="484"/>
    </row>
    <row r="14" spans="1:4" ht="11.45" customHeight="1">
      <c r="A14" s="615"/>
      <c r="B14" s="615"/>
      <c r="C14" s="486"/>
      <c r="D14" s="486"/>
    </row>
    <row r="15" spans="1:4" ht="11.45" customHeight="1">
      <c r="A15" s="615"/>
      <c r="B15" s="615"/>
      <c r="C15" s="484"/>
      <c r="D15" s="484"/>
    </row>
    <row r="16" spans="1:4" ht="11.45" customHeight="1">
      <c r="A16" s="615"/>
      <c r="B16" s="615"/>
      <c r="C16" s="484"/>
      <c r="D16" s="484"/>
    </row>
    <row r="17" spans="1:4" ht="11.45" customHeight="1">
      <c r="A17" s="615"/>
      <c r="B17" s="615"/>
      <c r="C17" s="484"/>
      <c r="D17" s="484"/>
    </row>
    <row r="18" spans="1:4" ht="11.45" customHeight="1">
      <c r="A18" s="615"/>
      <c r="B18" s="615"/>
      <c r="C18" s="486"/>
      <c r="D18" s="486"/>
    </row>
    <row r="19" spans="1:4" ht="11.45" customHeight="1">
      <c r="A19" s="615"/>
      <c r="B19" s="615"/>
      <c r="C19" s="484"/>
      <c r="D19" s="484"/>
    </row>
    <row r="20" spans="1:4" ht="11.45" customHeight="1">
      <c r="A20" s="615"/>
      <c r="B20" s="615"/>
      <c r="C20" s="484"/>
      <c r="D20" s="484"/>
    </row>
    <row r="21" spans="1:4" ht="11.45" customHeight="1">
      <c r="A21" s="615"/>
      <c r="B21" s="615"/>
      <c r="C21" s="484"/>
      <c r="D21" s="484"/>
    </row>
    <row r="22" spans="1:4" ht="11.45" customHeight="1">
      <c r="A22" s="615"/>
      <c r="B22" s="615"/>
      <c r="C22" s="484"/>
      <c r="D22" s="484"/>
    </row>
    <row r="23" spans="1:4" ht="11.45" customHeight="1">
      <c r="A23" s="615"/>
      <c r="B23" s="615"/>
      <c r="C23" s="486"/>
      <c r="D23" s="486"/>
    </row>
    <row r="24" spans="1:4" ht="11.45" customHeight="1">
      <c r="A24" s="615"/>
      <c r="B24" s="615"/>
      <c r="C24" s="486"/>
      <c r="D24" s="486"/>
    </row>
    <row r="25" spans="1:4" ht="11.45" customHeight="1">
      <c r="A25" s="615"/>
      <c r="B25" s="615"/>
      <c r="C25" s="484"/>
      <c r="D25" s="484"/>
    </row>
    <row r="26" spans="1:4" ht="11.45" customHeight="1">
      <c r="A26" s="615"/>
      <c r="B26" s="615"/>
      <c r="C26" s="484"/>
      <c r="D26" s="484"/>
    </row>
    <row r="27" spans="1:4" ht="11.45" customHeight="1">
      <c r="A27" s="615"/>
      <c r="B27" s="615"/>
      <c r="C27" s="486"/>
      <c r="D27" s="486"/>
    </row>
    <row r="28" spans="1:4" ht="11.45" customHeight="1">
      <c r="A28" s="615"/>
      <c r="B28" s="615"/>
      <c r="C28" s="487"/>
      <c r="D28" s="487"/>
    </row>
    <row r="29" spans="1:4" ht="11.45" customHeight="1">
      <c r="A29" s="615"/>
      <c r="B29" s="615"/>
      <c r="C29" s="484"/>
      <c r="D29" s="484"/>
    </row>
    <row r="30" spans="1:4" ht="11.45" customHeight="1">
      <c r="A30" s="615"/>
      <c r="B30" s="615"/>
      <c r="C30" s="484"/>
      <c r="D30" s="484"/>
    </row>
    <row r="31" spans="1:4" ht="11.45" customHeight="1">
      <c r="A31" s="615"/>
      <c r="B31" s="615"/>
      <c r="C31" s="484"/>
      <c r="D31" s="484"/>
    </row>
    <row r="32" spans="1:4" ht="11.45" customHeight="1">
      <c r="A32" s="615"/>
      <c r="B32" s="615"/>
      <c r="C32" s="484"/>
      <c r="D32" s="484"/>
    </row>
    <row r="33" spans="1:4" ht="11.45" customHeight="1">
      <c r="A33" s="615"/>
      <c r="B33" s="615"/>
      <c r="C33" s="484"/>
      <c r="D33" s="484"/>
    </row>
    <row r="34" spans="1:4" ht="11.45" customHeight="1">
      <c r="A34" s="615"/>
      <c r="B34" s="615"/>
      <c r="C34" s="484"/>
      <c r="D34" s="484"/>
    </row>
    <row r="35" spans="1:4" ht="11.45" customHeight="1">
      <c r="A35" s="615"/>
      <c r="B35" s="615"/>
      <c r="C35" s="484"/>
      <c r="D35" s="484"/>
    </row>
    <row r="36" spans="1:4" ht="11.45" customHeight="1">
      <c r="A36" s="615"/>
      <c r="B36" s="615"/>
      <c r="C36" s="484"/>
      <c r="D36" s="484"/>
    </row>
    <row r="37" spans="1:4" ht="11.45" customHeight="1">
      <c r="A37" s="615"/>
      <c r="B37" s="615"/>
      <c r="C37" s="488"/>
      <c r="D37" s="488"/>
    </row>
    <row r="38" spans="1:4" ht="11.45" customHeight="1">
      <c r="A38" s="615"/>
      <c r="B38" s="615"/>
    </row>
    <row r="39" spans="1:4" ht="11.45" customHeight="1">
      <c r="A39" s="615"/>
      <c r="B39" s="615"/>
    </row>
    <row r="40" spans="1:4" ht="11.45" customHeight="1">
      <c r="A40" s="615"/>
      <c r="B40" s="615"/>
    </row>
    <row r="41" spans="1:4" ht="11.45" customHeight="1">
      <c r="A41" s="615"/>
      <c r="B41" s="615"/>
    </row>
    <row r="42" spans="1:4" ht="11.45" customHeight="1">
      <c r="A42" s="615"/>
      <c r="B42" s="615"/>
    </row>
    <row r="43" spans="1:4" ht="11.45" customHeight="1">
      <c r="A43" s="615"/>
      <c r="B43" s="615"/>
    </row>
    <row r="44" spans="1:4" ht="11.45" customHeight="1">
      <c r="A44" s="615"/>
      <c r="B44" s="615"/>
    </row>
    <row r="45" spans="1:4" ht="11.45" customHeight="1">
      <c r="A45" s="615"/>
      <c r="B45" s="615"/>
    </row>
    <row r="46" spans="1:4" ht="11.45" customHeight="1">
      <c r="A46" s="615"/>
      <c r="B46" s="615"/>
    </row>
    <row r="47" spans="1:4" ht="11.45" customHeight="1">
      <c r="A47" s="615"/>
      <c r="B47" s="615"/>
    </row>
    <row r="48" spans="1:4" ht="11.45" customHeight="1">
      <c r="A48" s="615"/>
      <c r="B48" s="615"/>
    </row>
    <row r="49" spans="1:2" ht="11.45" customHeight="1">
      <c r="A49" s="615"/>
      <c r="B49" s="615"/>
    </row>
    <row r="50" spans="1:2" ht="11.45" customHeight="1">
      <c r="A50" s="615"/>
      <c r="B50" s="615"/>
    </row>
    <row r="51" spans="1:2" ht="11.45" customHeight="1">
      <c r="A51" s="615"/>
      <c r="B51" s="615"/>
    </row>
    <row r="52" spans="1:2" ht="11.45" customHeight="1">
      <c r="A52" s="615"/>
      <c r="B52" s="615"/>
    </row>
    <row r="53" spans="1:2" ht="11.45" customHeight="1">
      <c r="A53" s="615"/>
      <c r="B53" s="615"/>
    </row>
    <row r="54" spans="1:2" ht="11.45" customHeight="1">
      <c r="A54" s="615"/>
      <c r="B54" s="615"/>
    </row>
    <row r="55" spans="1:2" ht="11.45" customHeight="1">
      <c r="A55" s="615"/>
      <c r="B55" s="615"/>
    </row>
    <row r="56" spans="1:2" ht="11.45" customHeight="1">
      <c r="A56" s="615"/>
      <c r="B56" s="615"/>
    </row>
    <row r="57" spans="1:2" ht="11.45" customHeight="1">
      <c r="A57" s="615"/>
      <c r="B57" s="615"/>
    </row>
    <row r="58" spans="1:2" ht="11.45" customHeight="1">
      <c r="A58" s="615"/>
      <c r="B58" s="615"/>
    </row>
    <row r="59" spans="1:2" ht="11.45" customHeight="1">
      <c r="A59" s="615"/>
      <c r="B59" s="615"/>
    </row>
    <row r="60" spans="1:2" ht="11.45" customHeight="1">
      <c r="A60" s="615"/>
      <c r="B60" s="615"/>
    </row>
    <row r="61" spans="1:2" ht="11.45" customHeight="1">
      <c r="A61" s="615"/>
      <c r="B61" s="615"/>
    </row>
    <row r="62" spans="1:2" ht="11.45" customHeight="1">
      <c r="A62" s="615"/>
      <c r="B62" s="615"/>
    </row>
    <row r="63" spans="1:2" ht="11.45" customHeight="1">
      <c r="A63" s="615"/>
      <c r="B63" s="615"/>
    </row>
    <row r="64" spans="1:2" ht="11.45" customHeight="1">
      <c r="A64" s="615"/>
      <c r="B64" s="615"/>
    </row>
    <row r="65" spans="1:2" ht="11.45" customHeight="1">
      <c r="A65" s="615"/>
      <c r="B65" s="615"/>
    </row>
    <row r="66" spans="1:2" ht="11.45" customHeight="1">
      <c r="A66" s="615"/>
      <c r="B66" s="615"/>
    </row>
    <row r="67" spans="1:2" ht="11.45" customHeight="1">
      <c r="A67" s="615"/>
      <c r="B67" s="615"/>
    </row>
    <row r="68" spans="1:2" ht="11.45" customHeight="1">
      <c r="A68" s="615"/>
      <c r="B68" s="615"/>
    </row>
    <row r="69" spans="1:2" ht="11.45" customHeight="1">
      <c r="A69" s="615"/>
      <c r="B69" s="615"/>
    </row>
    <row r="70" spans="1:2" ht="11.45" customHeight="1">
      <c r="A70" s="615"/>
      <c r="B70" s="615"/>
    </row>
    <row r="71" spans="1:2" ht="11.45" customHeight="1">
      <c r="A71" s="615"/>
      <c r="B71" s="615"/>
    </row>
    <row r="72" spans="1:2" ht="10.9" customHeight="1"/>
  </sheetData>
  <mergeCells count="1">
    <mergeCell ref="A3:B71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8"/>
  <dimension ref="A1:R57"/>
  <sheetViews>
    <sheetView showGridLines="0" topLeftCell="A10" zoomScaleNormal="100" zoomScaleSheetLayoutView="100" workbookViewId="0"/>
  </sheetViews>
  <sheetFormatPr defaultColWidth="9.140625" defaultRowHeight="11.25"/>
  <cols>
    <col min="1" max="1" width="9.5703125" style="20" customWidth="1"/>
    <col min="2" max="2" width="8.42578125" style="20" customWidth="1"/>
    <col min="3" max="3" width="10.85546875" style="20" customWidth="1"/>
    <col min="4" max="6" width="8.28515625" style="20" customWidth="1"/>
    <col min="7" max="7" width="9.7109375" style="20" customWidth="1"/>
    <col min="8" max="10" width="8.28515625" style="20" customWidth="1"/>
    <col min="11" max="11" width="9.7109375" style="20" customWidth="1"/>
    <col min="12" max="16384" width="9.140625" style="20"/>
  </cols>
  <sheetData>
    <row r="1" spans="1:18" ht="18.75">
      <c r="A1" s="19" t="s">
        <v>126</v>
      </c>
    </row>
    <row r="2" spans="1:18" ht="15.75">
      <c r="A2" s="625" t="s">
        <v>128</v>
      </c>
      <c r="B2" s="625"/>
      <c r="C2" s="625"/>
      <c r="D2" s="625"/>
      <c r="E2" s="625"/>
      <c r="F2" s="625"/>
      <c r="G2" s="625"/>
      <c r="H2" s="625"/>
      <c r="I2" s="625"/>
      <c r="J2" s="625"/>
      <c r="K2" s="625"/>
    </row>
    <row r="3" spans="1:18" ht="6" customHeight="1">
      <c r="A3" s="21"/>
      <c r="B3" s="21"/>
      <c r="C3" s="22"/>
      <c r="D3" s="626"/>
      <c r="E3" s="627"/>
      <c r="F3" s="627"/>
      <c r="G3" s="627"/>
      <c r="H3" s="627"/>
      <c r="I3" s="627"/>
      <c r="J3" s="627"/>
      <c r="K3" s="627"/>
    </row>
    <row r="4" spans="1:18" ht="20.25" customHeight="1">
      <c r="A4" s="347"/>
      <c r="B4" s="347"/>
      <c r="C4" s="408"/>
      <c r="D4" s="631">
        <v>2021</v>
      </c>
      <c r="E4" s="632"/>
      <c r="F4" s="632"/>
      <c r="G4" s="632"/>
      <c r="H4" s="632"/>
      <c r="I4" s="632"/>
      <c r="J4" s="632"/>
      <c r="K4" s="632"/>
    </row>
    <row r="5" spans="1:18" s="34" customFormat="1" ht="20.100000000000001" customHeight="1">
      <c r="A5" s="254"/>
      <c r="B5" s="254"/>
      <c r="C5" s="254"/>
      <c r="D5" s="628" t="s">
        <v>272</v>
      </c>
      <c r="E5" s="629"/>
      <c r="F5" s="629"/>
      <c r="G5" s="630"/>
      <c r="H5" s="628" t="s">
        <v>273</v>
      </c>
      <c r="I5" s="629"/>
      <c r="J5" s="629"/>
      <c r="K5" s="629"/>
    </row>
    <row r="6" spans="1:18" ht="20.100000000000001" customHeight="1">
      <c r="A6" s="405"/>
      <c r="B6" s="405"/>
      <c r="C6" s="405"/>
      <c r="D6" s="407" t="s">
        <v>221</v>
      </c>
      <c r="E6" s="406" t="s">
        <v>222</v>
      </c>
      <c r="F6" s="406" t="s">
        <v>223</v>
      </c>
      <c r="G6" s="414" t="s">
        <v>62</v>
      </c>
      <c r="H6" s="407" t="str">
        <f>D6</f>
        <v>Říjen</v>
      </c>
      <c r="I6" s="406" t="str">
        <f>E6</f>
        <v>Listopad</v>
      </c>
      <c r="J6" s="406" t="str">
        <f>F6</f>
        <v>Prosinec</v>
      </c>
      <c r="K6" s="419" t="str">
        <f>G6</f>
        <v>IV. čtvrtletí</v>
      </c>
    </row>
    <row r="7" spans="1:18" ht="15" customHeight="1">
      <c r="A7" s="616" t="s">
        <v>53</v>
      </c>
      <c r="B7" s="633" t="s">
        <v>23</v>
      </c>
      <c r="C7" s="409" t="s">
        <v>25</v>
      </c>
      <c r="D7" s="412">
        <v>3636938.257200127</v>
      </c>
      <c r="E7" s="23">
        <v>3163074.354889757</v>
      </c>
      <c r="F7" s="23">
        <v>3017865.6219010446</v>
      </c>
      <c r="G7" s="415">
        <f>SUM(D7:F7)</f>
        <v>9817878.2339909282</v>
      </c>
      <c r="H7" s="23">
        <v>38815801.704000004</v>
      </c>
      <c r="I7" s="23">
        <v>33737234.700999998</v>
      </c>
      <c r="J7" s="23">
        <v>32193695.063000001</v>
      </c>
      <c r="K7" s="420">
        <f>SUM(H7:J7)</f>
        <v>104746731.46799999</v>
      </c>
      <c r="L7" s="35"/>
      <c r="M7" s="35"/>
      <c r="N7" s="35"/>
      <c r="O7" s="35"/>
      <c r="P7" s="35"/>
      <c r="Q7" s="35"/>
      <c r="R7" s="35"/>
    </row>
    <row r="8" spans="1:18" ht="15" customHeight="1">
      <c r="A8" s="616"/>
      <c r="B8" s="633"/>
      <c r="C8" s="409" t="s">
        <v>26</v>
      </c>
      <c r="D8" s="412">
        <v>140.47550297134521</v>
      </c>
      <c r="E8" s="23">
        <v>185.77286517406401</v>
      </c>
      <c r="F8" s="23">
        <v>229.80432661434347</v>
      </c>
      <c r="G8" s="415">
        <f>SUM(D8:F8)</f>
        <v>556.05269475975274</v>
      </c>
      <c r="H8" s="23">
        <v>1474.9603609999995</v>
      </c>
      <c r="I8" s="23">
        <v>1950.7622170000002</v>
      </c>
      <c r="J8" s="23">
        <v>2413.1984409999995</v>
      </c>
      <c r="K8" s="420">
        <f t="shared" ref="K8:K48" si="0">SUM(H8:J8)</f>
        <v>5838.9210189999994</v>
      </c>
      <c r="L8" s="35"/>
      <c r="M8" s="35"/>
      <c r="N8" s="35"/>
      <c r="O8" s="35"/>
      <c r="P8" s="35"/>
      <c r="Q8" s="35"/>
    </row>
    <row r="9" spans="1:18" ht="15" customHeight="1">
      <c r="A9" s="616"/>
      <c r="B9" s="634"/>
      <c r="C9" s="410" t="s">
        <v>27</v>
      </c>
      <c r="D9" s="32">
        <v>3637078.7327030986</v>
      </c>
      <c r="E9" s="24">
        <v>3163260.1277549309</v>
      </c>
      <c r="F9" s="24">
        <v>3018095.426227659</v>
      </c>
      <c r="G9" s="416">
        <f t="shared" ref="G9" si="1">SUM(D9:F9)</f>
        <v>9818434.2866856884</v>
      </c>
      <c r="H9" s="32">
        <v>38817276.664361</v>
      </c>
      <c r="I9" s="24">
        <v>33739185.463216998</v>
      </c>
      <c r="J9" s="24">
        <v>32196108.261441</v>
      </c>
      <c r="K9" s="421">
        <f t="shared" si="0"/>
        <v>104752570.38901898</v>
      </c>
      <c r="L9" s="35"/>
      <c r="M9" s="35"/>
      <c r="N9" s="35"/>
      <c r="O9" s="35"/>
      <c r="P9" s="35"/>
      <c r="Q9" s="35"/>
    </row>
    <row r="10" spans="1:18" ht="15" customHeight="1">
      <c r="A10" s="616"/>
      <c r="B10" s="635" t="s">
        <v>24</v>
      </c>
      <c r="C10" s="411" t="s">
        <v>25</v>
      </c>
      <c r="D10" s="412">
        <v>2746209.4566937434</v>
      </c>
      <c r="E10" s="23">
        <v>2604225.3075218904</v>
      </c>
      <c r="F10" s="413">
        <v>2605398.4302141578</v>
      </c>
      <c r="G10" s="417">
        <f>SUM(D10:F10)</f>
        <v>7955833.1944297906</v>
      </c>
      <c r="H10" s="23">
        <v>29316291.388240002</v>
      </c>
      <c r="I10" s="23">
        <v>27792012.926608</v>
      </c>
      <c r="J10" s="413">
        <v>27810511.015999999</v>
      </c>
      <c r="K10" s="422">
        <f t="shared" si="0"/>
        <v>84918815.330848008</v>
      </c>
      <c r="L10" s="35"/>
      <c r="M10" s="35"/>
      <c r="N10" s="35"/>
      <c r="O10" s="35"/>
      <c r="P10" s="35"/>
      <c r="Q10" s="35"/>
    </row>
    <row r="11" spans="1:18" ht="15" customHeight="1">
      <c r="A11" s="616"/>
      <c r="B11" s="633"/>
      <c r="C11" s="409" t="s">
        <v>26</v>
      </c>
      <c r="D11" s="412">
        <v>27.039764997334942</v>
      </c>
      <c r="E11" s="23">
        <v>38.206834439160595</v>
      </c>
      <c r="F11" s="23">
        <v>53.545853037230913</v>
      </c>
      <c r="G11" s="415">
        <f>SUM(D11:F11)</f>
        <v>118.79245247372644</v>
      </c>
      <c r="H11" s="23">
        <v>289.2473372</v>
      </c>
      <c r="I11" s="23">
        <v>407.98388640000002</v>
      </c>
      <c r="J11" s="23">
        <v>571.87176679999993</v>
      </c>
      <c r="K11" s="420">
        <f t="shared" si="0"/>
        <v>1269.1029904</v>
      </c>
      <c r="L11" s="35"/>
      <c r="M11" s="35"/>
      <c r="N11" s="35"/>
      <c r="O11" s="35"/>
      <c r="P11" s="35"/>
      <c r="Q11" s="35"/>
    </row>
    <row r="12" spans="1:18" ht="15" customHeight="1">
      <c r="A12" s="616"/>
      <c r="B12" s="634"/>
      <c r="C12" s="410" t="s">
        <v>27</v>
      </c>
      <c r="D12" s="32">
        <v>2746236.4964587409</v>
      </c>
      <c r="E12" s="24">
        <v>2604263.5143563296</v>
      </c>
      <c r="F12" s="24">
        <v>2605451.9760671952</v>
      </c>
      <c r="G12" s="416">
        <f t="shared" ref="G12" si="2">SUM(D12:F12)</f>
        <v>7955951.9868822657</v>
      </c>
      <c r="H12" s="32">
        <v>29316580.635577202</v>
      </c>
      <c r="I12" s="24">
        <v>27792420.910494398</v>
      </c>
      <c r="J12" s="24">
        <v>27811082.887766797</v>
      </c>
      <c r="K12" s="421">
        <f t="shared" si="0"/>
        <v>84920084.433838397</v>
      </c>
      <c r="L12" s="35"/>
      <c r="M12" s="35"/>
      <c r="N12" s="35"/>
      <c r="O12" s="35"/>
      <c r="P12" s="35"/>
      <c r="Q12" s="35"/>
    </row>
    <row r="13" spans="1:18" ht="15" customHeight="1">
      <c r="A13" s="616"/>
      <c r="B13" s="621" t="s">
        <v>56</v>
      </c>
      <c r="C13" s="411" t="s">
        <v>25</v>
      </c>
      <c r="D13" s="412">
        <v>890728.80050638365</v>
      </c>
      <c r="E13" s="23">
        <v>558849.04736786662</v>
      </c>
      <c r="F13" s="413">
        <v>412467.19168688683</v>
      </c>
      <c r="G13" s="417">
        <f>SUM(D13:F13)</f>
        <v>1862045.0395611371</v>
      </c>
      <c r="H13" s="23">
        <v>9499510.3157600015</v>
      </c>
      <c r="I13" s="23">
        <v>5945221.7743919976</v>
      </c>
      <c r="J13" s="413">
        <v>4383184.0470000021</v>
      </c>
      <c r="K13" s="422">
        <f t="shared" si="0"/>
        <v>19827916.137152001</v>
      </c>
      <c r="L13" s="35"/>
      <c r="M13" s="35"/>
      <c r="N13" s="35"/>
      <c r="O13" s="35"/>
      <c r="P13" s="35"/>
      <c r="Q13" s="35"/>
    </row>
    <row r="14" spans="1:18" ht="15" customHeight="1">
      <c r="A14" s="616"/>
      <c r="B14" s="633"/>
      <c r="C14" s="409" t="s">
        <v>26</v>
      </c>
      <c r="D14" s="412">
        <v>113.43573797401027</v>
      </c>
      <c r="E14" s="23">
        <v>147.56603073490342</v>
      </c>
      <c r="F14" s="23">
        <v>176.25847357711257</v>
      </c>
      <c r="G14" s="415">
        <f>SUM(D14:F14)</f>
        <v>437.26024228602625</v>
      </c>
      <c r="H14" s="23">
        <v>1185.7130237999995</v>
      </c>
      <c r="I14" s="23">
        <v>1542.7783306000001</v>
      </c>
      <c r="J14" s="23">
        <v>1841.3266741999996</v>
      </c>
      <c r="K14" s="420">
        <f t="shared" si="0"/>
        <v>4569.8180285999988</v>
      </c>
      <c r="L14" s="35"/>
      <c r="M14" s="35"/>
      <c r="N14" s="35"/>
      <c r="O14" s="35"/>
      <c r="P14" s="35"/>
      <c r="Q14" s="35"/>
    </row>
    <row r="15" spans="1:18" ht="15" customHeight="1">
      <c r="A15" s="617"/>
      <c r="B15" s="634"/>
      <c r="C15" s="410" t="s">
        <v>27</v>
      </c>
      <c r="D15" s="32">
        <v>890842.23624435766</v>
      </c>
      <c r="E15" s="24">
        <v>558996.61339860153</v>
      </c>
      <c r="F15" s="24">
        <v>412643.45016046392</v>
      </c>
      <c r="G15" s="416">
        <f t="shared" ref="G15:G52" si="3">SUM(D15:F15)</f>
        <v>1862482.2998034232</v>
      </c>
      <c r="H15" s="32">
        <v>9500696.0287838019</v>
      </c>
      <c r="I15" s="24">
        <v>5946764.5527225975</v>
      </c>
      <c r="J15" s="24">
        <v>4385025.3736742018</v>
      </c>
      <c r="K15" s="421">
        <f t="shared" si="0"/>
        <v>19832485.9551806</v>
      </c>
      <c r="L15" s="35"/>
      <c r="M15" s="35"/>
      <c r="N15" s="35"/>
      <c r="O15" s="35"/>
      <c r="P15" s="35"/>
      <c r="Q15" s="35"/>
    </row>
    <row r="16" spans="1:18" ht="15" customHeight="1">
      <c r="A16" s="616" t="s">
        <v>192</v>
      </c>
      <c r="B16" s="633" t="s">
        <v>28</v>
      </c>
      <c r="C16" s="409" t="s">
        <v>299</v>
      </c>
      <c r="D16" s="412">
        <v>30203.655999999999</v>
      </c>
      <c r="E16" s="23">
        <v>390327.00300000003</v>
      </c>
      <c r="F16" s="23">
        <v>591496.728</v>
      </c>
      <c r="G16" s="415">
        <f t="shared" si="3"/>
        <v>1012027.3870000001</v>
      </c>
      <c r="H16" s="23">
        <v>322462.60800000001</v>
      </c>
      <c r="I16" s="23">
        <v>4165916.7069999999</v>
      </c>
      <c r="J16" s="23">
        <v>6310577.4460000005</v>
      </c>
      <c r="K16" s="420">
        <f t="shared" si="0"/>
        <v>10798956.761</v>
      </c>
      <c r="L16" s="35"/>
      <c r="M16" s="35"/>
      <c r="N16" s="35"/>
      <c r="O16" s="35"/>
      <c r="P16" s="35"/>
      <c r="Q16" s="35"/>
    </row>
    <row r="17" spans="1:17" ht="15" customHeight="1">
      <c r="A17" s="616"/>
      <c r="B17" s="633"/>
      <c r="C17" s="409" t="s">
        <v>54</v>
      </c>
      <c r="D17" s="412">
        <v>0</v>
      </c>
      <c r="E17" s="23">
        <v>19035.649000000001</v>
      </c>
      <c r="F17" s="23">
        <v>59707.396999999997</v>
      </c>
      <c r="G17" s="415">
        <f>SUM(D17:F17)</f>
        <v>78743.046000000002</v>
      </c>
      <c r="H17" s="23">
        <v>0</v>
      </c>
      <c r="I17" s="23">
        <v>203367.18100000001</v>
      </c>
      <c r="J17" s="23">
        <v>638886.30300000007</v>
      </c>
      <c r="K17" s="420">
        <f t="shared" si="0"/>
        <v>842253.48400000005</v>
      </c>
      <c r="L17" s="35"/>
      <c r="M17" s="35"/>
      <c r="N17" s="35"/>
      <c r="O17" s="35"/>
      <c r="P17" s="35"/>
      <c r="Q17" s="35"/>
    </row>
    <row r="18" spans="1:17" ht="15" customHeight="1">
      <c r="A18" s="616"/>
      <c r="B18" s="633"/>
      <c r="C18" s="409" t="s">
        <v>75</v>
      </c>
      <c r="D18" s="412">
        <v>0</v>
      </c>
      <c r="E18" s="23">
        <v>0</v>
      </c>
      <c r="F18" s="23">
        <v>95809.34</v>
      </c>
      <c r="G18" s="415">
        <f>SUM(D18:F18)</f>
        <v>95809.34</v>
      </c>
      <c r="H18" s="23">
        <v>0</v>
      </c>
      <c r="I18" s="23">
        <v>0</v>
      </c>
      <c r="J18" s="23">
        <v>1026085.5159999998</v>
      </c>
      <c r="K18" s="420">
        <f t="shared" si="0"/>
        <v>1026085.5159999998</v>
      </c>
      <c r="L18" s="35"/>
      <c r="M18" s="35"/>
      <c r="N18" s="35"/>
      <c r="O18" s="35"/>
      <c r="P18" s="35"/>
      <c r="Q18" s="35"/>
    </row>
    <row r="19" spans="1:17" ht="15" customHeight="1">
      <c r="A19" s="616"/>
      <c r="B19" s="634"/>
      <c r="C19" s="410" t="s">
        <v>27</v>
      </c>
      <c r="D19" s="32">
        <v>30203.655999999999</v>
      </c>
      <c r="E19" s="24">
        <v>409362.652</v>
      </c>
      <c r="F19" s="24">
        <v>747013.46499999997</v>
      </c>
      <c r="G19" s="416">
        <f>SUM(D19:F19)</f>
        <v>1186579.773</v>
      </c>
      <c r="H19" s="32">
        <v>322462.60800000001</v>
      </c>
      <c r="I19" s="24">
        <v>4369283.8880000003</v>
      </c>
      <c r="J19" s="24">
        <v>7975549.2650000006</v>
      </c>
      <c r="K19" s="421">
        <f>SUM(H19:J19)</f>
        <v>12667295.761</v>
      </c>
      <c r="L19" s="35"/>
      <c r="M19" s="35"/>
      <c r="N19" s="35"/>
      <c r="O19" s="35"/>
      <c r="P19" s="35"/>
      <c r="Q19" s="35"/>
    </row>
    <row r="20" spans="1:17" ht="15" customHeight="1">
      <c r="A20" s="616"/>
      <c r="B20" s="635" t="s">
        <v>29</v>
      </c>
      <c r="C20" s="411" t="s">
        <v>299</v>
      </c>
      <c r="D20" s="412">
        <v>80184.39899999999</v>
      </c>
      <c r="E20" s="23">
        <v>731.005</v>
      </c>
      <c r="F20" s="413">
        <v>3728.4090000000001</v>
      </c>
      <c r="G20" s="417">
        <f t="shared" si="3"/>
        <v>84643.812999999995</v>
      </c>
      <c r="H20" s="23">
        <v>856929.55520199996</v>
      </c>
      <c r="I20" s="23">
        <v>7805.8252760000005</v>
      </c>
      <c r="J20" s="413">
        <v>39772.365693</v>
      </c>
      <c r="K20" s="422">
        <f t="shared" si="0"/>
        <v>904507.74617099995</v>
      </c>
      <c r="L20" s="35"/>
      <c r="M20" s="35"/>
      <c r="N20" s="35"/>
      <c r="O20" s="35"/>
      <c r="P20" s="35"/>
      <c r="Q20" s="35"/>
    </row>
    <row r="21" spans="1:17" ht="15" customHeight="1">
      <c r="A21" s="616"/>
      <c r="B21" s="633"/>
      <c r="C21" s="409" t="s">
        <v>54</v>
      </c>
      <c r="D21" s="412">
        <v>19740.084999999995</v>
      </c>
      <c r="E21" s="23">
        <v>0</v>
      </c>
      <c r="F21" s="23">
        <v>6.1150000000000002</v>
      </c>
      <c r="G21" s="415">
        <f t="shared" si="3"/>
        <v>19746.199999999997</v>
      </c>
      <c r="H21" s="23">
        <v>211265.43300000002</v>
      </c>
      <c r="I21" s="23">
        <v>0</v>
      </c>
      <c r="J21" s="23">
        <v>56</v>
      </c>
      <c r="K21" s="420">
        <f t="shared" si="0"/>
        <v>211321.43300000002</v>
      </c>
      <c r="L21" s="35"/>
      <c r="M21" s="35"/>
      <c r="N21" s="35"/>
      <c r="O21" s="35"/>
      <c r="P21" s="35"/>
      <c r="Q21" s="35"/>
    </row>
    <row r="22" spans="1:17" ht="15" customHeight="1">
      <c r="A22" s="616"/>
      <c r="B22" s="633"/>
      <c r="C22" s="409" t="s">
        <v>75</v>
      </c>
      <c r="D22" s="412">
        <v>114430.155</v>
      </c>
      <c r="E22" s="23">
        <v>0</v>
      </c>
      <c r="F22" s="23">
        <v>154.04599999999999</v>
      </c>
      <c r="G22" s="415">
        <f t="shared" si="3"/>
        <v>114584.201</v>
      </c>
      <c r="H22" s="23">
        <v>1223193.5960000001</v>
      </c>
      <c r="I22" s="23">
        <v>0</v>
      </c>
      <c r="J22" s="23">
        <v>1651.9359999999999</v>
      </c>
      <c r="K22" s="420">
        <f t="shared" si="0"/>
        <v>1224845.5320000001</v>
      </c>
      <c r="L22" s="35"/>
      <c r="M22" s="35"/>
      <c r="N22" s="35"/>
      <c r="O22" s="35"/>
      <c r="P22" s="35"/>
      <c r="Q22" s="35"/>
    </row>
    <row r="23" spans="1:17" ht="15" customHeight="1">
      <c r="A23" s="616"/>
      <c r="B23" s="634"/>
      <c r="C23" s="410" t="s">
        <v>27</v>
      </c>
      <c r="D23" s="32">
        <v>214354.63899999997</v>
      </c>
      <c r="E23" s="24">
        <v>731.005</v>
      </c>
      <c r="F23" s="24">
        <v>3888.5699999999997</v>
      </c>
      <c r="G23" s="416">
        <f t="shared" si="3"/>
        <v>218974.21399999998</v>
      </c>
      <c r="H23" s="32">
        <v>2291388.5842019999</v>
      </c>
      <c r="I23" s="24">
        <v>7805.8252760000005</v>
      </c>
      <c r="J23" s="24">
        <v>41480.301693000001</v>
      </c>
      <c r="K23" s="421">
        <f t="shared" si="0"/>
        <v>2340674.7111709998</v>
      </c>
      <c r="L23" s="35"/>
      <c r="M23" s="35"/>
      <c r="N23" s="35"/>
      <c r="O23" s="35"/>
      <c r="P23" s="35"/>
      <c r="Q23" s="35"/>
    </row>
    <row r="24" spans="1:17" ht="15" customHeight="1">
      <c r="A24" s="616"/>
      <c r="B24" s="621" t="s">
        <v>57</v>
      </c>
      <c r="C24" s="411" t="s">
        <v>299</v>
      </c>
      <c r="D24" s="412">
        <v>-49980.742999999988</v>
      </c>
      <c r="E24" s="23">
        <v>389595.99800000002</v>
      </c>
      <c r="F24" s="413">
        <v>587768.31900000002</v>
      </c>
      <c r="G24" s="417">
        <f t="shared" si="3"/>
        <v>927383.57400000002</v>
      </c>
      <c r="H24" s="23">
        <v>-534466.94720199995</v>
      </c>
      <c r="I24" s="23">
        <v>4158110.881724</v>
      </c>
      <c r="J24" s="413">
        <v>6270805.0803070003</v>
      </c>
      <c r="K24" s="422">
        <f t="shared" si="0"/>
        <v>9894449.0148290005</v>
      </c>
      <c r="L24" s="35"/>
      <c r="M24" s="35"/>
      <c r="N24" s="35"/>
      <c r="O24" s="35"/>
      <c r="P24" s="35"/>
      <c r="Q24" s="35"/>
    </row>
    <row r="25" spans="1:17" ht="15" customHeight="1">
      <c r="A25" s="616"/>
      <c r="B25" s="633"/>
      <c r="C25" s="409" t="s">
        <v>54</v>
      </c>
      <c r="D25" s="412">
        <v>-19740.084999999995</v>
      </c>
      <c r="E25" s="23">
        <v>19035.649000000001</v>
      </c>
      <c r="F25" s="23">
        <v>59701.281999999999</v>
      </c>
      <c r="G25" s="415">
        <f t="shared" si="3"/>
        <v>58996.846000000005</v>
      </c>
      <c r="H25" s="23">
        <v>-211265.43300000002</v>
      </c>
      <c r="I25" s="23">
        <v>203367.18100000001</v>
      </c>
      <c r="J25" s="23">
        <v>638830.30300000007</v>
      </c>
      <c r="K25" s="420">
        <f t="shared" si="0"/>
        <v>630932.05100000009</v>
      </c>
      <c r="L25" s="35"/>
      <c r="M25" s="35"/>
      <c r="N25" s="35"/>
      <c r="O25" s="35"/>
      <c r="P25" s="35"/>
      <c r="Q25" s="35"/>
    </row>
    <row r="26" spans="1:17" ht="15" customHeight="1">
      <c r="A26" s="616"/>
      <c r="B26" s="633"/>
      <c r="C26" s="409" t="s">
        <v>75</v>
      </c>
      <c r="D26" s="412">
        <v>-114430.155</v>
      </c>
      <c r="E26" s="23">
        <v>0</v>
      </c>
      <c r="F26" s="23">
        <v>95655.293999999994</v>
      </c>
      <c r="G26" s="415">
        <f t="shared" si="3"/>
        <v>-18774.861000000004</v>
      </c>
      <c r="H26" s="23">
        <v>-1223193.5960000001</v>
      </c>
      <c r="I26" s="23">
        <v>0</v>
      </c>
      <c r="J26" s="23">
        <v>1024433.5799999998</v>
      </c>
      <c r="K26" s="420">
        <f t="shared" si="0"/>
        <v>-198760.01600000029</v>
      </c>
      <c r="L26" s="35"/>
      <c r="M26" s="35"/>
      <c r="N26" s="35"/>
      <c r="O26" s="35"/>
      <c r="P26" s="35"/>
      <c r="Q26" s="35"/>
    </row>
    <row r="27" spans="1:17" ht="15" customHeight="1">
      <c r="A27" s="616"/>
      <c r="B27" s="634"/>
      <c r="C27" s="410" t="s">
        <v>27</v>
      </c>
      <c r="D27" s="32">
        <v>-184150.98299999998</v>
      </c>
      <c r="E27" s="24">
        <v>408631.647</v>
      </c>
      <c r="F27" s="24">
        <v>743124.89500000002</v>
      </c>
      <c r="G27" s="416">
        <f t="shared" si="3"/>
        <v>967605.55900000001</v>
      </c>
      <c r="H27" s="32">
        <v>-1968925.9762020002</v>
      </c>
      <c r="I27" s="24">
        <v>4361478.0627239998</v>
      </c>
      <c r="J27" s="24">
        <v>7934068.9633070007</v>
      </c>
      <c r="K27" s="421">
        <f t="shared" si="0"/>
        <v>10326621.049829001</v>
      </c>
      <c r="L27" s="35"/>
      <c r="M27" s="35"/>
      <c r="N27" s="35"/>
      <c r="O27" s="35"/>
      <c r="P27" s="35"/>
      <c r="Q27" s="35"/>
    </row>
    <row r="28" spans="1:17" ht="15" customHeight="1">
      <c r="A28" s="617"/>
      <c r="B28" s="636" t="s">
        <v>59</v>
      </c>
      <c r="C28" s="637"/>
      <c r="D28" s="33">
        <v>2797719.0617324915</v>
      </c>
      <c r="E28" s="25">
        <v>2386749.6717324909</v>
      </c>
      <c r="F28" s="25">
        <v>1689868.0727324905</v>
      </c>
      <c r="G28" s="418">
        <f>F28</f>
        <v>1689868.0727324905</v>
      </c>
      <c r="H28" s="33">
        <v>29996231.207039922</v>
      </c>
      <c r="I28" s="25">
        <v>25609436.60323992</v>
      </c>
      <c r="J28" s="25">
        <v>18162451.971546918</v>
      </c>
      <c r="K28" s="423">
        <f>J28</f>
        <v>18162451.971546918</v>
      </c>
      <c r="L28" s="35"/>
      <c r="M28" s="35"/>
      <c r="N28" s="35"/>
      <c r="O28" s="35"/>
      <c r="P28" s="35"/>
      <c r="Q28" s="35"/>
    </row>
    <row r="29" spans="1:17" ht="15" customHeight="1">
      <c r="A29" s="616" t="s">
        <v>55</v>
      </c>
      <c r="B29" s="619" t="s">
        <v>289</v>
      </c>
      <c r="C29" s="409" t="s">
        <v>30</v>
      </c>
      <c r="D29" s="412">
        <v>10247.499</v>
      </c>
      <c r="E29" s="23">
        <v>10154.316000000001</v>
      </c>
      <c r="F29" s="23">
        <v>11327.32</v>
      </c>
      <c r="G29" s="415">
        <f t="shared" si="3"/>
        <v>31729.135000000002</v>
      </c>
      <c r="H29" s="23">
        <v>111161.98175539999</v>
      </c>
      <c r="I29" s="23">
        <v>110057.16065630001</v>
      </c>
      <c r="J29" s="23">
        <v>122956.67905700002</v>
      </c>
      <c r="K29" s="420">
        <f t="shared" si="0"/>
        <v>344175.82146870001</v>
      </c>
      <c r="L29" s="35"/>
      <c r="M29" s="35"/>
      <c r="N29" s="35"/>
      <c r="O29" s="35"/>
      <c r="P29" s="35"/>
      <c r="Q29" s="35"/>
    </row>
    <row r="30" spans="1:17" ht="15" customHeight="1">
      <c r="A30" s="616"/>
      <c r="B30" s="619"/>
      <c r="C30" s="409" t="s">
        <v>33</v>
      </c>
      <c r="D30" s="412">
        <v>136.42500000000018</v>
      </c>
      <c r="E30" s="23">
        <v>171.35499999999956</v>
      </c>
      <c r="F30" s="23">
        <v>210.52200000000039</v>
      </c>
      <c r="G30" s="415">
        <f t="shared" si="3"/>
        <v>518.30200000000013</v>
      </c>
      <c r="H30" s="23">
        <v>1514.8986999999979</v>
      </c>
      <c r="I30" s="23">
        <v>1913.2967999999855</v>
      </c>
      <c r="J30" s="23">
        <v>2486.6840000000084</v>
      </c>
      <c r="K30" s="420">
        <f t="shared" si="0"/>
        <v>5914.8794999999918</v>
      </c>
      <c r="L30" s="35"/>
      <c r="M30" s="35"/>
      <c r="N30" s="35"/>
      <c r="O30" s="35"/>
      <c r="P30" s="35"/>
      <c r="Q30" s="35"/>
    </row>
    <row r="31" spans="1:17" ht="15" customHeight="1">
      <c r="A31" s="616"/>
      <c r="B31" s="620"/>
      <c r="C31" s="410" t="s">
        <v>27</v>
      </c>
      <c r="D31" s="32">
        <v>10383.923999999999</v>
      </c>
      <c r="E31" s="24">
        <v>10325.671</v>
      </c>
      <c r="F31" s="24">
        <v>11537.842000000001</v>
      </c>
      <c r="G31" s="416">
        <f t="shared" si="3"/>
        <v>32247.437000000002</v>
      </c>
      <c r="H31" s="32">
        <v>112676.88045539998</v>
      </c>
      <c r="I31" s="24">
        <v>111970.45745629999</v>
      </c>
      <c r="J31" s="24">
        <v>125443.36305700002</v>
      </c>
      <c r="K31" s="421">
        <f t="shared" si="0"/>
        <v>350090.7009687</v>
      </c>
      <c r="L31" s="35"/>
      <c r="M31" s="35"/>
      <c r="N31" s="35"/>
      <c r="O31" s="35"/>
      <c r="P31" s="35"/>
      <c r="Q31" s="35"/>
    </row>
    <row r="32" spans="1:17" ht="15" customHeight="1">
      <c r="A32" s="616"/>
      <c r="B32" s="621" t="s">
        <v>290</v>
      </c>
      <c r="C32" s="411" t="s">
        <v>30</v>
      </c>
      <c r="D32" s="412">
        <v>1058.355</v>
      </c>
      <c r="E32" s="23">
        <v>1071.1190000000001</v>
      </c>
      <c r="F32" s="413">
        <v>1295.4759999999999</v>
      </c>
      <c r="G32" s="417">
        <f t="shared" si="3"/>
        <v>3424.95</v>
      </c>
      <c r="H32" s="23">
        <v>11123.771000000001</v>
      </c>
      <c r="I32" s="23">
        <v>11296.976000000001</v>
      </c>
      <c r="J32" s="413">
        <v>13613.632</v>
      </c>
      <c r="K32" s="422">
        <f t="shared" si="0"/>
        <v>36034.379000000001</v>
      </c>
      <c r="L32" s="35"/>
      <c r="M32" s="35"/>
      <c r="N32" s="35"/>
      <c r="O32" s="35"/>
      <c r="P32" s="35"/>
      <c r="Q32" s="35"/>
    </row>
    <row r="33" spans="1:17" ht="15" customHeight="1">
      <c r="A33" s="616"/>
      <c r="B33" s="619"/>
      <c r="C33" s="409" t="s">
        <v>33</v>
      </c>
      <c r="D33" s="412">
        <v>0</v>
      </c>
      <c r="E33" s="23">
        <v>0</v>
      </c>
      <c r="F33" s="23">
        <v>16.457000000000001</v>
      </c>
      <c r="G33" s="415">
        <f t="shared" si="3"/>
        <v>16.457000000000001</v>
      </c>
      <c r="H33" s="23">
        <v>0</v>
      </c>
      <c r="I33" s="23">
        <v>0</v>
      </c>
      <c r="J33" s="23">
        <v>173.85400000000001</v>
      </c>
      <c r="K33" s="420">
        <f t="shared" si="0"/>
        <v>173.85400000000001</v>
      </c>
      <c r="L33" s="35"/>
      <c r="M33" s="35"/>
      <c r="N33" s="35"/>
      <c r="O33" s="35"/>
      <c r="P33" s="35"/>
      <c r="Q33" s="35"/>
    </row>
    <row r="34" spans="1:17" ht="15" customHeight="1">
      <c r="A34" s="616"/>
      <c r="B34" s="620"/>
      <c r="C34" s="410" t="s">
        <v>27</v>
      </c>
      <c r="D34" s="32">
        <v>1058.355</v>
      </c>
      <c r="E34" s="24">
        <v>1071.1190000000001</v>
      </c>
      <c r="F34" s="24">
        <v>1311.933</v>
      </c>
      <c r="G34" s="416">
        <f t="shared" si="3"/>
        <v>3441.4070000000002</v>
      </c>
      <c r="H34" s="32">
        <v>11123.771000000001</v>
      </c>
      <c r="I34" s="24">
        <v>11296.976000000001</v>
      </c>
      <c r="J34" s="24">
        <v>13787.485999999999</v>
      </c>
      <c r="K34" s="421">
        <f t="shared" si="0"/>
        <v>36208.233</v>
      </c>
      <c r="L34" s="35"/>
      <c r="M34" s="35"/>
      <c r="N34" s="35"/>
      <c r="O34" s="35"/>
      <c r="P34" s="35"/>
      <c r="Q34" s="35"/>
    </row>
    <row r="35" spans="1:17" ht="15" customHeight="1">
      <c r="A35" s="616"/>
      <c r="B35" s="621" t="s">
        <v>27</v>
      </c>
      <c r="C35" s="411" t="s">
        <v>30</v>
      </c>
      <c r="D35" s="412">
        <v>11305.853999999999</v>
      </c>
      <c r="E35" s="23">
        <v>11225.435000000001</v>
      </c>
      <c r="F35" s="413">
        <v>12622.796</v>
      </c>
      <c r="G35" s="417">
        <f t="shared" si="3"/>
        <v>35154.084999999999</v>
      </c>
      <c r="H35" s="23">
        <v>122285.7527554</v>
      </c>
      <c r="I35" s="23">
        <v>121354.1366563</v>
      </c>
      <c r="J35" s="413">
        <v>136570.31105700001</v>
      </c>
      <c r="K35" s="422">
        <f t="shared" si="0"/>
        <v>380210.20046870003</v>
      </c>
      <c r="L35" s="35"/>
      <c r="M35" s="35"/>
      <c r="N35" s="35"/>
      <c r="O35" s="35"/>
      <c r="P35" s="35"/>
      <c r="Q35" s="35"/>
    </row>
    <row r="36" spans="1:17" ht="15" customHeight="1">
      <c r="A36" s="616"/>
      <c r="B36" s="619"/>
      <c r="C36" s="409" t="s">
        <v>33</v>
      </c>
      <c r="D36" s="412">
        <v>136.42500000000018</v>
      </c>
      <c r="E36" s="23">
        <v>171.35499999999956</v>
      </c>
      <c r="F36" s="23">
        <v>226.97900000000038</v>
      </c>
      <c r="G36" s="415">
        <f t="shared" si="3"/>
        <v>534.75900000000013</v>
      </c>
      <c r="H36" s="23">
        <v>1514.8986999999979</v>
      </c>
      <c r="I36" s="23">
        <v>1913.2967999999855</v>
      </c>
      <c r="J36" s="23">
        <v>2660.5380000000082</v>
      </c>
      <c r="K36" s="420">
        <f t="shared" si="0"/>
        <v>6088.7334999999912</v>
      </c>
      <c r="L36" s="35"/>
      <c r="M36" s="35"/>
      <c r="N36" s="35"/>
      <c r="O36" s="35"/>
      <c r="P36" s="35"/>
      <c r="Q36" s="35"/>
    </row>
    <row r="37" spans="1:17" ht="15" customHeight="1">
      <c r="A37" s="617"/>
      <c r="B37" s="620"/>
      <c r="C37" s="410" t="s">
        <v>27</v>
      </c>
      <c r="D37" s="32">
        <v>11442.278999999999</v>
      </c>
      <c r="E37" s="24">
        <v>11396.79</v>
      </c>
      <c r="F37" s="24">
        <v>12849.775000000001</v>
      </c>
      <c r="G37" s="416">
        <f t="shared" si="3"/>
        <v>35688.843999999997</v>
      </c>
      <c r="H37" s="32">
        <v>123800.65145539999</v>
      </c>
      <c r="I37" s="24">
        <v>123267.43345629999</v>
      </c>
      <c r="J37" s="24">
        <v>139230.84905700001</v>
      </c>
      <c r="K37" s="421">
        <f t="shared" si="0"/>
        <v>386298.9339687</v>
      </c>
      <c r="L37" s="35"/>
      <c r="M37" s="35"/>
      <c r="N37" s="35"/>
      <c r="O37" s="35"/>
      <c r="P37" s="35"/>
      <c r="Q37" s="35"/>
    </row>
    <row r="38" spans="1:17" ht="15" customHeight="1">
      <c r="A38" s="616" t="s">
        <v>74</v>
      </c>
      <c r="B38" s="619" t="s">
        <v>58</v>
      </c>
      <c r="C38" s="409" t="s">
        <v>78</v>
      </c>
      <c r="D38" s="412">
        <v>695945.46232095687</v>
      </c>
      <c r="E38" s="23">
        <v>911767.08387706627</v>
      </c>
      <c r="F38" s="23">
        <v>1099022.9640230897</v>
      </c>
      <c r="G38" s="415">
        <f t="shared" si="3"/>
        <v>2706735.5102211125</v>
      </c>
      <c r="H38" s="23">
        <v>7444544.0178909861</v>
      </c>
      <c r="I38" s="23">
        <v>9735781.888538029</v>
      </c>
      <c r="J38" s="23">
        <v>11736196.372936988</v>
      </c>
      <c r="K38" s="420">
        <f t="shared" si="0"/>
        <v>28916522.279366001</v>
      </c>
      <c r="L38" s="35"/>
      <c r="M38" s="35"/>
      <c r="N38" s="35"/>
      <c r="O38" s="35"/>
      <c r="P38" s="35"/>
      <c r="Q38" s="35"/>
    </row>
    <row r="39" spans="1:17" ht="15" customHeight="1">
      <c r="A39" s="616"/>
      <c r="B39" s="619"/>
      <c r="C39" s="409" t="s">
        <v>31</v>
      </c>
      <c r="D39" s="412">
        <v>3713.7847521111485</v>
      </c>
      <c r="E39" s="23">
        <v>10696.136150817647</v>
      </c>
      <c r="F39" s="23">
        <v>16181.848421052426</v>
      </c>
      <c r="G39" s="415">
        <f t="shared" si="3"/>
        <v>30591.769323981222</v>
      </c>
      <c r="H39" s="23">
        <v>39727.37213497825</v>
      </c>
      <c r="I39" s="23">
        <v>114209.51153759686</v>
      </c>
      <c r="J39" s="23">
        <v>172795.60520864304</v>
      </c>
      <c r="K39" s="420">
        <f t="shared" si="0"/>
        <v>326732.48888121813</v>
      </c>
      <c r="L39" s="35"/>
      <c r="M39" s="35"/>
      <c r="N39" s="35"/>
      <c r="O39" s="35"/>
      <c r="P39" s="35"/>
      <c r="Q39" s="35"/>
    </row>
    <row r="40" spans="1:17" ht="15" customHeight="1">
      <c r="A40" s="616"/>
      <c r="B40" s="620"/>
      <c r="C40" s="410" t="s">
        <v>27</v>
      </c>
      <c r="D40" s="32">
        <v>699659.24707306805</v>
      </c>
      <c r="E40" s="24">
        <v>922463.22002788389</v>
      </c>
      <c r="F40" s="24">
        <v>1115204.8124441421</v>
      </c>
      <c r="G40" s="416">
        <f t="shared" si="3"/>
        <v>2737327.2795450939</v>
      </c>
      <c r="H40" s="32">
        <v>7484271.390025964</v>
      </c>
      <c r="I40" s="24">
        <v>9849991.4000756256</v>
      </c>
      <c r="J40" s="24">
        <v>11908991.978145631</v>
      </c>
      <c r="K40" s="421">
        <f t="shared" si="0"/>
        <v>29243254.768247217</v>
      </c>
      <c r="L40" s="35"/>
      <c r="M40" s="35"/>
      <c r="N40" s="35"/>
      <c r="O40" s="35"/>
      <c r="P40" s="35"/>
      <c r="Q40" s="35"/>
    </row>
    <row r="41" spans="1:17" ht="15" customHeight="1">
      <c r="A41" s="616"/>
      <c r="B41" s="621" t="s">
        <v>291</v>
      </c>
      <c r="C41" s="411" t="s">
        <v>78</v>
      </c>
      <c r="D41" s="412">
        <v>1058.3549999999998</v>
      </c>
      <c r="E41" s="23">
        <v>1071.1190000000001</v>
      </c>
      <c r="F41" s="413">
        <v>1295.4759999999999</v>
      </c>
      <c r="G41" s="417">
        <f t="shared" si="3"/>
        <v>3424.95</v>
      </c>
      <c r="H41" s="23">
        <v>11123.770999999999</v>
      </c>
      <c r="I41" s="23">
        <v>11296.976000000001</v>
      </c>
      <c r="J41" s="413">
        <v>13613.632000000001</v>
      </c>
      <c r="K41" s="422">
        <f t="shared" si="0"/>
        <v>36034.379000000001</v>
      </c>
      <c r="L41" s="35"/>
      <c r="M41" s="35"/>
      <c r="N41" s="35"/>
      <c r="O41" s="35"/>
      <c r="P41" s="35"/>
      <c r="Q41" s="35"/>
    </row>
    <row r="42" spans="1:17" ht="15" customHeight="1">
      <c r="A42" s="616"/>
      <c r="B42" s="619"/>
      <c r="C42" s="409" t="s">
        <v>31</v>
      </c>
      <c r="D42" s="412">
        <v>0</v>
      </c>
      <c r="E42" s="23">
        <v>0</v>
      </c>
      <c r="F42" s="23">
        <v>16.457000000000001</v>
      </c>
      <c r="G42" s="415">
        <f t="shared" si="3"/>
        <v>16.457000000000001</v>
      </c>
      <c r="H42" s="23">
        <v>0</v>
      </c>
      <c r="I42" s="23">
        <v>0</v>
      </c>
      <c r="J42" s="23">
        <v>173.85400000000001</v>
      </c>
      <c r="K42" s="420">
        <f t="shared" si="0"/>
        <v>173.85400000000001</v>
      </c>
      <c r="L42" s="35"/>
      <c r="M42" s="35"/>
      <c r="N42" s="35"/>
      <c r="O42" s="35"/>
      <c r="P42" s="35"/>
      <c r="Q42" s="35"/>
    </row>
    <row r="43" spans="1:17" ht="15" customHeight="1">
      <c r="A43" s="616"/>
      <c r="B43" s="620"/>
      <c r="C43" s="410" t="s">
        <v>27</v>
      </c>
      <c r="D43" s="32">
        <v>1058.3549999999998</v>
      </c>
      <c r="E43" s="24">
        <v>1071.1190000000001</v>
      </c>
      <c r="F43" s="24">
        <v>1311.933</v>
      </c>
      <c r="G43" s="416">
        <f t="shared" si="3"/>
        <v>3441.4070000000002</v>
      </c>
      <c r="H43" s="32">
        <v>11123.770999999999</v>
      </c>
      <c r="I43" s="24">
        <v>11296.976000000001</v>
      </c>
      <c r="J43" s="24">
        <v>13787.486000000001</v>
      </c>
      <c r="K43" s="421">
        <f t="shared" si="0"/>
        <v>36208.233</v>
      </c>
      <c r="L43" s="35"/>
      <c r="M43" s="35"/>
      <c r="N43" s="35"/>
      <c r="O43" s="35"/>
      <c r="P43" s="35"/>
      <c r="Q43" s="35"/>
    </row>
    <row r="44" spans="1:17" ht="15" customHeight="1">
      <c r="A44" s="616"/>
      <c r="B44" s="622" t="s">
        <v>100</v>
      </c>
      <c r="C44" s="623"/>
      <c r="D44" s="33">
        <v>136.42500000000018</v>
      </c>
      <c r="E44" s="25">
        <v>171.35499999999956</v>
      </c>
      <c r="F44" s="25">
        <v>210.52200000000039</v>
      </c>
      <c r="G44" s="418">
        <f t="shared" si="3"/>
        <v>518.30200000000013</v>
      </c>
      <c r="H44" s="33">
        <v>1514.8986999999979</v>
      </c>
      <c r="I44" s="25">
        <v>1913.2967999999855</v>
      </c>
      <c r="J44" s="25">
        <v>2486.6840000000084</v>
      </c>
      <c r="K44" s="423">
        <f t="shared" si="0"/>
        <v>5914.8794999999918</v>
      </c>
      <c r="L44" s="35"/>
      <c r="M44" s="35"/>
      <c r="N44" s="35"/>
      <c r="O44" s="35"/>
      <c r="P44" s="35"/>
      <c r="Q44" s="35"/>
    </row>
    <row r="45" spans="1:17" ht="15" customHeight="1">
      <c r="A45" s="616"/>
      <c r="B45" s="622" t="s">
        <v>96</v>
      </c>
      <c r="C45" s="623"/>
      <c r="D45" s="33">
        <v>8034.2280000000001</v>
      </c>
      <c r="E45" s="25">
        <v>52216.901999999995</v>
      </c>
      <c r="F45" s="25">
        <v>44801.123000000007</v>
      </c>
      <c r="G45" s="418">
        <f t="shared" si="3"/>
        <v>105052.253</v>
      </c>
      <c r="H45" s="33">
        <v>86028.222659000006</v>
      </c>
      <c r="I45" s="25">
        <v>557596.30841500009</v>
      </c>
      <c r="J45" s="25">
        <v>478398.51948800002</v>
      </c>
      <c r="K45" s="423">
        <f t="shared" si="0"/>
        <v>1122023.0505620001</v>
      </c>
      <c r="L45" s="35"/>
      <c r="M45" s="35"/>
      <c r="N45" s="35"/>
      <c r="O45" s="35"/>
      <c r="P45" s="35"/>
      <c r="Q45" s="35"/>
    </row>
    <row r="46" spans="1:17" ht="15" customHeight="1">
      <c r="A46" s="616"/>
      <c r="B46" s="621" t="s">
        <v>32</v>
      </c>
      <c r="C46" s="411" t="s">
        <v>78</v>
      </c>
      <c r="D46" s="412">
        <v>705038.04532095685</v>
      </c>
      <c r="E46" s="23">
        <v>965055.10487706622</v>
      </c>
      <c r="F46" s="413">
        <v>1145119.5630230897</v>
      </c>
      <c r="G46" s="417">
        <f t="shared" si="3"/>
        <v>2815212.7132211127</v>
      </c>
      <c r="H46" s="23">
        <v>7541696.011549986</v>
      </c>
      <c r="I46" s="23">
        <v>10304675.172953028</v>
      </c>
      <c r="J46" s="413">
        <v>12228208.524424987</v>
      </c>
      <c r="K46" s="422">
        <f t="shared" si="0"/>
        <v>30074579.708928004</v>
      </c>
      <c r="L46" s="35"/>
      <c r="M46" s="35"/>
      <c r="N46" s="35"/>
      <c r="O46" s="35"/>
      <c r="P46" s="35"/>
      <c r="Q46" s="35"/>
    </row>
    <row r="47" spans="1:17" ht="15" customHeight="1">
      <c r="A47" s="616"/>
      <c r="B47" s="619"/>
      <c r="C47" s="409" t="s">
        <v>109</v>
      </c>
      <c r="D47" s="412">
        <v>5607.2597421111486</v>
      </c>
      <c r="E47" s="23">
        <v>11186.822010817647</v>
      </c>
      <c r="F47" s="23">
        <v>16770.832481052428</v>
      </c>
      <c r="G47" s="415">
        <f t="shared" si="3"/>
        <v>33564.914233981224</v>
      </c>
      <c r="H47" s="23">
        <v>60024.643928978265</v>
      </c>
      <c r="I47" s="23">
        <v>119531.65902059684</v>
      </c>
      <c r="J47" s="23">
        <v>179319.80959364303</v>
      </c>
      <c r="K47" s="420">
        <f t="shared" si="0"/>
        <v>358876.11254321813</v>
      </c>
      <c r="L47" s="35"/>
      <c r="M47" s="35"/>
      <c r="N47" s="35"/>
      <c r="O47" s="35"/>
      <c r="P47" s="35"/>
      <c r="Q47" s="35"/>
    </row>
    <row r="48" spans="1:17" ht="15" customHeight="1">
      <c r="A48" s="617"/>
      <c r="B48" s="620"/>
      <c r="C48" s="410" t="s">
        <v>27</v>
      </c>
      <c r="D48" s="32">
        <v>710645.30506306805</v>
      </c>
      <c r="E48" s="24">
        <v>976241.9268878838</v>
      </c>
      <c r="F48" s="24">
        <v>1161890.3955041422</v>
      </c>
      <c r="G48" s="416">
        <f>SUM(D48:F48)</f>
        <v>2848777.6274550939</v>
      </c>
      <c r="H48" s="32">
        <v>7601720.6554789646</v>
      </c>
      <c r="I48" s="24">
        <v>10424206.831973625</v>
      </c>
      <c r="J48" s="24">
        <v>12407528.334018629</v>
      </c>
      <c r="K48" s="421">
        <f t="shared" si="0"/>
        <v>30433455.821471218</v>
      </c>
      <c r="L48" s="35"/>
      <c r="M48" s="35"/>
      <c r="N48" s="35"/>
      <c r="O48" s="35"/>
      <c r="P48" s="35"/>
      <c r="Q48" s="35"/>
    </row>
    <row r="49" spans="1:17" ht="0.95" customHeight="1">
      <c r="A49" s="26"/>
      <c r="B49" s="27"/>
      <c r="C49" s="28"/>
      <c r="D49" s="23"/>
      <c r="E49" s="23"/>
      <c r="F49" s="23"/>
      <c r="G49" s="1"/>
      <c r="H49" s="23"/>
      <c r="I49" s="23"/>
      <c r="J49" s="23"/>
      <c r="K49" s="1"/>
      <c r="L49" s="35"/>
      <c r="M49" s="35"/>
      <c r="N49" s="35"/>
      <c r="O49" s="35"/>
      <c r="P49" s="35"/>
      <c r="Q49" s="35"/>
    </row>
    <row r="50" spans="1:17" ht="0.95" customHeight="1">
      <c r="A50" s="26"/>
      <c r="B50" s="27"/>
      <c r="C50" s="28"/>
      <c r="D50" s="23"/>
      <c r="E50" s="23"/>
      <c r="F50" s="23"/>
      <c r="G50" s="1"/>
      <c r="H50" s="23"/>
      <c r="I50" s="23"/>
      <c r="J50" s="23"/>
      <c r="K50" s="1"/>
      <c r="L50" s="35"/>
      <c r="M50" s="35"/>
      <c r="N50" s="35"/>
      <c r="O50" s="35"/>
      <c r="P50" s="35"/>
      <c r="Q50" s="35"/>
    </row>
    <row r="51" spans="1:17" ht="0.95" customHeight="1">
      <c r="A51" s="29"/>
      <c r="B51" s="30"/>
      <c r="C51" s="31"/>
      <c r="D51" s="24"/>
      <c r="E51" s="24"/>
      <c r="F51" s="24"/>
      <c r="G51" s="4"/>
      <c r="H51" s="24"/>
      <c r="I51" s="24"/>
      <c r="J51" s="24"/>
      <c r="K51" s="4"/>
      <c r="L51" s="35"/>
      <c r="M51" s="35"/>
      <c r="N51" s="35"/>
      <c r="O51" s="35"/>
      <c r="P51" s="35"/>
      <c r="Q51" s="35"/>
    </row>
    <row r="52" spans="1:17" ht="15" customHeight="1">
      <c r="A52" s="618" t="s">
        <v>127</v>
      </c>
      <c r="B52" s="618"/>
      <c r="C52" s="618"/>
      <c r="D52" s="33">
        <v>-7488.2271812895779</v>
      </c>
      <c r="E52" s="25">
        <v>-2783.1235107175307</v>
      </c>
      <c r="F52" s="25">
        <v>-6727.7246563213412</v>
      </c>
      <c r="G52" s="418">
        <f t="shared" si="3"/>
        <v>-16999.07534832845</v>
      </c>
      <c r="H52" s="33">
        <v>-53850.048558232374</v>
      </c>
      <c r="I52" s="25">
        <v>-7303.2169292736799</v>
      </c>
      <c r="J52" s="25">
        <v>-50796.852019574493</v>
      </c>
      <c r="K52" s="423">
        <f>SUM(H52:J52)</f>
        <v>-111950.11750708055</v>
      </c>
      <c r="L52" s="35"/>
      <c r="M52" s="35"/>
      <c r="N52" s="35"/>
      <c r="O52" s="35"/>
      <c r="P52" s="35"/>
      <c r="Q52" s="35"/>
    </row>
    <row r="53" spans="1:17" ht="5.0999999999999996" customHeight="1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M53" s="35"/>
    </row>
    <row r="54" spans="1:17">
      <c r="A54" s="624" t="s">
        <v>298</v>
      </c>
      <c r="B54" s="624"/>
      <c r="C54" s="624"/>
      <c r="D54" s="624"/>
      <c r="E54" s="624"/>
      <c r="F54" s="624"/>
      <c r="G54" s="624"/>
      <c r="H54" s="624"/>
      <c r="I54" s="624"/>
      <c r="J54" s="624"/>
      <c r="K54" s="624"/>
    </row>
    <row r="55" spans="1:17">
      <c r="A55" s="624"/>
      <c r="B55" s="624"/>
      <c r="C55" s="624"/>
      <c r="D55" s="624"/>
      <c r="E55" s="624"/>
      <c r="F55" s="624"/>
      <c r="G55" s="624"/>
      <c r="H55" s="624"/>
      <c r="I55" s="624"/>
      <c r="J55" s="624"/>
      <c r="K55" s="624"/>
    </row>
    <row r="56" spans="1:17">
      <c r="A56" s="624"/>
      <c r="B56" s="624"/>
      <c r="C56" s="624"/>
      <c r="D56" s="624"/>
      <c r="E56" s="624"/>
      <c r="F56" s="624"/>
      <c r="G56" s="624"/>
      <c r="H56" s="624"/>
      <c r="I56" s="624"/>
      <c r="J56" s="624"/>
      <c r="K56" s="624"/>
    </row>
    <row r="57" spans="1:17">
      <c r="A57" s="624"/>
      <c r="B57" s="624"/>
      <c r="C57" s="624"/>
      <c r="D57" s="624"/>
      <c r="E57" s="624"/>
      <c r="F57" s="624"/>
      <c r="G57" s="624"/>
      <c r="H57" s="624"/>
      <c r="I57" s="624"/>
      <c r="J57" s="624"/>
      <c r="K57" s="624"/>
    </row>
  </sheetData>
  <mergeCells count="26">
    <mergeCell ref="A54:K57"/>
    <mergeCell ref="A2:K2"/>
    <mergeCell ref="D3:K3"/>
    <mergeCell ref="D5:G5"/>
    <mergeCell ref="H5:K5"/>
    <mergeCell ref="D4:K4"/>
    <mergeCell ref="B7:B9"/>
    <mergeCell ref="B10:B12"/>
    <mergeCell ref="B13:B15"/>
    <mergeCell ref="A7:A15"/>
    <mergeCell ref="B16:B19"/>
    <mergeCell ref="B20:B23"/>
    <mergeCell ref="B24:B27"/>
    <mergeCell ref="A16:A28"/>
    <mergeCell ref="B28:C28"/>
    <mergeCell ref="B46:B48"/>
    <mergeCell ref="A38:A48"/>
    <mergeCell ref="A52:C52"/>
    <mergeCell ref="A29:A37"/>
    <mergeCell ref="B29:B31"/>
    <mergeCell ref="B32:B34"/>
    <mergeCell ref="B35:B37"/>
    <mergeCell ref="B38:B40"/>
    <mergeCell ref="B41:B43"/>
    <mergeCell ref="B44:C44"/>
    <mergeCell ref="B45:C4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9"/>
  <dimension ref="A1:W44"/>
  <sheetViews>
    <sheetView showGridLines="0" zoomScaleNormal="100" zoomScaleSheetLayoutView="100" workbookViewId="0"/>
  </sheetViews>
  <sheetFormatPr defaultRowHeight="11.25"/>
  <cols>
    <col min="1" max="1" width="7.42578125" style="61" customWidth="1"/>
    <col min="2" max="7" width="7.28515625" style="61" customWidth="1"/>
    <col min="8" max="8" width="8" style="61" customWidth="1"/>
    <col min="9" max="9" width="8.28515625" style="61" customWidth="1"/>
    <col min="10" max="16" width="7.42578125" style="61" customWidth="1"/>
    <col min="17" max="17" width="8" style="61" customWidth="1"/>
    <col min="18" max="18" width="8.28515625" style="61" customWidth="1"/>
    <col min="19" max="19" width="7.42578125" style="61" customWidth="1"/>
    <col min="20" max="20" width="9.28515625" style="61" bestFit="1" customWidth="1"/>
    <col min="21" max="21" width="11.42578125" style="61" bestFit="1" customWidth="1"/>
    <col min="22" max="260" width="9.140625" style="61"/>
    <col min="261" max="273" width="10.7109375" style="61" customWidth="1"/>
    <col min="274" max="516" width="9.140625" style="61"/>
    <col min="517" max="529" width="10.7109375" style="61" customWidth="1"/>
    <col min="530" max="772" width="9.140625" style="61"/>
    <col min="773" max="785" width="10.7109375" style="61" customWidth="1"/>
    <col min="786" max="1028" width="9.140625" style="61"/>
    <col min="1029" max="1041" width="10.7109375" style="61" customWidth="1"/>
    <col min="1042" max="1284" width="9.140625" style="61"/>
    <col min="1285" max="1297" width="10.7109375" style="61" customWidth="1"/>
    <col min="1298" max="1540" width="9.140625" style="61"/>
    <col min="1541" max="1553" width="10.7109375" style="61" customWidth="1"/>
    <col min="1554" max="1796" width="9.140625" style="61"/>
    <col min="1797" max="1809" width="10.7109375" style="61" customWidth="1"/>
    <col min="1810" max="2052" width="9.140625" style="61"/>
    <col min="2053" max="2065" width="10.7109375" style="61" customWidth="1"/>
    <col min="2066" max="2308" width="9.140625" style="61"/>
    <col min="2309" max="2321" width="10.7109375" style="61" customWidth="1"/>
    <col min="2322" max="2564" width="9.140625" style="61"/>
    <col min="2565" max="2577" width="10.7109375" style="61" customWidth="1"/>
    <col min="2578" max="2820" width="9.140625" style="61"/>
    <col min="2821" max="2833" width="10.7109375" style="61" customWidth="1"/>
    <col min="2834" max="3076" width="9.140625" style="61"/>
    <col min="3077" max="3089" width="10.7109375" style="61" customWidth="1"/>
    <col min="3090" max="3332" width="9.140625" style="61"/>
    <col min="3333" max="3345" width="10.7109375" style="61" customWidth="1"/>
    <col min="3346" max="3588" width="9.140625" style="61"/>
    <col min="3589" max="3601" width="10.7109375" style="61" customWidth="1"/>
    <col min="3602" max="3844" width="9.140625" style="61"/>
    <col min="3845" max="3857" width="10.7109375" style="61" customWidth="1"/>
    <col min="3858" max="4100" width="9.140625" style="61"/>
    <col min="4101" max="4113" width="10.7109375" style="61" customWidth="1"/>
    <col min="4114" max="4356" width="9.140625" style="61"/>
    <col min="4357" max="4369" width="10.7109375" style="61" customWidth="1"/>
    <col min="4370" max="4612" width="9.140625" style="61"/>
    <col min="4613" max="4625" width="10.7109375" style="61" customWidth="1"/>
    <col min="4626" max="4868" width="9.140625" style="61"/>
    <col min="4869" max="4881" width="10.7109375" style="61" customWidth="1"/>
    <col min="4882" max="5124" width="9.140625" style="61"/>
    <col min="5125" max="5137" width="10.7109375" style="61" customWidth="1"/>
    <col min="5138" max="5380" width="9.140625" style="61"/>
    <col min="5381" max="5393" width="10.7109375" style="61" customWidth="1"/>
    <col min="5394" max="5636" width="9.140625" style="61"/>
    <col min="5637" max="5649" width="10.7109375" style="61" customWidth="1"/>
    <col min="5650" max="5892" width="9.140625" style="61"/>
    <col min="5893" max="5905" width="10.7109375" style="61" customWidth="1"/>
    <col min="5906" max="6148" width="9.140625" style="61"/>
    <col min="6149" max="6161" width="10.7109375" style="61" customWidth="1"/>
    <col min="6162" max="6404" width="9.140625" style="61"/>
    <col min="6405" max="6417" width="10.7109375" style="61" customWidth="1"/>
    <col min="6418" max="6660" width="9.140625" style="61"/>
    <col min="6661" max="6673" width="10.7109375" style="61" customWidth="1"/>
    <col min="6674" max="6916" width="9.140625" style="61"/>
    <col min="6917" max="6929" width="10.7109375" style="61" customWidth="1"/>
    <col min="6930" max="7172" width="9.140625" style="61"/>
    <col min="7173" max="7185" width="10.7109375" style="61" customWidth="1"/>
    <col min="7186" max="7428" width="9.140625" style="61"/>
    <col min="7429" max="7441" width="10.7109375" style="61" customWidth="1"/>
    <col min="7442" max="7684" width="9.140625" style="61"/>
    <col min="7685" max="7697" width="10.7109375" style="61" customWidth="1"/>
    <col min="7698" max="7940" width="9.140625" style="61"/>
    <col min="7941" max="7953" width="10.7109375" style="61" customWidth="1"/>
    <col min="7954" max="8196" width="9.140625" style="61"/>
    <col min="8197" max="8209" width="10.7109375" style="61" customWidth="1"/>
    <col min="8210" max="8452" width="9.140625" style="61"/>
    <col min="8453" max="8465" width="10.7109375" style="61" customWidth="1"/>
    <col min="8466" max="8708" width="9.140625" style="61"/>
    <col min="8709" max="8721" width="10.7109375" style="61" customWidth="1"/>
    <col min="8722" max="8964" width="9.140625" style="61"/>
    <col min="8965" max="8977" width="10.7109375" style="61" customWidth="1"/>
    <col min="8978" max="9220" width="9.140625" style="61"/>
    <col min="9221" max="9233" width="10.7109375" style="61" customWidth="1"/>
    <col min="9234" max="9476" width="9.140625" style="61"/>
    <col min="9477" max="9489" width="10.7109375" style="61" customWidth="1"/>
    <col min="9490" max="9732" width="9.140625" style="61"/>
    <col min="9733" max="9745" width="10.7109375" style="61" customWidth="1"/>
    <col min="9746" max="9988" width="9.140625" style="61"/>
    <col min="9989" max="10001" width="10.7109375" style="61" customWidth="1"/>
    <col min="10002" max="10244" width="9.140625" style="61"/>
    <col min="10245" max="10257" width="10.7109375" style="61" customWidth="1"/>
    <col min="10258" max="10500" width="9.140625" style="61"/>
    <col min="10501" max="10513" width="10.7109375" style="61" customWidth="1"/>
    <col min="10514" max="10756" width="9.140625" style="61"/>
    <col min="10757" max="10769" width="10.7109375" style="61" customWidth="1"/>
    <col min="10770" max="11012" width="9.140625" style="61"/>
    <col min="11013" max="11025" width="10.7109375" style="61" customWidth="1"/>
    <col min="11026" max="11268" width="9.140625" style="61"/>
    <col min="11269" max="11281" width="10.7109375" style="61" customWidth="1"/>
    <col min="11282" max="11524" width="9.140625" style="61"/>
    <col min="11525" max="11537" width="10.7109375" style="61" customWidth="1"/>
    <col min="11538" max="11780" width="9.140625" style="61"/>
    <col min="11781" max="11793" width="10.7109375" style="61" customWidth="1"/>
    <col min="11794" max="12036" width="9.140625" style="61"/>
    <col min="12037" max="12049" width="10.7109375" style="61" customWidth="1"/>
    <col min="12050" max="12292" width="9.140625" style="61"/>
    <col min="12293" max="12305" width="10.7109375" style="61" customWidth="1"/>
    <col min="12306" max="12548" width="9.140625" style="61"/>
    <col min="12549" max="12561" width="10.7109375" style="61" customWidth="1"/>
    <col min="12562" max="12804" width="9.140625" style="61"/>
    <col min="12805" max="12817" width="10.7109375" style="61" customWidth="1"/>
    <col min="12818" max="13060" width="9.140625" style="61"/>
    <col min="13061" max="13073" width="10.7109375" style="61" customWidth="1"/>
    <col min="13074" max="13316" width="9.140625" style="61"/>
    <col min="13317" max="13329" width="10.7109375" style="61" customWidth="1"/>
    <col min="13330" max="13572" width="9.140625" style="61"/>
    <col min="13573" max="13585" width="10.7109375" style="61" customWidth="1"/>
    <col min="13586" max="13828" width="9.140625" style="61"/>
    <col min="13829" max="13841" width="10.7109375" style="61" customWidth="1"/>
    <col min="13842" max="14084" width="9.140625" style="61"/>
    <col min="14085" max="14097" width="10.7109375" style="61" customWidth="1"/>
    <col min="14098" max="14340" width="9.140625" style="61"/>
    <col min="14341" max="14353" width="10.7109375" style="61" customWidth="1"/>
    <col min="14354" max="14596" width="9.140625" style="61"/>
    <col min="14597" max="14609" width="10.7109375" style="61" customWidth="1"/>
    <col min="14610" max="14852" width="9.140625" style="61"/>
    <col min="14853" max="14865" width="10.7109375" style="61" customWidth="1"/>
    <col min="14866" max="15108" width="9.140625" style="61"/>
    <col min="15109" max="15121" width="10.7109375" style="61" customWidth="1"/>
    <col min="15122" max="15364" width="9.140625" style="61"/>
    <col min="15365" max="15377" width="10.7109375" style="61" customWidth="1"/>
    <col min="15378" max="15620" width="9.140625" style="61"/>
    <col min="15621" max="15633" width="10.7109375" style="61" customWidth="1"/>
    <col min="15634" max="15876" width="9.140625" style="61"/>
    <col min="15877" max="15889" width="10.7109375" style="61" customWidth="1"/>
    <col min="15890" max="16132" width="9.140625" style="61"/>
    <col min="16133" max="16145" width="10.7109375" style="61" customWidth="1"/>
    <col min="16146" max="16384" width="9.140625" style="61"/>
  </cols>
  <sheetData>
    <row r="1" spans="1:23" ht="15.75">
      <c r="A1" s="644" t="s">
        <v>129</v>
      </c>
      <c r="B1" s="644"/>
      <c r="C1" s="644"/>
      <c r="D1" s="644"/>
      <c r="E1" s="644"/>
      <c r="F1" s="644"/>
      <c r="G1" s="644"/>
      <c r="H1" s="644"/>
      <c r="I1" s="644"/>
      <c r="J1" s="644"/>
      <c r="K1" s="644"/>
      <c r="L1" s="644"/>
      <c r="M1" s="644"/>
      <c r="N1" s="644"/>
      <c r="O1" s="644"/>
      <c r="P1" s="644"/>
      <c r="Q1" s="644"/>
      <c r="R1" s="644"/>
      <c r="S1" s="644"/>
    </row>
    <row r="2" spans="1:23" ht="6" customHeight="1">
      <c r="A2" s="194"/>
      <c r="B2" s="642"/>
      <c r="C2" s="643"/>
      <c r="D2" s="643"/>
      <c r="E2" s="643"/>
      <c r="F2" s="643"/>
      <c r="G2" s="643"/>
      <c r="H2" s="643"/>
      <c r="I2" s="643"/>
      <c r="J2" s="643"/>
      <c r="K2" s="643"/>
      <c r="L2" s="643"/>
      <c r="M2" s="643"/>
      <c r="N2" s="643"/>
      <c r="O2" s="643"/>
      <c r="P2" s="643"/>
      <c r="Q2" s="643"/>
      <c r="R2" s="643"/>
      <c r="S2" s="643"/>
    </row>
    <row r="3" spans="1:23" ht="15.95" customHeight="1">
      <c r="A3" s="433"/>
      <c r="B3" s="640">
        <v>2021</v>
      </c>
      <c r="C3" s="641"/>
      <c r="D3" s="641"/>
      <c r="E3" s="641"/>
      <c r="F3" s="641"/>
      <c r="G3" s="641"/>
      <c r="H3" s="641"/>
      <c r="I3" s="641"/>
      <c r="J3" s="641"/>
      <c r="K3" s="641"/>
      <c r="L3" s="641"/>
      <c r="M3" s="641"/>
      <c r="N3" s="641"/>
      <c r="O3" s="641"/>
      <c r="P3" s="641"/>
      <c r="Q3" s="641"/>
      <c r="R3" s="641"/>
      <c r="S3" s="641"/>
    </row>
    <row r="4" spans="1:23" ht="15.95" customHeight="1">
      <c r="A4" s="424"/>
      <c r="B4" s="648" t="s">
        <v>274</v>
      </c>
      <c r="C4" s="649"/>
      <c r="D4" s="649"/>
      <c r="E4" s="649"/>
      <c r="F4" s="649"/>
      <c r="G4" s="649"/>
      <c r="H4" s="649"/>
      <c r="I4" s="649"/>
      <c r="J4" s="649"/>
      <c r="K4" s="648" t="s">
        <v>275</v>
      </c>
      <c r="L4" s="649"/>
      <c r="M4" s="649"/>
      <c r="N4" s="649"/>
      <c r="O4" s="649"/>
      <c r="P4" s="649"/>
      <c r="Q4" s="649"/>
      <c r="R4" s="649"/>
      <c r="S4" s="649"/>
    </row>
    <row r="5" spans="1:23" ht="25.15" customHeight="1">
      <c r="A5" s="334"/>
      <c r="B5" s="638" t="s">
        <v>264</v>
      </c>
      <c r="C5" s="638"/>
      <c r="D5" s="638"/>
      <c r="E5" s="638" t="s">
        <v>265</v>
      </c>
      <c r="F5" s="638"/>
      <c r="G5" s="638"/>
      <c r="H5" s="645" t="s">
        <v>261</v>
      </c>
      <c r="I5" s="646" t="s">
        <v>260</v>
      </c>
      <c r="J5" s="647" t="s">
        <v>74</v>
      </c>
      <c r="K5" s="638" t="s">
        <v>264</v>
      </c>
      <c r="L5" s="638"/>
      <c r="M5" s="638"/>
      <c r="N5" s="638" t="s">
        <v>265</v>
      </c>
      <c r="O5" s="638"/>
      <c r="P5" s="638"/>
      <c r="Q5" s="645" t="s">
        <v>261</v>
      </c>
      <c r="R5" s="646" t="s">
        <v>260</v>
      </c>
      <c r="S5" s="647" t="s">
        <v>74</v>
      </c>
    </row>
    <row r="6" spans="1:23" ht="22.5">
      <c r="A6" s="425" t="s">
        <v>210</v>
      </c>
      <c r="B6" s="249" t="s">
        <v>23</v>
      </c>
      <c r="C6" s="247" t="s">
        <v>24</v>
      </c>
      <c r="D6" s="248" t="s">
        <v>263</v>
      </c>
      <c r="E6" s="249" t="s">
        <v>28</v>
      </c>
      <c r="F6" s="247" t="s">
        <v>29</v>
      </c>
      <c r="G6" s="248" t="s">
        <v>262</v>
      </c>
      <c r="H6" s="645"/>
      <c r="I6" s="646"/>
      <c r="J6" s="647"/>
      <c r="K6" s="249" t="s">
        <v>23</v>
      </c>
      <c r="L6" s="247" t="s">
        <v>24</v>
      </c>
      <c r="M6" s="248" t="s">
        <v>263</v>
      </c>
      <c r="N6" s="249" t="s">
        <v>28</v>
      </c>
      <c r="O6" s="247" t="s">
        <v>29</v>
      </c>
      <c r="P6" s="248" t="s">
        <v>262</v>
      </c>
      <c r="Q6" s="645"/>
      <c r="R6" s="646"/>
      <c r="S6" s="647"/>
    </row>
    <row r="7" spans="1:23" ht="12" customHeight="1">
      <c r="A7" s="426" t="s">
        <v>212</v>
      </c>
      <c r="B7" s="434">
        <v>3924.2500326039481</v>
      </c>
      <c r="C7" s="37">
        <v>3451.1586520247843</v>
      </c>
      <c r="D7" s="38">
        <v>473.0913805791638</v>
      </c>
      <c r="E7" s="39">
        <v>789.69179599999995</v>
      </c>
      <c r="F7" s="39">
        <v>2.6978270000000002</v>
      </c>
      <c r="G7" s="38">
        <v>786.99396899999999</v>
      </c>
      <c r="H7" s="40">
        <v>9.0499230000000015</v>
      </c>
      <c r="I7" s="40">
        <v>3.973877472500317</v>
      </c>
      <c r="J7" s="348">
        <v>1273.1091500516641</v>
      </c>
      <c r="K7" s="434">
        <v>41860.176082150996</v>
      </c>
      <c r="L7" s="37">
        <v>36831.828747453808</v>
      </c>
      <c r="M7" s="38">
        <v>5028.3473346971878</v>
      </c>
      <c r="N7" s="39">
        <v>8450.216527999999</v>
      </c>
      <c r="O7" s="39">
        <v>28.785749760999998</v>
      </c>
      <c r="P7" s="38">
        <v>8421.4307782389988</v>
      </c>
      <c r="Q7" s="40">
        <v>97.506033269700012</v>
      </c>
      <c r="R7" s="40">
        <v>51.405938269117847</v>
      </c>
      <c r="S7" s="348">
        <v>13598.690084475003</v>
      </c>
      <c r="T7" s="62"/>
      <c r="U7" s="197"/>
      <c r="V7" s="197"/>
      <c r="W7" s="197"/>
    </row>
    <row r="8" spans="1:23" ht="12" customHeight="1">
      <c r="A8" s="427" t="s">
        <v>213</v>
      </c>
      <c r="B8" s="434">
        <v>2861.3715631551599</v>
      </c>
      <c r="C8" s="39">
        <v>2327.7665878553048</v>
      </c>
      <c r="D8" s="41">
        <v>533.60497529985514</v>
      </c>
      <c r="E8" s="39">
        <v>624.79144200000007</v>
      </c>
      <c r="F8" s="39">
        <v>3.5317380000000003</v>
      </c>
      <c r="G8" s="41">
        <v>621.25970400000006</v>
      </c>
      <c r="H8" s="42">
        <v>9.0832660000000001</v>
      </c>
      <c r="I8" s="42">
        <v>1.2588134807781317</v>
      </c>
      <c r="J8" s="349">
        <v>1165.2067587806337</v>
      </c>
      <c r="K8" s="434">
        <v>30521.533250960001</v>
      </c>
      <c r="L8" s="39">
        <v>24835.738430450201</v>
      </c>
      <c r="M8" s="41">
        <v>5685.7948205098</v>
      </c>
      <c r="N8" s="39">
        <v>6679.6841591509992</v>
      </c>
      <c r="O8" s="39">
        <v>37.696117206999993</v>
      </c>
      <c r="P8" s="41">
        <v>6641.9880419439996</v>
      </c>
      <c r="Q8" s="42">
        <v>98.264847071800006</v>
      </c>
      <c r="R8" s="42">
        <v>24.36525105698593</v>
      </c>
      <c r="S8" s="349">
        <v>12450.412960582584</v>
      </c>
      <c r="T8" s="52"/>
      <c r="U8" s="197"/>
      <c r="V8" s="197"/>
      <c r="W8" s="197"/>
    </row>
    <row r="9" spans="1:23" ht="12" customHeight="1">
      <c r="A9" s="428" t="s">
        <v>214</v>
      </c>
      <c r="B9" s="435">
        <v>4062.4285724960346</v>
      </c>
      <c r="C9" s="43">
        <v>3248.4701769314206</v>
      </c>
      <c r="D9" s="44">
        <v>813.95839556461397</v>
      </c>
      <c r="E9" s="45">
        <v>271.89667100000003</v>
      </c>
      <c r="F9" s="43">
        <v>11.090530999999999</v>
      </c>
      <c r="G9" s="44">
        <v>260.80614000000003</v>
      </c>
      <c r="H9" s="46">
        <v>10.846574</v>
      </c>
      <c r="I9" s="46">
        <v>5.5631238013021651</v>
      </c>
      <c r="J9" s="45">
        <v>1091.1742333659163</v>
      </c>
      <c r="K9" s="435">
        <v>43323.269209140002</v>
      </c>
      <c r="L9" s="43">
        <v>34660.552606424506</v>
      </c>
      <c r="M9" s="44">
        <v>8662.7166027154963</v>
      </c>
      <c r="N9" s="45">
        <v>2905.2380152590003</v>
      </c>
      <c r="O9" s="43">
        <v>118.320072782</v>
      </c>
      <c r="P9" s="44">
        <v>2786.9179424770005</v>
      </c>
      <c r="Q9" s="46">
        <v>117.52354022669999</v>
      </c>
      <c r="R9" s="46">
        <v>75.176244514279063</v>
      </c>
      <c r="S9" s="45">
        <v>11642.334329933479</v>
      </c>
      <c r="T9" s="196"/>
      <c r="U9" s="197"/>
      <c r="V9" s="197"/>
      <c r="W9" s="197"/>
    </row>
    <row r="10" spans="1:23" ht="12" customHeight="1">
      <c r="A10" s="426" t="s">
        <v>215</v>
      </c>
      <c r="B10" s="434">
        <v>4463.1944409480429</v>
      </c>
      <c r="C10" s="39">
        <v>3701.6165483997784</v>
      </c>
      <c r="D10" s="38">
        <v>761.57789254826457</v>
      </c>
      <c r="E10" s="39">
        <v>147.27051500000002</v>
      </c>
      <c r="F10" s="39">
        <v>45.603280999999996</v>
      </c>
      <c r="G10" s="38">
        <v>101.66723400000002</v>
      </c>
      <c r="H10" s="40">
        <v>10.216795000000001</v>
      </c>
      <c r="I10" s="40">
        <v>8.7539917918939611</v>
      </c>
      <c r="J10" s="348">
        <v>882.21591334015852</v>
      </c>
      <c r="K10" s="434">
        <v>47608.651626073006</v>
      </c>
      <c r="L10" s="39">
        <v>39499.445066751148</v>
      </c>
      <c r="M10" s="38">
        <v>8109.2065593218576</v>
      </c>
      <c r="N10" s="39">
        <v>1571.9599350000001</v>
      </c>
      <c r="O10" s="39">
        <v>486.59043042999997</v>
      </c>
      <c r="P10" s="38">
        <v>1085.3695045700001</v>
      </c>
      <c r="Q10" s="40">
        <v>110.82386523720001</v>
      </c>
      <c r="R10" s="40">
        <v>112.92062871561572</v>
      </c>
      <c r="S10" s="348">
        <v>9418.3205578446741</v>
      </c>
      <c r="T10" s="52"/>
      <c r="U10" s="197"/>
      <c r="V10" s="197"/>
      <c r="W10" s="197"/>
    </row>
    <row r="11" spans="1:23" ht="12" customHeight="1">
      <c r="A11" s="427" t="s">
        <v>216</v>
      </c>
      <c r="B11" s="434">
        <v>4429.736071247451</v>
      </c>
      <c r="C11" s="39">
        <v>3585.6206094531062</v>
      </c>
      <c r="D11" s="41">
        <v>844.11546179434481</v>
      </c>
      <c r="E11" s="39">
        <v>0.78652999999999995</v>
      </c>
      <c r="F11" s="39">
        <v>271.49396499999995</v>
      </c>
      <c r="G11" s="41">
        <v>-270.70743499999992</v>
      </c>
      <c r="H11" s="42">
        <v>10.050356999999998</v>
      </c>
      <c r="I11" s="42">
        <v>-0.33741866922844199</v>
      </c>
      <c r="J11" s="349">
        <v>583.1209651251163</v>
      </c>
      <c r="K11" s="434">
        <v>47259.573657100998</v>
      </c>
      <c r="L11" s="39">
        <v>38268.707038090899</v>
      </c>
      <c r="M11" s="41">
        <v>8990.8666190100994</v>
      </c>
      <c r="N11" s="39">
        <v>8.3960349999999995</v>
      </c>
      <c r="O11" s="39">
        <v>2898.7497805849998</v>
      </c>
      <c r="P11" s="41">
        <v>-2890.3537455849996</v>
      </c>
      <c r="Q11" s="42">
        <v>108.71042816290002</v>
      </c>
      <c r="R11" s="42">
        <v>17.069138710907659</v>
      </c>
      <c r="S11" s="349">
        <v>6226.2924402989056</v>
      </c>
      <c r="T11" s="52"/>
      <c r="U11" s="197"/>
      <c r="V11" s="197"/>
      <c r="W11" s="197"/>
    </row>
    <row r="12" spans="1:23" ht="12" customHeight="1">
      <c r="A12" s="428" t="s">
        <v>217</v>
      </c>
      <c r="B12" s="435">
        <v>4103.2552026890589</v>
      </c>
      <c r="C12" s="43">
        <v>3147.7993807978009</v>
      </c>
      <c r="D12" s="44">
        <v>955.45582189125798</v>
      </c>
      <c r="E12" s="45">
        <v>0</v>
      </c>
      <c r="F12" s="43">
        <v>556.26144899999997</v>
      </c>
      <c r="G12" s="44">
        <v>-556.26144899999997</v>
      </c>
      <c r="H12" s="46">
        <v>10.227027</v>
      </c>
      <c r="I12" s="46">
        <v>5.8381810632311391</v>
      </c>
      <c r="J12" s="45">
        <v>415.25958095448914</v>
      </c>
      <c r="K12" s="435">
        <v>43788.336337416004</v>
      </c>
      <c r="L12" s="43">
        <v>33605.042296523097</v>
      </c>
      <c r="M12" s="44">
        <v>10183.294040892906</v>
      </c>
      <c r="N12" s="45">
        <v>0</v>
      </c>
      <c r="O12" s="43">
        <v>5942.4624672660011</v>
      </c>
      <c r="P12" s="44">
        <v>-5942.4624672660011</v>
      </c>
      <c r="Q12" s="46">
        <v>110.7050668732</v>
      </c>
      <c r="R12" s="46">
        <v>84.886906200632453</v>
      </c>
      <c r="S12" s="45">
        <v>4436.4235467007384</v>
      </c>
      <c r="T12" s="52"/>
      <c r="U12" s="197"/>
      <c r="V12" s="197"/>
      <c r="W12" s="197"/>
    </row>
    <row r="13" spans="1:23" ht="12" customHeight="1">
      <c r="A13" s="426" t="s">
        <v>218</v>
      </c>
      <c r="B13" s="434">
        <v>3469.468994118834</v>
      </c>
      <c r="C13" s="39">
        <v>2791.3710719070136</v>
      </c>
      <c r="D13" s="38">
        <v>678.09792221182033</v>
      </c>
      <c r="E13" s="39">
        <v>68.300910999999999</v>
      </c>
      <c r="F13" s="39">
        <v>370.45974199999995</v>
      </c>
      <c r="G13" s="38">
        <v>-302.15883099999996</v>
      </c>
      <c r="H13" s="40">
        <v>10.764773999999999</v>
      </c>
      <c r="I13" s="40">
        <v>-4.4363739833011637</v>
      </c>
      <c r="J13" s="348">
        <v>382.26749122851908</v>
      </c>
      <c r="K13" s="434">
        <v>37017.319478409998</v>
      </c>
      <c r="L13" s="39">
        <v>29797.8264417432</v>
      </c>
      <c r="M13" s="38">
        <v>7219.4930366667977</v>
      </c>
      <c r="N13" s="39">
        <v>730.60615800000005</v>
      </c>
      <c r="O13" s="39">
        <v>3955.0152286540001</v>
      </c>
      <c r="P13" s="38">
        <v>-3224.4090706540001</v>
      </c>
      <c r="Q13" s="40">
        <v>116.331819352</v>
      </c>
      <c r="R13" s="40">
        <v>-29.564293817068449</v>
      </c>
      <c r="S13" s="348">
        <v>4081.8514915477308</v>
      </c>
      <c r="T13" s="52"/>
      <c r="U13" s="197"/>
      <c r="V13" s="197"/>
      <c r="W13" s="197"/>
    </row>
    <row r="14" spans="1:23" ht="12" customHeight="1">
      <c r="A14" s="427" t="s">
        <v>219</v>
      </c>
      <c r="B14" s="434">
        <v>4083.2654239277272</v>
      </c>
      <c r="C14" s="39">
        <v>3237.601896088926</v>
      </c>
      <c r="D14" s="41">
        <v>845.6635278388012</v>
      </c>
      <c r="E14" s="39">
        <v>14.038923</v>
      </c>
      <c r="F14" s="39">
        <v>503.99972899999995</v>
      </c>
      <c r="G14" s="41">
        <v>-489.96080599999993</v>
      </c>
      <c r="H14" s="42">
        <v>10.828187000000002</v>
      </c>
      <c r="I14" s="42">
        <v>-3.0926642413320371</v>
      </c>
      <c r="J14" s="349">
        <v>363.43824459746901</v>
      </c>
      <c r="K14" s="434">
        <v>43551.253261726</v>
      </c>
      <c r="L14" s="39">
        <v>34555.369887407796</v>
      </c>
      <c r="M14" s="41">
        <v>8995.883374318204</v>
      </c>
      <c r="N14" s="39">
        <v>150.24812800000001</v>
      </c>
      <c r="O14" s="39">
        <v>5374.870604402</v>
      </c>
      <c r="P14" s="41">
        <v>-5224.6224764019998</v>
      </c>
      <c r="Q14" s="42">
        <v>116.54935609830002</v>
      </c>
      <c r="R14" s="42">
        <v>-14.174729472499806</v>
      </c>
      <c r="S14" s="349">
        <v>3873.6355245420054</v>
      </c>
      <c r="T14" s="52"/>
      <c r="U14" s="197"/>
      <c r="V14" s="197"/>
      <c r="W14" s="197"/>
    </row>
    <row r="15" spans="1:23" ht="12" customHeight="1">
      <c r="A15" s="428" t="s">
        <v>220</v>
      </c>
      <c r="B15" s="435">
        <v>4436.854736602656</v>
      </c>
      <c r="C15" s="43">
        <v>3486.0054219232702</v>
      </c>
      <c r="D15" s="44">
        <v>950.84931467938577</v>
      </c>
      <c r="E15" s="45">
        <v>7.4762560000000002</v>
      </c>
      <c r="F15" s="43">
        <v>538.80720299999996</v>
      </c>
      <c r="G15" s="44">
        <v>-531.33094699999992</v>
      </c>
      <c r="H15" s="46">
        <v>11.109953000000001</v>
      </c>
      <c r="I15" s="46">
        <v>-1.4642220745208907</v>
      </c>
      <c r="J15" s="45">
        <v>429.16409860486476</v>
      </c>
      <c r="K15" s="435">
        <v>47309.544043807997</v>
      </c>
      <c r="L15" s="43">
        <v>37197.301883256499</v>
      </c>
      <c r="M15" s="44">
        <v>10112.242160551497</v>
      </c>
      <c r="N15" s="45">
        <v>79.781347999999994</v>
      </c>
      <c r="O15" s="43">
        <v>5744.7664386100005</v>
      </c>
      <c r="P15" s="44">
        <v>-5664.98509061</v>
      </c>
      <c r="Q15" s="46">
        <v>120.05722787000001</v>
      </c>
      <c r="R15" s="46">
        <v>7.6565394652839753</v>
      </c>
      <c r="S15" s="45">
        <v>4574.9708372767782</v>
      </c>
      <c r="T15" s="52"/>
      <c r="U15" s="197"/>
      <c r="V15" s="197"/>
      <c r="W15" s="197"/>
    </row>
    <row r="16" spans="1:23" ht="12" customHeight="1">
      <c r="A16" s="426" t="s">
        <v>221</v>
      </c>
      <c r="B16" s="434">
        <v>3637.0787327030985</v>
      </c>
      <c r="C16" s="39">
        <v>2746.2364964587409</v>
      </c>
      <c r="D16" s="38">
        <v>890.84223624435754</v>
      </c>
      <c r="E16" s="39">
        <v>30.203655999999999</v>
      </c>
      <c r="F16" s="39">
        <v>214.35463899999996</v>
      </c>
      <c r="G16" s="38">
        <v>-184.15098299999997</v>
      </c>
      <c r="H16" s="40">
        <v>11.442278999999999</v>
      </c>
      <c r="I16" s="40">
        <v>-7.4882271812895782</v>
      </c>
      <c r="J16" s="348">
        <v>710.64530506306801</v>
      </c>
      <c r="K16" s="434">
        <v>38817.276664361001</v>
      </c>
      <c r="L16" s="39">
        <v>29316.5806355772</v>
      </c>
      <c r="M16" s="38">
        <v>9500.696028783801</v>
      </c>
      <c r="N16" s="39">
        <v>322.46260799999999</v>
      </c>
      <c r="O16" s="39">
        <v>2291.3885842019999</v>
      </c>
      <c r="P16" s="38">
        <v>-1968.9259762019999</v>
      </c>
      <c r="Q16" s="40">
        <v>123.80065145539999</v>
      </c>
      <c r="R16" s="40">
        <v>-53.850048558232373</v>
      </c>
      <c r="S16" s="348">
        <v>7601.7206554789645</v>
      </c>
      <c r="T16" s="52"/>
      <c r="U16" s="197"/>
      <c r="V16" s="197"/>
      <c r="W16" s="197"/>
    </row>
    <row r="17" spans="1:23" ht="12" customHeight="1">
      <c r="A17" s="427" t="s">
        <v>222</v>
      </c>
      <c r="B17" s="434">
        <v>3163.2601277549311</v>
      </c>
      <c r="C17" s="39">
        <v>2604.2635143563298</v>
      </c>
      <c r="D17" s="41">
        <v>558.99661339860131</v>
      </c>
      <c r="E17" s="39">
        <v>409.36265200000003</v>
      </c>
      <c r="F17" s="39">
        <v>0.73100500000000002</v>
      </c>
      <c r="G17" s="41">
        <v>408.63164700000004</v>
      </c>
      <c r="H17" s="42">
        <v>11.396790000000001</v>
      </c>
      <c r="I17" s="42">
        <v>-2.7831235107175307</v>
      </c>
      <c r="J17" s="349">
        <v>976.24192688788378</v>
      </c>
      <c r="K17" s="434">
        <v>33739.185463217</v>
      </c>
      <c r="L17" s="39">
        <v>27792.420910494398</v>
      </c>
      <c r="M17" s="41">
        <v>5946.7645527226014</v>
      </c>
      <c r="N17" s="39">
        <v>4369.2838879999999</v>
      </c>
      <c r="O17" s="39">
        <v>7.8058252760000002</v>
      </c>
      <c r="P17" s="41">
        <v>4361.4780627239998</v>
      </c>
      <c r="Q17" s="42">
        <v>123.26743345629998</v>
      </c>
      <c r="R17" s="42">
        <v>-7.3032169292736802</v>
      </c>
      <c r="S17" s="349">
        <v>10424.206831973625</v>
      </c>
      <c r="T17" s="52"/>
      <c r="U17" s="197"/>
      <c r="V17" s="197"/>
      <c r="W17" s="197"/>
    </row>
    <row r="18" spans="1:23" ht="12" customHeight="1">
      <c r="A18" s="428" t="s">
        <v>223</v>
      </c>
      <c r="B18" s="435">
        <v>3018.0954262276591</v>
      </c>
      <c r="C18" s="43">
        <v>2605.4519760671951</v>
      </c>
      <c r="D18" s="44">
        <v>412.643450160464</v>
      </c>
      <c r="E18" s="45">
        <v>747.013465</v>
      </c>
      <c r="F18" s="43">
        <v>3.8885699999999996</v>
      </c>
      <c r="G18" s="44">
        <v>743.12489500000004</v>
      </c>
      <c r="H18" s="46">
        <v>12.849775000000001</v>
      </c>
      <c r="I18" s="46">
        <v>-6.7277246563213415</v>
      </c>
      <c r="J18" s="45">
        <v>1161.8903955041421</v>
      </c>
      <c r="K18" s="435">
        <v>32196.108261441001</v>
      </c>
      <c r="L18" s="43">
        <v>27811.082887766795</v>
      </c>
      <c r="M18" s="44">
        <v>4385.0253736742052</v>
      </c>
      <c r="N18" s="45">
        <v>7975.5492650000006</v>
      </c>
      <c r="O18" s="43">
        <v>41.480301693000001</v>
      </c>
      <c r="P18" s="44">
        <v>7934.0689633070006</v>
      </c>
      <c r="Q18" s="46">
        <v>139.230849057</v>
      </c>
      <c r="R18" s="46">
        <v>-50.796852019574494</v>
      </c>
      <c r="S18" s="45">
        <v>12407.528334018629</v>
      </c>
      <c r="T18" s="52"/>
      <c r="U18" s="197"/>
      <c r="V18" s="197"/>
      <c r="W18" s="197"/>
    </row>
    <row r="19" spans="1:23" ht="12" customHeight="1">
      <c r="A19" s="429" t="s">
        <v>52</v>
      </c>
      <c r="B19" s="436">
        <f>SUM(B7:B9)</f>
        <v>10848.050168255144</v>
      </c>
      <c r="C19" s="250">
        <f>SUM(C7:C9)</f>
        <v>9027.3954168115088</v>
      </c>
      <c r="D19" s="251">
        <f t="shared" ref="D19:J19" si="0">SUM(D7:D9)</f>
        <v>1820.6547514436329</v>
      </c>
      <c r="E19" s="250">
        <f t="shared" si="0"/>
        <v>1686.379909</v>
      </c>
      <c r="F19" s="250">
        <f t="shared" si="0"/>
        <v>17.320095999999999</v>
      </c>
      <c r="G19" s="251">
        <f t="shared" si="0"/>
        <v>1669.0598130000003</v>
      </c>
      <c r="H19" s="252">
        <f t="shared" si="0"/>
        <v>28.979763000000002</v>
      </c>
      <c r="I19" s="252">
        <f t="shared" si="0"/>
        <v>10.795814754580615</v>
      </c>
      <c r="J19" s="350">
        <f t="shared" si="0"/>
        <v>3529.490142198214</v>
      </c>
      <c r="K19" s="436">
        <f>SUM(K7:K9)</f>
        <v>115704.97854225099</v>
      </c>
      <c r="L19" s="250">
        <f t="shared" ref="L19:S19" si="1">SUM(L7:L9)</f>
        <v>96328.119784328519</v>
      </c>
      <c r="M19" s="251">
        <f t="shared" si="1"/>
        <v>19376.858757922484</v>
      </c>
      <c r="N19" s="250">
        <f t="shared" si="1"/>
        <v>18035.13870241</v>
      </c>
      <c r="O19" s="250">
        <f t="shared" si="1"/>
        <v>184.80193974999997</v>
      </c>
      <c r="P19" s="251">
        <f t="shared" si="1"/>
        <v>17850.336762659997</v>
      </c>
      <c r="Q19" s="252">
        <f t="shared" si="1"/>
        <v>313.2944205682</v>
      </c>
      <c r="R19" s="252">
        <f t="shared" si="1"/>
        <v>150.94743384038284</v>
      </c>
      <c r="S19" s="350">
        <f t="shared" si="1"/>
        <v>37691.437374991066</v>
      </c>
    </row>
    <row r="20" spans="1:23" ht="12" customHeight="1">
      <c r="A20" s="430" t="s">
        <v>61</v>
      </c>
      <c r="B20" s="436">
        <f>SUM(B10:B12)</f>
        <v>12996.185714884552</v>
      </c>
      <c r="C20" s="250">
        <f>SUM(C10:C12)</f>
        <v>10435.036538650686</v>
      </c>
      <c r="D20" s="540">
        <f t="shared" ref="D20:J20" si="2">SUM(D10:D12)</f>
        <v>2561.1491762338674</v>
      </c>
      <c r="E20" s="250">
        <f t="shared" si="2"/>
        <v>148.05704500000002</v>
      </c>
      <c r="F20" s="250">
        <f t="shared" si="2"/>
        <v>873.3586949999999</v>
      </c>
      <c r="G20" s="540">
        <f t="shared" si="2"/>
        <v>-725.30164999999988</v>
      </c>
      <c r="H20" s="541">
        <f t="shared" si="2"/>
        <v>30.494178999999999</v>
      </c>
      <c r="I20" s="541">
        <f t="shared" si="2"/>
        <v>14.254754185896658</v>
      </c>
      <c r="J20" s="436">
        <f t="shared" si="2"/>
        <v>1880.596459419764</v>
      </c>
      <c r="K20" s="436">
        <f>SUM(K10:K12)</f>
        <v>138656.56162059002</v>
      </c>
      <c r="L20" s="250">
        <f t="shared" ref="L20:S20" si="3">SUM(L10:L12)</f>
        <v>111373.19440136514</v>
      </c>
      <c r="M20" s="540">
        <f t="shared" si="3"/>
        <v>27283.367219224863</v>
      </c>
      <c r="N20" s="250">
        <f t="shared" si="3"/>
        <v>1580.3559700000001</v>
      </c>
      <c r="O20" s="250">
        <f t="shared" si="3"/>
        <v>9327.8026782810011</v>
      </c>
      <c r="P20" s="540">
        <f t="shared" si="3"/>
        <v>-7747.4467082810006</v>
      </c>
      <c r="Q20" s="541">
        <f t="shared" si="3"/>
        <v>330.23936027330001</v>
      </c>
      <c r="R20" s="541">
        <f t="shared" si="3"/>
        <v>214.87667362715581</v>
      </c>
      <c r="S20" s="436">
        <f t="shared" si="3"/>
        <v>20081.036544844319</v>
      </c>
    </row>
    <row r="21" spans="1:23" ht="12" customHeight="1">
      <c r="A21" s="430" t="s">
        <v>73</v>
      </c>
      <c r="B21" s="436">
        <f>SUM(B13:B15)</f>
        <v>11989.589154649217</v>
      </c>
      <c r="C21" s="250">
        <f>SUM(C13:C15)</f>
        <v>9514.9783899192098</v>
      </c>
      <c r="D21" s="540">
        <f t="shared" ref="D21:J21" si="4">SUM(D13:D15)</f>
        <v>2474.6107647300073</v>
      </c>
      <c r="E21" s="250">
        <f t="shared" si="4"/>
        <v>89.816090000000003</v>
      </c>
      <c r="F21" s="250">
        <f t="shared" si="4"/>
        <v>1413.266674</v>
      </c>
      <c r="G21" s="540">
        <f t="shared" si="4"/>
        <v>-1323.4505839999997</v>
      </c>
      <c r="H21" s="541">
        <f t="shared" si="4"/>
        <v>32.702914000000007</v>
      </c>
      <c r="I21" s="541">
        <f>SUM(I13:I15)</f>
        <v>-8.9932602991540911</v>
      </c>
      <c r="J21" s="436">
        <f t="shared" si="4"/>
        <v>1174.8698344308527</v>
      </c>
      <c r="K21" s="436">
        <f>SUM(K13:K15)</f>
        <v>127878.116783944</v>
      </c>
      <c r="L21" s="250">
        <f t="shared" ref="L21:S21" si="5">SUM(L13:L15)</f>
        <v>101550.49821240749</v>
      </c>
      <c r="M21" s="540">
        <f t="shared" si="5"/>
        <v>26327.618571536499</v>
      </c>
      <c r="N21" s="250">
        <f t="shared" si="5"/>
        <v>960.63563399999998</v>
      </c>
      <c r="O21" s="250">
        <f t="shared" si="5"/>
        <v>15074.652271666</v>
      </c>
      <c r="P21" s="540">
        <f t="shared" si="5"/>
        <v>-14114.016637666</v>
      </c>
      <c r="Q21" s="541">
        <f t="shared" si="5"/>
        <v>352.93840332030004</v>
      </c>
      <c r="R21" s="541">
        <f t="shared" si="5"/>
        <v>-36.082483824284274</v>
      </c>
      <c r="S21" s="436">
        <f t="shared" si="5"/>
        <v>12530.457853366515</v>
      </c>
    </row>
    <row r="22" spans="1:23" ht="12" customHeight="1">
      <c r="A22" s="431" t="s">
        <v>62</v>
      </c>
      <c r="B22" s="579">
        <f>SUM(B16:B18)</f>
        <v>9818.4342866856896</v>
      </c>
      <c r="C22" s="580">
        <f>SUM(C16:C18)</f>
        <v>7955.9519868822663</v>
      </c>
      <c r="D22" s="581">
        <f t="shared" ref="D22:J22" si="6">SUM(D16:D18)</f>
        <v>1862.4822998034228</v>
      </c>
      <c r="E22" s="579">
        <f t="shared" si="6"/>
        <v>1186.5797729999999</v>
      </c>
      <c r="F22" s="580">
        <f t="shared" si="6"/>
        <v>218.97421399999996</v>
      </c>
      <c r="G22" s="581">
        <f t="shared" si="6"/>
        <v>967.60555900000008</v>
      </c>
      <c r="H22" s="582">
        <f t="shared" si="6"/>
        <v>35.688844000000003</v>
      </c>
      <c r="I22" s="582">
        <f t="shared" si="6"/>
        <v>-16.99907534832845</v>
      </c>
      <c r="J22" s="579">
        <f t="shared" si="6"/>
        <v>2848.7776274550943</v>
      </c>
      <c r="K22" s="579">
        <f>SUM(K16:K18)</f>
        <v>104752.57038901901</v>
      </c>
      <c r="L22" s="580">
        <f t="shared" ref="L22:R22" si="7">SUM(L16:L18)</f>
        <v>84920.08443383839</v>
      </c>
      <c r="M22" s="581">
        <f t="shared" si="7"/>
        <v>19832.485955180608</v>
      </c>
      <c r="N22" s="579">
        <f t="shared" si="7"/>
        <v>12667.295761000001</v>
      </c>
      <c r="O22" s="580">
        <f t="shared" si="7"/>
        <v>2340.6747111710001</v>
      </c>
      <c r="P22" s="581">
        <f t="shared" si="7"/>
        <v>10326.621049829</v>
      </c>
      <c r="Q22" s="582">
        <f t="shared" si="7"/>
        <v>386.2989339687</v>
      </c>
      <c r="R22" s="582">
        <f t="shared" si="7"/>
        <v>-111.95011750708055</v>
      </c>
      <c r="S22" s="579">
        <f>SUM(S16:S18)</f>
        <v>30433.455821471216</v>
      </c>
    </row>
    <row r="23" spans="1:23" ht="12" customHeight="1">
      <c r="A23" s="426" t="s">
        <v>63</v>
      </c>
      <c r="B23" s="434">
        <f>SUM(B7:B12)</f>
        <v>23844.235883139696</v>
      </c>
      <c r="C23" s="37">
        <f>SUM(C7:C12)</f>
        <v>19462.431955462194</v>
      </c>
      <c r="D23" s="448">
        <f t="shared" ref="D23:J23" si="8">SUM(D7:D12)</f>
        <v>4381.8039276774998</v>
      </c>
      <c r="E23" s="37">
        <f t="shared" si="8"/>
        <v>1834.436954</v>
      </c>
      <c r="F23" s="37">
        <f t="shared" si="8"/>
        <v>890.67879099999993</v>
      </c>
      <c r="G23" s="448">
        <f t="shared" si="8"/>
        <v>943.75816300000054</v>
      </c>
      <c r="H23" s="542">
        <f t="shared" si="8"/>
        <v>59.473942000000001</v>
      </c>
      <c r="I23" s="542">
        <f t="shared" si="8"/>
        <v>25.050568940477277</v>
      </c>
      <c r="J23" s="437">
        <f t="shared" si="8"/>
        <v>5410.086601617978</v>
      </c>
      <c r="K23" s="434">
        <f>SUM(K7:K12)</f>
        <v>254361.54016284097</v>
      </c>
      <c r="L23" s="37">
        <f t="shared" ref="L23:S23" si="9">SUM(L7:L12)</f>
        <v>207701.31418569369</v>
      </c>
      <c r="M23" s="448">
        <f t="shared" si="9"/>
        <v>46660.225977147347</v>
      </c>
      <c r="N23" s="37">
        <f t="shared" si="9"/>
        <v>19615.494672410001</v>
      </c>
      <c r="O23" s="37">
        <f t="shared" si="9"/>
        <v>9512.6046180310004</v>
      </c>
      <c r="P23" s="448">
        <f t="shared" si="9"/>
        <v>10102.890054378997</v>
      </c>
      <c r="Q23" s="542">
        <f t="shared" si="9"/>
        <v>643.53378084149995</v>
      </c>
      <c r="R23" s="542">
        <f t="shared" si="9"/>
        <v>365.82410746753868</v>
      </c>
      <c r="S23" s="437">
        <f t="shared" si="9"/>
        <v>57772.473919835385</v>
      </c>
    </row>
    <row r="24" spans="1:23" ht="12" customHeight="1">
      <c r="A24" s="428" t="s">
        <v>64</v>
      </c>
      <c r="B24" s="435">
        <f>SUM(B13:B18)</f>
        <v>21808.023441334903</v>
      </c>
      <c r="C24" s="583">
        <f>SUM(C13:C18)</f>
        <v>17470.930376801476</v>
      </c>
      <c r="D24" s="450">
        <f t="shared" ref="D24:J24" si="10">SUM(D13:D18)</f>
        <v>4337.0930645334302</v>
      </c>
      <c r="E24" s="435">
        <f t="shared" si="10"/>
        <v>1276.395863</v>
      </c>
      <c r="F24" s="583">
        <f t="shared" si="10"/>
        <v>1632.240888</v>
      </c>
      <c r="G24" s="450">
        <f t="shared" si="10"/>
        <v>-355.84502499999951</v>
      </c>
      <c r="H24" s="584">
        <f t="shared" si="10"/>
        <v>68.39175800000001</v>
      </c>
      <c r="I24" s="584">
        <f t="shared" si="10"/>
        <v>-25.992335647482541</v>
      </c>
      <c r="J24" s="435">
        <f t="shared" si="10"/>
        <v>4023.6474618859465</v>
      </c>
      <c r="K24" s="435">
        <f>SUM(K13:K18)</f>
        <v>232630.68717296299</v>
      </c>
      <c r="L24" s="583">
        <f t="shared" ref="L24:S24" si="11">SUM(L13:L18)</f>
        <v>186470.58264624589</v>
      </c>
      <c r="M24" s="450">
        <f t="shared" si="11"/>
        <v>46160.104526717099</v>
      </c>
      <c r="N24" s="435">
        <f t="shared" si="11"/>
        <v>13627.931395</v>
      </c>
      <c r="O24" s="583">
        <f t="shared" si="11"/>
        <v>17415.326982836996</v>
      </c>
      <c r="P24" s="450">
        <f t="shared" si="11"/>
        <v>-3787.3955878369989</v>
      </c>
      <c r="Q24" s="584">
        <f t="shared" si="11"/>
        <v>739.23733728900004</v>
      </c>
      <c r="R24" s="584">
        <f t="shared" si="11"/>
        <v>-148.03260133136482</v>
      </c>
      <c r="S24" s="435">
        <f t="shared" si="11"/>
        <v>42963.913674837735</v>
      </c>
    </row>
    <row r="25" spans="1:23" ht="12" customHeight="1">
      <c r="A25" s="432" t="s">
        <v>224</v>
      </c>
      <c r="B25" s="585">
        <f>SUM(B7:B18)</f>
        <v>45652.259324474602</v>
      </c>
      <c r="C25" s="586">
        <f>SUM(C7:C18)</f>
        <v>36933.36233226367</v>
      </c>
      <c r="D25" s="587">
        <f t="shared" ref="D25:J25" si="12">SUM(D7:D18)</f>
        <v>8718.89699221093</v>
      </c>
      <c r="E25" s="585">
        <f t="shared" si="12"/>
        <v>3110.832817</v>
      </c>
      <c r="F25" s="586">
        <f t="shared" si="12"/>
        <v>2522.9196790000001</v>
      </c>
      <c r="G25" s="587">
        <f t="shared" si="12"/>
        <v>587.9131380000008</v>
      </c>
      <c r="H25" s="588">
        <f t="shared" si="12"/>
        <v>127.8657</v>
      </c>
      <c r="I25" s="588">
        <f t="shared" si="12"/>
        <v>-0.94176670700526355</v>
      </c>
      <c r="J25" s="585">
        <f t="shared" si="12"/>
        <v>9433.7340635039254</v>
      </c>
      <c r="K25" s="585">
        <f>SUM(K7:K18)</f>
        <v>486992.22733580403</v>
      </c>
      <c r="L25" s="586">
        <f t="shared" ref="L25:S25" si="13">SUM(L7:L18)</f>
        <v>394171.89683193958</v>
      </c>
      <c r="M25" s="587">
        <f t="shared" si="13"/>
        <v>92820.330503864447</v>
      </c>
      <c r="N25" s="585">
        <f t="shared" si="13"/>
        <v>33243.426067410001</v>
      </c>
      <c r="O25" s="586">
        <f t="shared" si="13"/>
        <v>26927.931600867996</v>
      </c>
      <c r="P25" s="587">
        <f t="shared" si="13"/>
        <v>6315.4944665419971</v>
      </c>
      <c r="Q25" s="588">
        <f t="shared" si="13"/>
        <v>1382.7711181304999</v>
      </c>
      <c r="R25" s="588">
        <f t="shared" si="13"/>
        <v>217.79150613617389</v>
      </c>
      <c r="S25" s="585">
        <f t="shared" si="13"/>
        <v>100736.38759467311</v>
      </c>
    </row>
    <row r="26" spans="1:23" ht="8.1" customHeight="1"/>
    <row r="27" spans="1:23" ht="12.95" customHeight="1">
      <c r="A27" s="639" t="s">
        <v>282</v>
      </c>
      <c r="B27" s="639"/>
      <c r="C27" s="639"/>
      <c r="D27" s="639"/>
      <c r="E27" s="639"/>
      <c r="F27" s="639"/>
      <c r="G27" s="639"/>
      <c r="H27" s="639"/>
      <c r="I27" s="639"/>
      <c r="J27" s="143"/>
      <c r="K27" s="639" t="s">
        <v>283</v>
      </c>
      <c r="L27" s="639"/>
      <c r="M27" s="639"/>
      <c r="N27" s="639"/>
      <c r="O27" s="639"/>
      <c r="P27" s="639"/>
      <c r="Q27" s="639"/>
      <c r="R27" s="639"/>
      <c r="S27" s="639"/>
    </row>
    <row r="28" spans="1:23" ht="8.1" customHeight="1">
      <c r="D28" s="202"/>
      <c r="E28" s="203" t="s">
        <v>292</v>
      </c>
      <c r="F28" s="203" t="s">
        <v>293</v>
      </c>
      <c r="G28" s="63"/>
      <c r="H28" s="63"/>
      <c r="L28" s="63"/>
      <c r="M28" s="203"/>
      <c r="N28" s="203" t="s">
        <v>294</v>
      </c>
      <c r="O28" s="202" t="s">
        <v>295</v>
      </c>
    </row>
    <row r="29" spans="1:23" ht="8.1" customHeight="1">
      <c r="D29" s="202" t="str">
        <f>A7</f>
        <v>Leden</v>
      </c>
      <c r="E29" s="203">
        <f>B7</f>
        <v>3924.2500326039481</v>
      </c>
      <c r="F29" s="203">
        <f>C7*-1</f>
        <v>-3451.1586520247843</v>
      </c>
      <c r="G29" s="63"/>
      <c r="L29" s="63"/>
      <c r="M29" s="203" t="str">
        <f>A7</f>
        <v>Leden</v>
      </c>
      <c r="N29" s="203">
        <f>E7</f>
        <v>789.69179599999995</v>
      </c>
      <c r="O29" s="203">
        <f>F7*-1</f>
        <v>-2.6978270000000002</v>
      </c>
    </row>
    <row r="30" spans="1:23" ht="8.1" customHeight="1">
      <c r="D30" s="202" t="str">
        <f t="shared" ref="D30:D40" si="14">A8</f>
        <v>Únor</v>
      </c>
      <c r="E30" s="203">
        <f t="shared" ref="E30:E40" si="15">B8</f>
        <v>2861.3715631551599</v>
      </c>
      <c r="F30" s="203">
        <f t="shared" ref="F30:F40" si="16">C8*-1</f>
        <v>-2327.7665878553048</v>
      </c>
      <c r="G30" s="63"/>
      <c r="L30" s="63"/>
      <c r="M30" s="203" t="str">
        <f t="shared" ref="M30:M40" si="17">A8</f>
        <v>Únor</v>
      </c>
      <c r="N30" s="203">
        <f t="shared" ref="N30:N40" si="18">E8</f>
        <v>624.79144200000007</v>
      </c>
      <c r="O30" s="203">
        <f t="shared" ref="O30:O40" si="19">F8*-1</f>
        <v>-3.5317380000000003</v>
      </c>
    </row>
    <row r="31" spans="1:23" ht="8.1" customHeight="1">
      <c r="D31" s="202" t="str">
        <f t="shared" si="14"/>
        <v>Březen</v>
      </c>
      <c r="E31" s="203">
        <f t="shared" si="15"/>
        <v>4062.4285724960346</v>
      </c>
      <c r="F31" s="203">
        <f t="shared" si="16"/>
        <v>-3248.4701769314206</v>
      </c>
      <c r="G31" s="63"/>
      <c r="L31" s="63"/>
      <c r="M31" s="203" t="str">
        <f t="shared" si="17"/>
        <v>Březen</v>
      </c>
      <c r="N31" s="203">
        <f t="shared" si="18"/>
        <v>271.89667100000003</v>
      </c>
      <c r="O31" s="203">
        <f t="shared" si="19"/>
        <v>-11.090530999999999</v>
      </c>
    </row>
    <row r="32" spans="1:23" ht="8.1" customHeight="1">
      <c r="D32" s="202" t="str">
        <f t="shared" si="14"/>
        <v>Duben</v>
      </c>
      <c r="E32" s="203">
        <f t="shared" si="15"/>
        <v>4463.1944409480429</v>
      </c>
      <c r="F32" s="203">
        <f t="shared" si="16"/>
        <v>-3701.6165483997784</v>
      </c>
      <c r="G32" s="63"/>
      <c r="L32" s="63"/>
      <c r="M32" s="203" t="str">
        <f t="shared" si="17"/>
        <v>Duben</v>
      </c>
      <c r="N32" s="203">
        <f t="shared" si="18"/>
        <v>147.27051500000002</v>
      </c>
      <c r="O32" s="203">
        <f t="shared" si="19"/>
        <v>-45.603280999999996</v>
      </c>
    </row>
    <row r="33" spans="4:15" ht="8.1" customHeight="1">
      <c r="D33" s="202" t="str">
        <f t="shared" si="14"/>
        <v>Květen</v>
      </c>
      <c r="E33" s="203">
        <f t="shared" si="15"/>
        <v>4429.736071247451</v>
      </c>
      <c r="F33" s="203">
        <f t="shared" si="16"/>
        <v>-3585.6206094531062</v>
      </c>
      <c r="G33" s="63"/>
      <c r="L33" s="63"/>
      <c r="M33" s="203" t="str">
        <f t="shared" si="17"/>
        <v>Květen</v>
      </c>
      <c r="N33" s="203">
        <f t="shared" si="18"/>
        <v>0.78652999999999995</v>
      </c>
      <c r="O33" s="203">
        <f t="shared" si="19"/>
        <v>-271.49396499999995</v>
      </c>
    </row>
    <row r="34" spans="4:15" ht="8.1" customHeight="1">
      <c r="D34" s="202" t="str">
        <f t="shared" si="14"/>
        <v>Červen</v>
      </c>
      <c r="E34" s="203">
        <f t="shared" si="15"/>
        <v>4103.2552026890589</v>
      </c>
      <c r="F34" s="203">
        <f t="shared" si="16"/>
        <v>-3147.7993807978009</v>
      </c>
      <c r="G34" s="63"/>
      <c r="L34" s="63"/>
      <c r="M34" s="203" t="str">
        <f t="shared" si="17"/>
        <v>Červen</v>
      </c>
      <c r="N34" s="203">
        <f t="shared" si="18"/>
        <v>0</v>
      </c>
      <c r="O34" s="203">
        <f t="shared" si="19"/>
        <v>-556.26144899999997</v>
      </c>
    </row>
    <row r="35" spans="4:15" ht="8.1" customHeight="1">
      <c r="D35" s="202" t="str">
        <f t="shared" si="14"/>
        <v>Červenec</v>
      </c>
      <c r="E35" s="203">
        <f t="shared" si="15"/>
        <v>3469.468994118834</v>
      </c>
      <c r="F35" s="203">
        <f t="shared" si="16"/>
        <v>-2791.3710719070136</v>
      </c>
      <c r="G35" s="63"/>
      <c r="L35" s="63"/>
      <c r="M35" s="203" t="str">
        <f t="shared" si="17"/>
        <v>Červenec</v>
      </c>
      <c r="N35" s="203">
        <f t="shared" si="18"/>
        <v>68.300910999999999</v>
      </c>
      <c r="O35" s="203">
        <f t="shared" si="19"/>
        <v>-370.45974199999995</v>
      </c>
    </row>
    <row r="36" spans="4:15" ht="8.1" customHeight="1">
      <c r="D36" s="202" t="str">
        <f t="shared" si="14"/>
        <v>Srpen</v>
      </c>
      <c r="E36" s="203">
        <f t="shared" si="15"/>
        <v>4083.2654239277272</v>
      </c>
      <c r="F36" s="203">
        <f t="shared" si="16"/>
        <v>-3237.601896088926</v>
      </c>
      <c r="G36" s="63"/>
      <c r="L36" s="63"/>
      <c r="M36" s="203" t="str">
        <f t="shared" si="17"/>
        <v>Srpen</v>
      </c>
      <c r="N36" s="203">
        <f t="shared" si="18"/>
        <v>14.038923</v>
      </c>
      <c r="O36" s="203">
        <f t="shared" si="19"/>
        <v>-503.99972899999995</v>
      </c>
    </row>
    <row r="37" spans="4:15" ht="8.1" customHeight="1">
      <c r="D37" s="202" t="str">
        <f t="shared" si="14"/>
        <v>Září</v>
      </c>
      <c r="E37" s="203">
        <f t="shared" si="15"/>
        <v>4436.854736602656</v>
      </c>
      <c r="F37" s="203">
        <f t="shared" si="16"/>
        <v>-3486.0054219232702</v>
      </c>
      <c r="G37" s="63"/>
      <c r="L37" s="63"/>
      <c r="M37" s="203" t="str">
        <f t="shared" si="17"/>
        <v>Září</v>
      </c>
      <c r="N37" s="203">
        <f t="shared" si="18"/>
        <v>7.4762560000000002</v>
      </c>
      <c r="O37" s="203">
        <f t="shared" si="19"/>
        <v>-538.80720299999996</v>
      </c>
    </row>
    <row r="38" spans="4:15" ht="8.1" customHeight="1">
      <c r="D38" s="202" t="str">
        <f t="shared" si="14"/>
        <v>Říjen</v>
      </c>
      <c r="E38" s="203">
        <f t="shared" si="15"/>
        <v>3637.0787327030985</v>
      </c>
      <c r="F38" s="203">
        <f t="shared" si="16"/>
        <v>-2746.2364964587409</v>
      </c>
      <c r="G38" s="63"/>
      <c r="L38" s="63"/>
      <c r="M38" s="203" t="str">
        <f t="shared" si="17"/>
        <v>Říjen</v>
      </c>
      <c r="N38" s="203">
        <f t="shared" si="18"/>
        <v>30.203655999999999</v>
      </c>
      <c r="O38" s="203">
        <f t="shared" si="19"/>
        <v>-214.35463899999996</v>
      </c>
    </row>
    <row r="39" spans="4:15" ht="8.1" customHeight="1">
      <c r="D39" s="202" t="str">
        <f t="shared" si="14"/>
        <v>Listopad</v>
      </c>
      <c r="E39" s="203">
        <f t="shared" si="15"/>
        <v>3163.2601277549311</v>
      </c>
      <c r="F39" s="203">
        <f t="shared" si="16"/>
        <v>-2604.2635143563298</v>
      </c>
      <c r="G39" s="63"/>
      <c r="L39" s="63"/>
      <c r="M39" s="203" t="str">
        <f t="shared" si="17"/>
        <v>Listopad</v>
      </c>
      <c r="N39" s="203">
        <f t="shared" si="18"/>
        <v>409.36265200000003</v>
      </c>
      <c r="O39" s="203">
        <f t="shared" si="19"/>
        <v>-0.73100500000000002</v>
      </c>
    </row>
    <row r="40" spans="4:15" ht="8.1" customHeight="1">
      <c r="D40" s="202" t="str">
        <f t="shared" si="14"/>
        <v>Prosinec</v>
      </c>
      <c r="E40" s="203">
        <f t="shared" si="15"/>
        <v>3018.0954262276591</v>
      </c>
      <c r="F40" s="203">
        <f t="shared" si="16"/>
        <v>-2605.4519760671951</v>
      </c>
      <c r="M40" s="203" t="str">
        <f t="shared" si="17"/>
        <v>Prosinec</v>
      </c>
      <c r="N40" s="203">
        <f t="shared" si="18"/>
        <v>747.013465</v>
      </c>
      <c r="O40" s="203">
        <f t="shared" si="19"/>
        <v>-3.8885699999999996</v>
      </c>
    </row>
    <row r="41" spans="4:15" ht="12" customHeight="1">
      <c r="M41" s="63"/>
    </row>
    <row r="42" spans="4:15" ht="12" customHeight="1"/>
    <row r="43" spans="4:15" ht="12" customHeight="1"/>
    <row r="44" spans="4:15" ht="12" customHeight="1"/>
  </sheetData>
  <mergeCells count="17">
    <mergeCell ref="A1:S1"/>
    <mergeCell ref="N5:P5"/>
    <mergeCell ref="H5:H6"/>
    <mergeCell ref="I5:I6"/>
    <mergeCell ref="J5:J6"/>
    <mergeCell ref="B4:J4"/>
    <mergeCell ref="K4:S4"/>
    <mergeCell ref="Q5:Q6"/>
    <mergeCell ref="R5:R6"/>
    <mergeCell ref="S5:S6"/>
    <mergeCell ref="B5:D5"/>
    <mergeCell ref="E5:G5"/>
    <mergeCell ref="K5:M5"/>
    <mergeCell ref="A27:I27"/>
    <mergeCell ref="B3:S3"/>
    <mergeCell ref="K27:S27"/>
    <mergeCell ref="B2:S2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B19:S22 B24:S24 C23:S23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0"/>
  <dimension ref="A1:V58"/>
  <sheetViews>
    <sheetView showGridLines="0" zoomScaleNormal="100" zoomScaleSheetLayoutView="100" workbookViewId="0"/>
  </sheetViews>
  <sheetFormatPr defaultRowHeight="11.25"/>
  <cols>
    <col min="1" max="1" width="7.5703125" style="61" customWidth="1"/>
    <col min="2" max="3" width="7.7109375" style="61" customWidth="1"/>
    <col min="4" max="4" width="7.28515625" style="61" customWidth="1"/>
    <col min="5" max="6" width="7.7109375" style="61" customWidth="1"/>
    <col min="7" max="7" width="7.42578125" style="61" customWidth="1"/>
    <col min="8" max="13" width="7.7109375" style="61" customWidth="1"/>
    <col min="14" max="14" width="6.28515625" style="61" customWidth="1"/>
    <col min="15" max="16" width="5.7109375" style="61" customWidth="1"/>
    <col min="17" max="17" width="6.28515625" style="61" customWidth="1"/>
    <col min="18" max="18" width="7.28515625" style="61" customWidth="1"/>
    <col min="19" max="19" width="5.7109375" style="61" customWidth="1"/>
    <col min="20" max="20" width="6.5703125" style="61" customWidth="1"/>
    <col min="21" max="259" width="9.140625" style="61"/>
    <col min="260" max="272" width="10.7109375" style="61" customWidth="1"/>
    <col min="273" max="515" width="9.140625" style="61"/>
    <col min="516" max="528" width="10.7109375" style="61" customWidth="1"/>
    <col min="529" max="771" width="9.140625" style="61"/>
    <col min="772" max="784" width="10.7109375" style="61" customWidth="1"/>
    <col min="785" max="1027" width="9.140625" style="61"/>
    <col min="1028" max="1040" width="10.7109375" style="61" customWidth="1"/>
    <col min="1041" max="1283" width="9.140625" style="61"/>
    <col min="1284" max="1296" width="10.7109375" style="61" customWidth="1"/>
    <col min="1297" max="1539" width="9.140625" style="61"/>
    <col min="1540" max="1552" width="10.7109375" style="61" customWidth="1"/>
    <col min="1553" max="1795" width="9.140625" style="61"/>
    <col min="1796" max="1808" width="10.7109375" style="61" customWidth="1"/>
    <col min="1809" max="2051" width="9.140625" style="61"/>
    <col min="2052" max="2064" width="10.7109375" style="61" customWidth="1"/>
    <col min="2065" max="2307" width="9.140625" style="61"/>
    <col min="2308" max="2320" width="10.7109375" style="61" customWidth="1"/>
    <col min="2321" max="2563" width="9.140625" style="61"/>
    <col min="2564" max="2576" width="10.7109375" style="61" customWidth="1"/>
    <col min="2577" max="2819" width="9.140625" style="61"/>
    <col min="2820" max="2832" width="10.7109375" style="61" customWidth="1"/>
    <col min="2833" max="3075" width="9.140625" style="61"/>
    <col min="3076" max="3088" width="10.7109375" style="61" customWidth="1"/>
    <col min="3089" max="3331" width="9.140625" style="61"/>
    <col min="3332" max="3344" width="10.7109375" style="61" customWidth="1"/>
    <col min="3345" max="3587" width="9.140625" style="61"/>
    <col min="3588" max="3600" width="10.7109375" style="61" customWidth="1"/>
    <col min="3601" max="3843" width="9.140625" style="61"/>
    <col min="3844" max="3856" width="10.7109375" style="61" customWidth="1"/>
    <col min="3857" max="4099" width="9.140625" style="61"/>
    <col min="4100" max="4112" width="10.7109375" style="61" customWidth="1"/>
    <col min="4113" max="4355" width="9.140625" style="61"/>
    <col min="4356" max="4368" width="10.7109375" style="61" customWidth="1"/>
    <col min="4369" max="4611" width="9.140625" style="61"/>
    <col min="4612" max="4624" width="10.7109375" style="61" customWidth="1"/>
    <col min="4625" max="4867" width="9.140625" style="61"/>
    <col min="4868" max="4880" width="10.7109375" style="61" customWidth="1"/>
    <col min="4881" max="5123" width="9.140625" style="61"/>
    <col min="5124" max="5136" width="10.7109375" style="61" customWidth="1"/>
    <col min="5137" max="5379" width="9.140625" style="61"/>
    <col min="5380" max="5392" width="10.7109375" style="61" customWidth="1"/>
    <col min="5393" max="5635" width="9.140625" style="61"/>
    <col min="5636" max="5648" width="10.7109375" style="61" customWidth="1"/>
    <col min="5649" max="5891" width="9.140625" style="61"/>
    <col min="5892" max="5904" width="10.7109375" style="61" customWidth="1"/>
    <col min="5905" max="6147" width="9.140625" style="61"/>
    <col min="6148" max="6160" width="10.7109375" style="61" customWidth="1"/>
    <col min="6161" max="6403" width="9.140625" style="61"/>
    <col min="6404" max="6416" width="10.7109375" style="61" customWidth="1"/>
    <col min="6417" max="6659" width="9.140625" style="61"/>
    <col min="6660" max="6672" width="10.7109375" style="61" customWidth="1"/>
    <col min="6673" max="6915" width="9.140625" style="61"/>
    <col min="6916" max="6928" width="10.7109375" style="61" customWidth="1"/>
    <col min="6929" max="7171" width="9.140625" style="61"/>
    <col min="7172" max="7184" width="10.7109375" style="61" customWidth="1"/>
    <col min="7185" max="7427" width="9.140625" style="61"/>
    <col min="7428" max="7440" width="10.7109375" style="61" customWidth="1"/>
    <col min="7441" max="7683" width="9.140625" style="61"/>
    <col min="7684" max="7696" width="10.7109375" style="61" customWidth="1"/>
    <col min="7697" max="7939" width="9.140625" style="61"/>
    <col min="7940" max="7952" width="10.7109375" style="61" customWidth="1"/>
    <col min="7953" max="8195" width="9.140625" style="61"/>
    <col min="8196" max="8208" width="10.7109375" style="61" customWidth="1"/>
    <col min="8209" max="8451" width="9.140625" style="61"/>
    <col min="8452" max="8464" width="10.7109375" style="61" customWidth="1"/>
    <col min="8465" max="8707" width="9.140625" style="61"/>
    <col min="8708" max="8720" width="10.7109375" style="61" customWidth="1"/>
    <col min="8721" max="8963" width="9.140625" style="61"/>
    <col min="8964" max="8976" width="10.7109375" style="61" customWidth="1"/>
    <col min="8977" max="9219" width="9.140625" style="61"/>
    <col min="9220" max="9232" width="10.7109375" style="61" customWidth="1"/>
    <col min="9233" max="9475" width="9.140625" style="61"/>
    <col min="9476" max="9488" width="10.7109375" style="61" customWidth="1"/>
    <col min="9489" max="9731" width="9.140625" style="61"/>
    <col min="9732" max="9744" width="10.7109375" style="61" customWidth="1"/>
    <col min="9745" max="9987" width="9.140625" style="61"/>
    <col min="9988" max="10000" width="10.7109375" style="61" customWidth="1"/>
    <col min="10001" max="10243" width="9.140625" style="61"/>
    <col min="10244" max="10256" width="10.7109375" style="61" customWidth="1"/>
    <col min="10257" max="10499" width="9.140625" style="61"/>
    <col min="10500" max="10512" width="10.7109375" style="61" customWidth="1"/>
    <col min="10513" max="10755" width="9.140625" style="61"/>
    <col min="10756" max="10768" width="10.7109375" style="61" customWidth="1"/>
    <col min="10769" max="11011" width="9.140625" style="61"/>
    <col min="11012" max="11024" width="10.7109375" style="61" customWidth="1"/>
    <col min="11025" max="11267" width="9.140625" style="61"/>
    <col min="11268" max="11280" width="10.7109375" style="61" customWidth="1"/>
    <col min="11281" max="11523" width="9.140625" style="61"/>
    <col min="11524" max="11536" width="10.7109375" style="61" customWidth="1"/>
    <col min="11537" max="11779" width="9.140625" style="61"/>
    <col min="11780" max="11792" width="10.7109375" style="61" customWidth="1"/>
    <col min="11793" max="12035" width="9.140625" style="61"/>
    <col min="12036" max="12048" width="10.7109375" style="61" customWidth="1"/>
    <col min="12049" max="12291" width="9.140625" style="61"/>
    <col min="12292" max="12304" width="10.7109375" style="61" customWidth="1"/>
    <col min="12305" max="12547" width="9.140625" style="61"/>
    <col min="12548" max="12560" width="10.7109375" style="61" customWidth="1"/>
    <col min="12561" max="12803" width="9.140625" style="61"/>
    <col min="12804" max="12816" width="10.7109375" style="61" customWidth="1"/>
    <col min="12817" max="13059" width="9.140625" style="61"/>
    <col min="13060" max="13072" width="10.7109375" style="61" customWidth="1"/>
    <col min="13073" max="13315" width="9.140625" style="61"/>
    <col min="13316" max="13328" width="10.7109375" style="61" customWidth="1"/>
    <col min="13329" max="13571" width="9.140625" style="61"/>
    <col min="13572" max="13584" width="10.7109375" style="61" customWidth="1"/>
    <col min="13585" max="13827" width="9.140625" style="61"/>
    <col min="13828" max="13840" width="10.7109375" style="61" customWidth="1"/>
    <col min="13841" max="14083" width="9.140625" style="61"/>
    <col min="14084" max="14096" width="10.7109375" style="61" customWidth="1"/>
    <col min="14097" max="14339" width="9.140625" style="61"/>
    <col min="14340" max="14352" width="10.7109375" style="61" customWidth="1"/>
    <col min="14353" max="14595" width="9.140625" style="61"/>
    <col min="14596" max="14608" width="10.7109375" style="61" customWidth="1"/>
    <col min="14609" max="14851" width="9.140625" style="61"/>
    <col min="14852" max="14864" width="10.7109375" style="61" customWidth="1"/>
    <col min="14865" max="15107" width="9.140625" style="61"/>
    <col min="15108" max="15120" width="10.7109375" style="61" customWidth="1"/>
    <col min="15121" max="15363" width="9.140625" style="61"/>
    <col min="15364" max="15376" width="10.7109375" style="61" customWidth="1"/>
    <col min="15377" max="15619" width="9.140625" style="61"/>
    <col min="15620" max="15632" width="10.7109375" style="61" customWidth="1"/>
    <col min="15633" max="15875" width="9.140625" style="61"/>
    <col min="15876" max="15888" width="10.7109375" style="61" customWidth="1"/>
    <col min="15889" max="16131" width="9.140625" style="61"/>
    <col min="16132" max="16144" width="10.7109375" style="61" customWidth="1"/>
    <col min="16145" max="16384" width="9.140625" style="61"/>
  </cols>
  <sheetData>
    <row r="1" spans="1:22" ht="18.75">
      <c r="A1" s="5" t="s">
        <v>131</v>
      </c>
    </row>
    <row r="2" spans="1:22" ht="15.75">
      <c r="A2" s="60" t="s">
        <v>130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</row>
    <row r="3" spans="1:22" ht="6" customHeight="1">
      <c r="A3" s="198"/>
      <c r="B3" s="199"/>
      <c r="C3" s="199"/>
      <c r="D3" s="199"/>
      <c r="E3" s="199"/>
      <c r="F3" s="199"/>
      <c r="G3" s="199"/>
      <c r="H3" s="199"/>
      <c r="I3" s="199"/>
      <c r="J3" s="199"/>
      <c r="K3" s="200"/>
      <c r="L3" s="199"/>
      <c r="M3" s="199"/>
      <c r="N3" s="199"/>
      <c r="O3" s="199"/>
      <c r="P3" s="199"/>
      <c r="Q3" s="199"/>
      <c r="R3" s="199"/>
      <c r="S3" s="201"/>
      <c r="T3" s="201"/>
    </row>
    <row r="4" spans="1:22" ht="15.95" customHeight="1">
      <c r="A4" s="651">
        <v>2021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1"/>
      <c r="R4" s="651"/>
      <c r="S4" s="651"/>
      <c r="T4" s="651"/>
    </row>
    <row r="5" spans="1:22" ht="15.95" customHeight="1">
      <c r="A5" s="433"/>
      <c r="B5" s="660" t="s">
        <v>274</v>
      </c>
      <c r="C5" s="659"/>
      <c r="D5" s="659"/>
      <c r="E5" s="659"/>
      <c r="F5" s="659"/>
      <c r="G5" s="659"/>
      <c r="H5" s="661"/>
      <c r="I5" s="659" t="s">
        <v>275</v>
      </c>
      <c r="J5" s="659"/>
      <c r="K5" s="659"/>
      <c r="L5" s="659"/>
      <c r="M5" s="659"/>
      <c r="N5" s="660" t="s">
        <v>276</v>
      </c>
      <c r="O5" s="659"/>
      <c r="P5" s="659"/>
      <c r="Q5" s="659"/>
      <c r="R5" s="661"/>
      <c r="S5" s="255" t="s">
        <v>277</v>
      </c>
      <c r="T5" s="255" t="s">
        <v>275</v>
      </c>
    </row>
    <row r="6" spans="1:22" ht="38.25" customHeight="1">
      <c r="A6" s="334"/>
      <c r="B6" s="638" t="s">
        <v>198</v>
      </c>
      <c r="C6" s="638"/>
      <c r="D6" s="638"/>
      <c r="E6" s="653" t="s">
        <v>199</v>
      </c>
      <c r="F6" s="654"/>
      <c r="G6" s="655"/>
      <c r="H6" s="331" t="s">
        <v>195</v>
      </c>
      <c r="I6" s="654" t="s">
        <v>198</v>
      </c>
      <c r="J6" s="655"/>
      <c r="K6" s="653" t="s">
        <v>199</v>
      </c>
      <c r="L6" s="655"/>
      <c r="M6" s="333" t="s">
        <v>195</v>
      </c>
      <c r="N6" s="653" t="s">
        <v>196</v>
      </c>
      <c r="O6" s="654"/>
      <c r="P6" s="654"/>
      <c r="Q6" s="654"/>
      <c r="R6" s="655"/>
      <c r="S6" s="656" t="s">
        <v>197</v>
      </c>
      <c r="T6" s="657"/>
    </row>
    <row r="7" spans="1:22" ht="22.5">
      <c r="A7" s="425" t="s">
        <v>210</v>
      </c>
      <c r="B7" s="258">
        <f>A4</f>
        <v>2021</v>
      </c>
      <c r="C7" s="257">
        <f>B7-1</f>
        <v>2020</v>
      </c>
      <c r="D7" s="332" t="s">
        <v>225</v>
      </c>
      <c r="E7" s="258">
        <f>B7</f>
        <v>2021</v>
      </c>
      <c r="F7" s="257">
        <f>C7</f>
        <v>2020</v>
      </c>
      <c r="G7" s="332" t="s">
        <v>225</v>
      </c>
      <c r="H7" s="444">
        <f>B7</f>
        <v>2021</v>
      </c>
      <c r="I7" s="256">
        <f>B7</f>
        <v>2021</v>
      </c>
      <c r="J7" s="257">
        <f>C7</f>
        <v>2020</v>
      </c>
      <c r="K7" s="258">
        <f>B7</f>
        <v>2021</v>
      </c>
      <c r="L7" s="257">
        <f>C7</f>
        <v>2020</v>
      </c>
      <c r="M7" s="258">
        <f>B7</f>
        <v>2021</v>
      </c>
      <c r="N7" s="446" t="s">
        <v>72</v>
      </c>
      <c r="O7" s="259" t="s">
        <v>226</v>
      </c>
      <c r="P7" s="259" t="s">
        <v>227</v>
      </c>
      <c r="Q7" s="259" t="s">
        <v>155</v>
      </c>
      <c r="R7" s="447" t="s">
        <v>157</v>
      </c>
      <c r="S7" s="658"/>
      <c r="T7" s="658"/>
    </row>
    <row r="8" spans="1:22" ht="12" customHeight="1">
      <c r="A8" s="426" t="s">
        <v>212</v>
      </c>
      <c r="B8" s="434">
        <v>1273.1090817392794</v>
      </c>
      <c r="C8" s="49">
        <v>1216.7321244530992</v>
      </c>
      <c r="D8" s="50">
        <v>4.6334732315480444E-2</v>
      </c>
      <c r="E8" s="39">
        <v>1283.9255507782743</v>
      </c>
      <c r="F8" s="51">
        <v>1271.0978185461424</v>
      </c>
      <c r="G8" s="50">
        <v>1.0091852920339373E-2</v>
      </c>
      <c r="H8" s="40">
        <v>1290</v>
      </c>
      <c r="I8" s="39">
        <v>13598.690108542996</v>
      </c>
      <c r="J8" s="51">
        <v>12975.854633698591</v>
      </c>
      <c r="K8" s="39">
        <v>13714.226014020156</v>
      </c>
      <c r="L8" s="49">
        <v>13555.63824377508</v>
      </c>
      <c r="M8" s="437">
        <v>13780</v>
      </c>
      <c r="N8" s="434">
        <v>-0.91290322580645156</v>
      </c>
      <c r="O8" s="37">
        <v>4.7</v>
      </c>
      <c r="P8" s="37">
        <v>-6.8</v>
      </c>
      <c r="Q8" s="37">
        <v>-1.2258064516129035</v>
      </c>
      <c r="R8" s="448">
        <v>0.31290322580645191</v>
      </c>
      <c r="S8" s="52">
        <v>132.13724852304009</v>
      </c>
      <c r="T8" s="351">
        <v>1411.4213939999995</v>
      </c>
      <c r="U8" s="197"/>
      <c r="V8" s="195"/>
    </row>
    <row r="9" spans="1:22" ht="12" customHeight="1">
      <c r="A9" s="427" t="s">
        <v>213</v>
      </c>
      <c r="B9" s="434">
        <v>1165.2067863432326</v>
      </c>
      <c r="C9" s="53">
        <v>975.54125988720068</v>
      </c>
      <c r="D9" s="54">
        <v>0.19442081463367569</v>
      </c>
      <c r="E9" s="39">
        <v>1146.9243868263973</v>
      </c>
      <c r="F9" s="53">
        <v>1101.6918690209363</v>
      </c>
      <c r="G9" s="54">
        <v>4.1057321994813906E-2</v>
      </c>
      <c r="H9" s="42">
        <v>1130</v>
      </c>
      <c r="I9" s="39">
        <v>12450.412914203998</v>
      </c>
      <c r="J9" s="53">
        <v>10404.805657233001</v>
      </c>
      <c r="K9" s="39">
        <v>12255.062676190544</v>
      </c>
      <c r="L9" s="55">
        <v>11750.287007483477</v>
      </c>
      <c r="M9" s="434">
        <v>12070</v>
      </c>
      <c r="N9" s="349">
        <v>-0.7250000000000002</v>
      </c>
      <c r="O9" s="39">
        <v>6.3</v>
      </c>
      <c r="P9" s="39">
        <v>-10.8</v>
      </c>
      <c r="Q9" s="39">
        <v>-0.15517241379310354</v>
      </c>
      <c r="R9" s="449">
        <v>-0.56982758620689666</v>
      </c>
      <c r="S9" s="52">
        <v>117.70398794370406</v>
      </c>
      <c r="T9" s="52">
        <v>1257.6851669999994</v>
      </c>
      <c r="U9" s="197"/>
      <c r="V9" s="195"/>
    </row>
    <row r="10" spans="1:22" ht="12" customHeight="1">
      <c r="A10" s="428" t="s">
        <v>214</v>
      </c>
      <c r="B10" s="435">
        <v>1091.1743164401041</v>
      </c>
      <c r="C10" s="56">
        <v>919.13679822659753</v>
      </c>
      <c r="D10" s="57">
        <v>0.18717291979326636</v>
      </c>
      <c r="E10" s="45">
        <v>1071.0225001294161</v>
      </c>
      <c r="F10" s="56">
        <v>941.55418570595805</v>
      </c>
      <c r="G10" s="57">
        <v>0.13750490029034854</v>
      </c>
      <c r="H10" s="46">
        <v>950</v>
      </c>
      <c r="I10" s="43">
        <v>11642.334331728001</v>
      </c>
      <c r="J10" s="56">
        <v>9804.5446560620221</v>
      </c>
      <c r="K10" s="45">
        <v>11427.323604893802</v>
      </c>
      <c r="L10" s="58">
        <v>10043.673670412996</v>
      </c>
      <c r="M10" s="435">
        <v>10150</v>
      </c>
      <c r="N10" s="45">
        <v>2.8290322580645157</v>
      </c>
      <c r="O10" s="43">
        <v>12.8</v>
      </c>
      <c r="P10" s="43">
        <v>-4.0999999999999996</v>
      </c>
      <c r="Q10" s="43">
        <v>3.512903225806451</v>
      </c>
      <c r="R10" s="450">
        <v>-0.68387096774193523</v>
      </c>
      <c r="S10" s="59">
        <v>142.94155875569496</v>
      </c>
      <c r="T10" s="59">
        <v>1525.1216219999988</v>
      </c>
      <c r="U10" s="197"/>
      <c r="V10" s="195"/>
    </row>
    <row r="11" spans="1:22" ht="12" customHeight="1">
      <c r="A11" s="426" t="s">
        <v>215</v>
      </c>
      <c r="B11" s="434">
        <v>882.21581415663218</v>
      </c>
      <c r="C11" s="51">
        <v>574.97791279910632</v>
      </c>
      <c r="D11" s="50">
        <v>0.53434731059812524</v>
      </c>
      <c r="E11" s="39">
        <v>783.39723392085205</v>
      </c>
      <c r="F11" s="51">
        <v>600.75614293903197</v>
      </c>
      <c r="G11" s="50">
        <v>0.30401868233639601</v>
      </c>
      <c r="H11" s="40">
        <v>660</v>
      </c>
      <c r="I11" s="39">
        <v>9418.3205980989987</v>
      </c>
      <c r="J11" s="51">
        <v>6139.2938281569986</v>
      </c>
      <c r="K11" s="39">
        <v>8363.3575666334291</v>
      </c>
      <c r="L11" s="49">
        <v>6414.5394083366173</v>
      </c>
      <c r="M11" s="437">
        <v>7050</v>
      </c>
      <c r="N11" s="434">
        <v>5.6766666666666667</v>
      </c>
      <c r="O11" s="37">
        <v>13.1</v>
      </c>
      <c r="P11" s="37">
        <v>-1</v>
      </c>
      <c r="Q11" s="37">
        <v>8.6366666666666667</v>
      </c>
      <c r="R11" s="448">
        <v>-2.96</v>
      </c>
      <c r="S11" s="52">
        <v>135.19548769874791</v>
      </c>
      <c r="T11" s="351">
        <v>1443.3138439999991</v>
      </c>
      <c r="U11" s="197"/>
      <c r="V11" s="195"/>
    </row>
    <row r="12" spans="1:22" ht="12" customHeight="1">
      <c r="A12" s="427" t="s">
        <v>216</v>
      </c>
      <c r="B12" s="434">
        <v>583.12097919475741</v>
      </c>
      <c r="C12" s="53">
        <v>492.34500831307162</v>
      </c>
      <c r="D12" s="54">
        <v>0.18437471559367025</v>
      </c>
      <c r="E12" s="39">
        <v>531.2374116596751</v>
      </c>
      <c r="F12" s="53">
        <v>446.34154013009879</v>
      </c>
      <c r="G12" s="54">
        <v>0.19020383248404579</v>
      </c>
      <c r="H12" s="42">
        <v>510</v>
      </c>
      <c r="I12" s="39">
        <v>6226.2924504459997</v>
      </c>
      <c r="J12" s="53">
        <v>5259.1176987460103</v>
      </c>
      <c r="K12" s="39">
        <v>5672.3040391698642</v>
      </c>
      <c r="L12" s="55">
        <v>4767.7190867163572</v>
      </c>
      <c r="M12" s="434">
        <v>5450</v>
      </c>
      <c r="N12" s="349">
        <v>10.835483870967742</v>
      </c>
      <c r="O12" s="39">
        <v>21</v>
      </c>
      <c r="P12" s="39">
        <v>5.9</v>
      </c>
      <c r="Q12" s="39">
        <v>13.522580645161288</v>
      </c>
      <c r="R12" s="449">
        <v>-2.6870967741935452</v>
      </c>
      <c r="S12" s="52">
        <v>65.364405219898401</v>
      </c>
      <c r="T12" s="52">
        <v>697.93049200000064</v>
      </c>
      <c r="U12" s="197"/>
      <c r="V12" s="195"/>
    </row>
    <row r="13" spans="1:22" ht="12" customHeight="1">
      <c r="A13" s="428" t="s">
        <v>217</v>
      </c>
      <c r="B13" s="435">
        <v>415.25950427794277</v>
      </c>
      <c r="C13" s="56">
        <v>403.48574995004486</v>
      </c>
      <c r="D13" s="57">
        <v>2.9180099493862178E-2</v>
      </c>
      <c r="E13" s="45">
        <v>423.47880666077111</v>
      </c>
      <c r="F13" s="56">
        <v>403.56538051943727</v>
      </c>
      <c r="G13" s="57">
        <v>4.9343742309369713E-2</v>
      </c>
      <c r="H13" s="46">
        <v>410</v>
      </c>
      <c r="I13" s="43">
        <v>4436.4235755820009</v>
      </c>
      <c r="J13" s="56">
        <v>4321.4837631619812</v>
      </c>
      <c r="K13" s="45">
        <v>4524.2344660983335</v>
      </c>
      <c r="L13" s="58">
        <v>4322.33663643625</v>
      </c>
      <c r="M13" s="435">
        <v>4380</v>
      </c>
      <c r="N13" s="45">
        <v>19.076666666666668</v>
      </c>
      <c r="O13" s="43">
        <v>24.8</v>
      </c>
      <c r="P13" s="43">
        <v>12.7</v>
      </c>
      <c r="Q13" s="43">
        <v>16.59</v>
      </c>
      <c r="R13" s="450">
        <v>2.4866666666666681</v>
      </c>
      <c r="S13" s="578">
        <v>108.33051662678943</v>
      </c>
      <c r="T13" s="578">
        <v>1157.3485039999991</v>
      </c>
      <c r="U13" s="573"/>
      <c r="V13" s="195"/>
    </row>
    <row r="14" spans="1:22" ht="12" customHeight="1">
      <c r="A14" s="426" t="s">
        <v>218</v>
      </c>
      <c r="B14" s="434">
        <v>382.26710824888454</v>
      </c>
      <c r="C14" s="51">
        <v>414.1869341608122</v>
      </c>
      <c r="D14" s="50">
        <v>-7.7066230919622558E-2</v>
      </c>
      <c r="E14" s="39">
        <v>385.01343534916839</v>
      </c>
      <c r="F14" s="51">
        <v>411.71884548827001</v>
      </c>
      <c r="G14" s="50">
        <v>-6.4863220209001732E-2</v>
      </c>
      <c r="H14" s="40">
        <v>380</v>
      </c>
      <c r="I14" s="39">
        <v>4081.8514724149991</v>
      </c>
      <c r="J14" s="51">
        <v>4434.5268647080129</v>
      </c>
      <c r="K14" s="39">
        <v>4111.176776832056</v>
      </c>
      <c r="L14" s="49">
        <v>4408.1020680276315</v>
      </c>
      <c r="M14" s="437">
        <v>4060</v>
      </c>
      <c r="N14" s="434">
        <v>19.022580645161288</v>
      </c>
      <c r="O14" s="37">
        <v>22.6</v>
      </c>
      <c r="P14" s="37">
        <v>14.9</v>
      </c>
      <c r="Q14" s="37">
        <v>18.522580645161291</v>
      </c>
      <c r="R14" s="448">
        <v>0.49999999999999645</v>
      </c>
      <c r="S14" s="52">
        <v>96.935176506725242</v>
      </c>
      <c r="T14" s="351">
        <v>1035.073617</v>
      </c>
      <c r="U14" s="197"/>
      <c r="V14" s="195"/>
    </row>
    <row r="15" spans="1:22" ht="12" customHeight="1">
      <c r="A15" s="427" t="s">
        <v>219</v>
      </c>
      <c r="B15" s="434">
        <v>363.43820805664933</v>
      </c>
      <c r="C15" s="53">
        <v>401.16422319638752</v>
      </c>
      <c r="D15" s="54">
        <v>-9.4041325119038968E-2</v>
      </c>
      <c r="E15" s="39">
        <v>355.73298559087806</v>
      </c>
      <c r="F15" s="53">
        <v>404.06363831188224</v>
      </c>
      <c r="G15" s="54">
        <v>-0.11961148724721299</v>
      </c>
      <c r="H15" s="42">
        <v>390</v>
      </c>
      <c r="I15" s="39">
        <v>3873.6355566469997</v>
      </c>
      <c r="J15" s="53">
        <v>4302.2843610760101</v>
      </c>
      <c r="K15" s="39">
        <v>3791.5109394393489</v>
      </c>
      <c r="L15" s="55">
        <v>4333.379128720715</v>
      </c>
      <c r="M15" s="434">
        <v>4170</v>
      </c>
      <c r="N15" s="349">
        <v>16.287096774193547</v>
      </c>
      <c r="O15" s="39">
        <v>22.4</v>
      </c>
      <c r="P15" s="39">
        <v>11.9</v>
      </c>
      <c r="Q15" s="39">
        <v>18.119354838709679</v>
      </c>
      <c r="R15" s="449">
        <v>-1.8322580645161324</v>
      </c>
      <c r="S15" s="52">
        <v>56.061111108246173</v>
      </c>
      <c r="T15" s="52">
        <v>597.51639999999895</v>
      </c>
      <c r="U15" s="197"/>
      <c r="V15" s="195"/>
    </row>
    <row r="16" spans="1:22" ht="12" customHeight="1">
      <c r="A16" s="428" t="s">
        <v>220</v>
      </c>
      <c r="B16" s="435">
        <v>429.16403823996393</v>
      </c>
      <c r="C16" s="56">
        <v>416.11745189206175</v>
      </c>
      <c r="D16" s="57">
        <v>3.1353134285957276E-2</v>
      </c>
      <c r="E16" s="45">
        <v>453.30647987304832</v>
      </c>
      <c r="F16" s="56">
        <v>434.55148096435727</v>
      </c>
      <c r="G16" s="57">
        <v>4.3159440780341903E-2</v>
      </c>
      <c r="H16" s="46">
        <v>480</v>
      </c>
      <c r="I16" s="43">
        <v>4574.9707064710001</v>
      </c>
      <c r="J16" s="56">
        <v>4463.7177677533973</v>
      </c>
      <c r="K16" s="45">
        <v>4832.3337504646561</v>
      </c>
      <c r="L16" s="58">
        <v>4661.4607432694356</v>
      </c>
      <c r="M16" s="435">
        <v>5130</v>
      </c>
      <c r="N16" s="45">
        <v>14.373333333333333</v>
      </c>
      <c r="O16" s="43">
        <v>18.100000000000001</v>
      </c>
      <c r="P16" s="43">
        <v>8.6</v>
      </c>
      <c r="Q16" s="43">
        <v>13.223333333333333</v>
      </c>
      <c r="R16" s="450">
        <v>1.1500000000000004</v>
      </c>
      <c r="S16" s="59">
        <v>68.986133755689721</v>
      </c>
      <c r="T16" s="59">
        <v>735.4052939999998</v>
      </c>
      <c r="U16" s="197"/>
      <c r="V16" s="195"/>
    </row>
    <row r="17" spans="1:22" ht="12" customHeight="1">
      <c r="A17" s="426" t="s">
        <v>221</v>
      </c>
      <c r="B17" s="434">
        <v>710.64524401658332</v>
      </c>
      <c r="C17" s="51">
        <v>731.37217951008756</v>
      </c>
      <c r="D17" s="50">
        <v>-2.8339792070554638E-2</v>
      </c>
      <c r="E17" s="39">
        <v>706.09668300749729</v>
      </c>
      <c r="F17" s="51">
        <v>757.33246248313731</v>
      </c>
      <c r="G17" s="50">
        <v>-6.7652955622222288E-2</v>
      </c>
      <c r="H17" s="40">
        <v>760</v>
      </c>
      <c r="I17" s="39">
        <v>7601.7206117939995</v>
      </c>
      <c r="J17" s="51">
        <v>7820.9558899519288</v>
      </c>
      <c r="K17" s="39">
        <v>7553.0649847172008</v>
      </c>
      <c r="L17" s="49">
        <v>8098.5631516321528</v>
      </c>
      <c r="M17" s="437">
        <v>8120</v>
      </c>
      <c r="N17" s="434">
        <v>8.17741935483871</v>
      </c>
      <c r="O17" s="37">
        <v>15.8</v>
      </c>
      <c r="P17" s="37">
        <v>3.5</v>
      </c>
      <c r="Q17" s="37">
        <v>8.3548387096774199</v>
      </c>
      <c r="R17" s="448">
        <v>-0.17741935483870996</v>
      </c>
      <c r="S17" s="52">
        <v>68.453370531642634</v>
      </c>
      <c r="T17" s="351">
        <v>732.24067899999966</v>
      </c>
      <c r="U17" s="197"/>
      <c r="V17" s="195"/>
    </row>
    <row r="18" spans="1:22" ht="12" customHeight="1">
      <c r="A18" s="427" t="s">
        <v>222</v>
      </c>
      <c r="B18" s="434">
        <v>976.24186930500662</v>
      </c>
      <c r="C18" s="53">
        <v>1005.6071063479667</v>
      </c>
      <c r="D18" s="54">
        <v>-2.9201501120656288E-2</v>
      </c>
      <c r="E18" s="39">
        <v>986.66548431114211</v>
      </c>
      <c r="F18" s="53">
        <v>1019.117601756077</v>
      </c>
      <c r="G18" s="54">
        <v>-3.1843348980545021E-2</v>
      </c>
      <c r="H18" s="42">
        <v>1010</v>
      </c>
      <c r="I18" s="39">
        <v>10424.206818483</v>
      </c>
      <c r="J18" s="53">
        <v>10744.812037746944</v>
      </c>
      <c r="K18" s="39">
        <v>10535.509070554563</v>
      </c>
      <c r="L18" s="55">
        <v>10889.170339096056</v>
      </c>
      <c r="M18" s="434">
        <v>10790</v>
      </c>
      <c r="N18" s="349">
        <v>3.8100000000000005</v>
      </c>
      <c r="O18" s="39">
        <v>7.7</v>
      </c>
      <c r="P18" s="39">
        <v>-0.5</v>
      </c>
      <c r="Q18" s="39">
        <v>3.5466666666666664</v>
      </c>
      <c r="R18" s="449">
        <v>0.26333333333333409</v>
      </c>
      <c r="S18" s="52">
        <v>116.53460047318811</v>
      </c>
      <c r="T18" s="52">
        <v>1244.3439939999989</v>
      </c>
      <c r="U18" s="197"/>
      <c r="V18" s="195"/>
    </row>
    <row r="19" spans="1:22" ht="12" customHeight="1">
      <c r="A19" s="428" t="s">
        <v>223</v>
      </c>
      <c r="B19" s="435">
        <v>1161.8903714199182</v>
      </c>
      <c r="C19" s="56">
        <v>1143.5524244846431</v>
      </c>
      <c r="D19" s="57">
        <v>1.6035947755993214E-2</v>
      </c>
      <c r="E19" s="45">
        <v>1192.8098233854867</v>
      </c>
      <c r="F19" s="56">
        <v>1214.4177164487542</v>
      </c>
      <c r="G19" s="57">
        <v>-1.7792801250013153E-2</v>
      </c>
      <c r="H19" s="46">
        <v>1190</v>
      </c>
      <c r="I19" s="43">
        <v>12407.528317384998</v>
      </c>
      <c r="J19" s="56">
        <v>12223.034193718451</v>
      </c>
      <c r="K19" s="45">
        <v>12737.709189227482</v>
      </c>
      <c r="L19" s="58">
        <v>12980.48865604057</v>
      </c>
      <c r="M19" s="435">
        <v>12710</v>
      </c>
      <c r="N19" s="45">
        <v>0.58387096774193536</v>
      </c>
      <c r="O19" s="43">
        <v>9.1999999999999993</v>
      </c>
      <c r="P19" s="43">
        <v>-6.5</v>
      </c>
      <c r="Q19" s="43">
        <v>-0.38387096774193558</v>
      </c>
      <c r="R19" s="450">
        <v>0.967741935483871</v>
      </c>
      <c r="S19" s="59">
        <v>114.27731778889478</v>
      </c>
      <c r="T19" s="59">
        <v>1220.3380490000004</v>
      </c>
      <c r="U19" s="197"/>
      <c r="V19" s="195"/>
    </row>
    <row r="20" spans="1:22" ht="12" customHeight="1">
      <c r="A20" s="429" t="s">
        <v>52</v>
      </c>
      <c r="B20" s="439">
        <f>SUM(B8:B10)</f>
        <v>3529.4901845226159</v>
      </c>
      <c r="C20" s="527">
        <f>SUM(C8:C10)</f>
        <v>3111.4101825668972</v>
      </c>
      <c r="D20" s="304">
        <f>(B20-C20)/C20</f>
        <v>0.13436994077418776</v>
      </c>
      <c r="E20" s="303">
        <f t="shared" ref="E20:K20" si="0">SUM(E8:E10)</f>
        <v>3501.8724377340877</v>
      </c>
      <c r="F20" s="527">
        <f t="shared" si="0"/>
        <v>3314.3438732730365</v>
      </c>
      <c r="G20" s="304">
        <f t="shared" ref="G20:G26" si="1">(E20-F20)/F20</f>
        <v>5.658090156947411E-2</v>
      </c>
      <c r="H20" s="445">
        <v>3370</v>
      </c>
      <c r="I20" s="303">
        <f t="shared" si="0"/>
        <v>37691.437354474998</v>
      </c>
      <c r="J20" s="527">
        <f t="shared" si="0"/>
        <v>33185.204946993617</v>
      </c>
      <c r="K20" s="303">
        <f t="shared" si="0"/>
        <v>37396.612295104496</v>
      </c>
      <c r="L20" s="527">
        <f>SUM(L8:L10)</f>
        <v>35349.598921671553</v>
      </c>
      <c r="M20" s="438">
        <v>36000</v>
      </c>
      <c r="N20" s="439">
        <f>AVERAGE(N8:N10)</f>
        <v>0.39704301075268794</v>
      </c>
      <c r="O20" s="303">
        <f>MAX(O8:O10)</f>
        <v>12.8</v>
      </c>
      <c r="P20" s="303">
        <f>MIN(P8:P10)</f>
        <v>-10.8</v>
      </c>
      <c r="Q20" s="303">
        <f>AVERAGE(Q8:Q10)</f>
        <v>0.71064145346681462</v>
      </c>
      <c r="R20" s="305">
        <f>N20-Q20</f>
        <v>-0.31359844271412668</v>
      </c>
      <c r="S20" s="303">
        <f>SUM(S8:S11)</f>
        <v>527.97828292118697</v>
      </c>
      <c r="T20" s="352">
        <f t="shared" ref="T20" si="2">SUM(T8:T10)</f>
        <v>4194.2281829999974</v>
      </c>
      <c r="V20" s="195"/>
    </row>
    <row r="21" spans="1:22" ht="12" customHeight="1">
      <c r="A21" s="430" t="s">
        <v>61</v>
      </c>
      <c r="B21" s="439">
        <f>SUM(B11:B13)</f>
        <v>1880.5962976293324</v>
      </c>
      <c r="C21" s="528">
        <f>SUM(C11:C13)</f>
        <v>1470.8086710622229</v>
      </c>
      <c r="D21" s="543">
        <f t="shared" ref="D21:D26" si="3">(B21-C21)/C21</f>
        <v>0.27861382287823988</v>
      </c>
      <c r="E21" s="303">
        <f t="shared" ref="E21:K21" si="4">SUM(E11:E13)</f>
        <v>1738.1134522412983</v>
      </c>
      <c r="F21" s="528">
        <f t="shared" si="4"/>
        <v>1450.6630635885679</v>
      </c>
      <c r="G21" s="543">
        <f t="shared" si="1"/>
        <v>0.19815103580403573</v>
      </c>
      <c r="H21" s="533">
        <v>1580</v>
      </c>
      <c r="I21" s="303">
        <f t="shared" si="4"/>
        <v>20081.036624126999</v>
      </c>
      <c r="J21" s="528">
        <f t="shared" si="4"/>
        <v>15719.895290064989</v>
      </c>
      <c r="K21" s="303">
        <f t="shared" si="4"/>
        <v>18559.896071901625</v>
      </c>
      <c r="L21" s="528">
        <f>SUM(L11:L13)</f>
        <v>15504.595131489225</v>
      </c>
      <c r="M21" s="439">
        <v>16880</v>
      </c>
      <c r="N21" s="439">
        <f>AVERAGE(N11:N13)</f>
        <v>11.86293906810036</v>
      </c>
      <c r="O21" s="303">
        <f>MAX(O11:O13)</f>
        <v>24.8</v>
      </c>
      <c r="P21" s="303">
        <f>MIN(P11:P13)</f>
        <v>-1</v>
      </c>
      <c r="Q21" s="303">
        <f>AVERAGE(Q11:Q13)</f>
        <v>12.916415770609319</v>
      </c>
      <c r="R21" s="544">
        <f t="shared" ref="R21:R26" si="5">N21-Q21</f>
        <v>-1.0534767025089593</v>
      </c>
      <c r="S21" s="303">
        <f>SUM(S11:S13)</f>
        <v>308.89040954543577</v>
      </c>
      <c r="T21" s="303">
        <f t="shared" ref="T21" si="6">SUM(T11:T13)</f>
        <v>3298.5928399999989</v>
      </c>
      <c r="V21" s="195"/>
    </row>
    <row r="22" spans="1:22" ht="12" customHeight="1">
      <c r="A22" s="430" t="s">
        <v>73</v>
      </c>
      <c r="B22" s="439">
        <f>SUM(B14:B16)</f>
        <v>1174.8693545454978</v>
      </c>
      <c r="C22" s="528">
        <f>SUM(C14:C16)</f>
        <v>1231.4686092492616</v>
      </c>
      <c r="D22" s="543">
        <f t="shared" si="3"/>
        <v>-4.5960777464127411E-2</v>
      </c>
      <c r="E22" s="303">
        <f t="shared" ref="E22:K22" si="7">SUM(E14:E16)</f>
        <v>1194.0529008130948</v>
      </c>
      <c r="F22" s="528">
        <f t="shared" si="7"/>
        <v>1250.3339647645096</v>
      </c>
      <c r="G22" s="543">
        <f t="shared" si="1"/>
        <v>-4.5012825003130183E-2</v>
      </c>
      <c r="H22" s="533">
        <v>1250</v>
      </c>
      <c r="I22" s="303">
        <f t="shared" si="7"/>
        <v>12530.457735532998</v>
      </c>
      <c r="J22" s="528">
        <f t="shared" si="7"/>
        <v>13200.52899353742</v>
      </c>
      <c r="K22" s="303">
        <f t="shared" si="7"/>
        <v>12735.02146673606</v>
      </c>
      <c r="L22" s="528">
        <f>SUM(L14:L16)</f>
        <v>13402.941940017783</v>
      </c>
      <c r="M22" s="439">
        <v>13360</v>
      </c>
      <c r="N22" s="439">
        <f>AVERAGE(N14:N16)</f>
        <v>16.56100358422939</v>
      </c>
      <c r="O22" s="303">
        <f>MAX(O14:O16)</f>
        <v>22.6</v>
      </c>
      <c r="P22" s="303">
        <f>MIN(P14:P16)</f>
        <v>8.6</v>
      </c>
      <c r="Q22" s="303">
        <f>AVERAGE(Q14:Q16)</f>
        <v>16.621756272401431</v>
      </c>
      <c r="R22" s="544">
        <f>N22-Q22</f>
        <v>-6.0752688172041047E-2</v>
      </c>
      <c r="S22" s="303">
        <f t="shared" ref="S22:T22" si="8">SUM(S14:S16)</f>
        <v>221.98242137066114</v>
      </c>
      <c r="T22" s="303">
        <f t="shared" si="8"/>
        <v>2367.9953109999988</v>
      </c>
      <c r="V22" s="195"/>
    </row>
    <row r="23" spans="1:22" ht="12" customHeight="1">
      <c r="A23" s="431" t="s">
        <v>62</v>
      </c>
      <c r="B23" s="440">
        <f>SUM(B17:B19)</f>
        <v>2848.777484741508</v>
      </c>
      <c r="C23" s="529">
        <f>SUM(C17:C19)</f>
        <v>2880.5317103426974</v>
      </c>
      <c r="D23" s="589">
        <f t="shared" si="3"/>
        <v>-1.1023737557609291E-2</v>
      </c>
      <c r="E23" s="440">
        <f t="shared" ref="E23:K23" si="9">SUM(E17:E19)</f>
        <v>2885.5719907041262</v>
      </c>
      <c r="F23" s="529">
        <f t="shared" si="9"/>
        <v>2990.8677806879687</v>
      </c>
      <c r="G23" s="589">
        <f t="shared" si="1"/>
        <v>-3.520576558540546E-2</v>
      </c>
      <c r="H23" s="534">
        <v>2960</v>
      </c>
      <c r="I23" s="330">
        <f t="shared" si="9"/>
        <v>30433.455747661996</v>
      </c>
      <c r="J23" s="529">
        <f t="shared" si="9"/>
        <v>30788.80212141732</v>
      </c>
      <c r="K23" s="440">
        <f t="shared" si="9"/>
        <v>30826.283244499245</v>
      </c>
      <c r="L23" s="529">
        <f>SUM(L17:L19)</f>
        <v>31968.222146768778</v>
      </c>
      <c r="M23" s="440">
        <v>31620</v>
      </c>
      <c r="N23" s="440">
        <f>AVERAGE(N17:N19)</f>
        <v>4.1904301075268817</v>
      </c>
      <c r="O23" s="330">
        <f>MAX(O17:O19)</f>
        <v>15.8</v>
      </c>
      <c r="P23" s="330">
        <f>MIN(P17:P19)</f>
        <v>-6.5</v>
      </c>
      <c r="Q23" s="330">
        <f>AVERAGE(Q17:Q19)</f>
        <v>3.83921146953405</v>
      </c>
      <c r="R23" s="591">
        <f t="shared" si="5"/>
        <v>0.35121863799283171</v>
      </c>
      <c r="S23" s="330">
        <f t="shared" ref="S23:T23" si="10">SUM(S17:S19)</f>
        <v>299.26528879372552</v>
      </c>
      <c r="T23" s="330">
        <f t="shared" si="10"/>
        <v>3196.9227219999989</v>
      </c>
      <c r="V23" s="195"/>
    </row>
    <row r="24" spans="1:22" ht="12" customHeight="1">
      <c r="A24" s="426" t="s">
        <v>63</v>
      </c>
      <c r="B24" s="545">
        <f>SUM(B8:B13)</f>
        <v>5410.086482151949</v>
      </c>
      <c r="C24" s="530">
        <f>SUM(C8:C13)</f>
        <v>4582.2188536291205</v>
      </c>
      <c r="D24" s="50">
        <f t="shared" si="3"/>
        <v>0.18066959588085948</v>
      </c>
      <c r="E24" s="47">
        <f t="shared" ref="E24:K24" si="11">SUM(E8:E13)</f>
        <v>5239.9858899753854</v>
      </c>
      <c r="F24" s="530">
        <f t="shared" si="11"/>
        <v>4765.0069368616041</v>
      </c>
      <c r="G24" s="50">
        <f t="shared" si="1"/>
        <v>9.9680642527378682E-2</v>
      </c>
      <c r="H24" s="535">
        <v>4950</v>
      </c>
      <c r="I24" s="47">
        <f t="shared" si="11"/>
        <v>57772.473978602007</v>
      </c>
      <c r="J24" s="530">
        <f t="shared" si="11"/>
        <v>48905.100237058607</v>
      </c>
      <c r="K24" s="47">
        <f t="shared" si="11"/>
        <v>55956.508367006129</v>
      </c>
      <c r="L24" s="530">
        <f>SUM(L8:L13)</f>
        <v>50854.194053160783</v>
      </c>
      <c r="M24" s="441">
        <v>52880</v>
      </c>
      <c r="N24" s="545">
        <f>AVERAGE(N8:N13)</f>
        <v>6.1299910394265238</v>
      </c>
      <c r="O24" s="47">
        <f>MAX(O8:O13)</f>
        <v>24.8</v>
      </c>
      <c r="P24" s="47">
        <f>MIN(P8:P13)</f>
        <v>-10.8</v>
      </c>
      <c r="Q24" s="47">
        <f>AVERAGE(Q8:Q13)</f>
        <v>6.8135286120380663</v>
      </c>
      <c r="R24" s="546">
        <f t="shared" si="5"/>
        <v>-0.68353757261154247</v>
      </c>
      <c r="S24" s="47">
        <f t="shared" ref="S24:T24" si="12">SUM(S8:S13)</f>
        <v>701.67320476787472</v>
      </c>
      <c r="T24" s="547">
        <f t="shared" si="12"/>
        <v>7492.8210229999968</v>
      </c>
      <c r="V24" s="195"/>
    </row>
    <row r="25" spans="1:22" ht="12" customHeight="1">
      <c r="A25" s="428" t="s">
        <v>64</v>
      </c>
      <c r="B25" s="442">
        <f>SUM(B14:B19)</f>
        <v>4023.6468392870061</v>
      </c>
      <c r="C25" s="531">
        <f>SUM(C14:C19)</f>
        <v>4112.0003195919589</v>
      </c>
      <c r="D25" s="57">
        <f t="shared" si="3"/>
        <v>-2.1486739649310228E-2</v>
      </c>
      <c r="E25" s="442">
        <f t="shared" ref="E25:K25" si="13">SUM(E14:E19)</f>
        <v>4079.6248915172205</v>
      </c>
      <c r="F25" s="531">
        <f t="shared" si="13"/>
        <v>4241.2017454524776</v>
      </c>
      <c r="G25" s="57">
        <f t="shared" si="1"/>
        <v>-3.809695073065171E-2</v>
      </c>
      <c r="H25" s="536">
        <v>4210</v>
      </c>
      <c r="I25" s="48">
        <f t="shared" si="13"/>
        <v>42963.913483194992</v>
      </c>
      <c r="J25" s="531">
        <f t="shared" si="13"/>
        <v>43989.331114954744</v>
      </c>
      <c r="K25" s="442">
        <f t="shared" si="13"/>
        <v>43561.304711235302</v>
      </c>
      <c r="L25" s="531">
        <f>SUM(L14:L19)</f>
        <v>45371.164086786564</v>
      </c>
      <c r="M25" s="442">
        <v>44980</v>
      </c>
      <c r="N25" s="442">
        <f>AVERAGE(N14:N19)</f>
        <v>10.375716845878136</v>
      </c>
      <c r="O25" s="48">
        <f>MAX(O14:O19)</f>
        <v>22.6</v>
      </c>
      <c r="P25" s="48">
        <f>MIN(P14:P19)</f>
        <v>-6.5</v>
      </c>
      <c r="Q25" s="48">
        <f>AVERAGE(Q14:Q19)</f>
        <v>10.230483870967742</v>
      </c>
      <c r="R25" s="592">
        <f t="shared" si="5"/>
        <v>0.14523297491039422</v>
      </c>
      <c r="S25" s="48">
        <f t="shared" ref="S25:T25" si="14">SUM(S14:S19)</f>
        <v>521.24771016438672</v>
      </c>
      <c r="T25" s="48">
        <f t="shared" si="14"/>
        <v>5564.9180329999981</v>
      </c>
      <c r="V25" s="195"/>
    </row>
    <row r="26" spans="1:22" ht="12" customHeight="1">
      <c r="A26" s="432" t="s">
        <v>224</v>
      </c>
      <c r="B26" s="443">
        <f>SUM(B8:B19)</f>
        <v>9433.7333214389546</v>
      </c>
      <c r="C26" s="532">
        <f>SUM(C8:C19)</f>
        <v>8694.2191732210795</v>
      </c>
      <c r="D26" s="590">
        <f t="shared" si="3"/>
        <v>8.5058144208699088E-2</v>
      </c>
      <c r="E26" s="443">
        <f t="shared" ref="E26:K26" si="15">SUM(E8:E19)</f>
        <v>9319.6107814926072</v>
      </c>
      <c r="F26" s="532">
        <f t="shared" si="15"/>
        <v>9006.2086823140817</v>
      </c>
      <c r="G26" s="590">
        <f t="shared" si="1"/>
        <v>3.479844962886193E-2</v>
      </c>
      <c r="H26" s="537">
        <v>9160</v>
      </c>
      <c r="I26" s="306">
        <f t="shared" si="15"/>
        <v>100736.387461797</v>
      </c>
      <c r="J26" s="532">
        <f t="shared" si="15"/>
        <v>92894.431352013358</v>
      </c>
      <c r="K26" s="443">
        <f t="shared" si="15"/>
        <v>99517.813078241437</v>
      </c>
      <c r="L26" s="532">
        <f>SUM(L8:L19)</f>
        <v>96225.358139947362</v>
      </c>
      <c r="M26" s="443">
        <v>97860</v>
      </c>
      <c r="N26" s="443">
        <f>AVERAGE(N8:N19)</f>
        <v>8.2528539426523277</v>
      </c>
      <c r="O26" s="306">
        <f>MAX(O8:O19)</f>
        <v>24.8</v>
      </c>
      <c r="P26" s="306">
        <f>MIN(P8:P19)</f>
        <v>-10.8</v>
      </c>
      <c r="Q26" s="306">
        <f>AVERAGE(Q8:Q19)</f>
        <v>8.5220062415029041</v>
      </c>
      <c r="R26" s="593">
        <f t="shared" si="5"/>
        <v>-0.26915229885057634</v>
      </c>
      <c r="S26" s="306">
        <f t="shared" ref="S26:T26" si="16">SUM(S8:S19)</f>
        <v>1222.9209149322614</v>
      </c>
      <c r="T26" s="306">
        <f t="shared" si="16"/>
        <v>13057.739055999995</v>
      </c>
      <c r="V26" s="195"/>
    </row>
    <row r="27" spans="1:22" ht="12" customHeight="1">
      <c r="A27" s="652" t="s">
        <v>308</v>
      </c>
      <c r="B27" s="652"/>
      <c r="C27" s="652"/>
      <c r="D27" s="652"/>
      <c r="E27" s="652"/>
      <c r="F27" s="652"/>
      <c r="G27" s="652"/>
      <c r="H27" s="652"/>
      <c r="I27" s="652"/>
      <c r="J27" s="652"/>
      <c r="K27" s="652"/>
      <c r="L27" s="652"/>
      <c r="M27" s="652"/>
      <c r="N27" s="652"/>
      <c r="O27" s="652"/>
      <c r="P27" s="652"/>
      <c r="Q27" s="652"/>
      <c r="R27" s="652"/>
      <c r="S27" s="652"/>
      <c r="T27" s="652"/>
    </row>
    <row r="28" spans="1:22" ht="3.95" customHeight="1">
      <c r="B28" s="190"/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190"/>
    </row>
    <row r="29" spans="1:22" ht="12" customHeight="1">
      <c r="A29" s="650" t="s">
        <v>284</v>
      </c>
      <c r="B29" s="650"/>
      <c r="C29" s="650"/>
      <c r="D29" s="650"/>
      <c r="E29" s="650"/>
      <c r="F29" s="650"/>
      <c r="G29" s="650"/>
      <c r="H29" s="650"/>
      <c r="I29" s="650"/>
      <c r="J29" s="650" t="s">
        <v>200</v>
      </c>
      <c r="K29" s="650"/>
      <c r="L29" s="650"/>
      <c r="M29" s="650"/>
      <c r="N29" s="650"/>
      <c r="O29" s="650"/>
      <c r="P29" s="650"/>
      <c r="Q29" s="650"/>
      <c r="R29" s="650"/>
      <c r="S29" s="650"/>
      <c r="T29" s="650"/>
    </row>
    <row r="30" spans="1:22" ht="8.1" customHeight="1">
      <c r="A30" s="202"/>
      <c r="B30" s="202"/>
      <c r="C30" s="202"/>
      <c r="D30" s="202"/>
      <c r="E30" s="202" t="s">
        <v>179</v>
      </c>
      <c r="F30" s="202" t="s">
        <v>174</v>
      </c>
      <c r="G30" s="202"/>
      <c r="H30" s="202"/>
      <c r="I30" s="202"/>
      <c r="J30" s="202"/>
      <c r="K30" s="202"/>
      <c r="L30" s="202"/>
      <c r="M30" s="202"/>
      <c r="N30" s="203" t="str">
        <f>N7</f>
        <v>Průměr</v>
      </c>
      <c r="O30" s="203" t="str">
        <f>Q7</f>
        <v>Normál</v>
      </c>
      <c r="P30" s="203"/>
      <c r="Q30" s="202"/>
      <c r="R30" s="202"/>
      <c r="S30" s="202"/>
      <c r="T30" s="202"/>
    </row>
    <row r="31" spans="1:22" ht="6.95" customHeight="1">
      <c r="A31" s="202"/>
      <c r="B31" s="202"/>
      <c r="C31" s="202"/>
      <c r="D31" s="202" t="str">
        <f>A8</f>
        <v>Leden</v>
      </c>
      <c r="E31" s="203">
        <f>B8</f>
        <v>1273.1090817392794</v>
      </c>
      <c r="F31" s="203">
        <f>E8</f>
        <v>1283.9255507782743</v>
      </c>
      <c r="G31" s="203"/>
      <c r="H31" s="203"/>
      <c r="I31" s="202"/>
      <c r="J31" s="202"/>
      <c r="K31" s="202"/>
      <c r="L31" s="202"/>
      <c r="M31" s="202" t="str">
        <f>A8</f>
        <v>Leden</v>
      </c>
      <c r="N31" s="203">
        <f>N8</f>
        <v>-0.91290322580645156</v>
      </c>
      <c r="O31" s="203">
        <f>Q8</f>
        <v>-1.2258064516129035</v>
      </c>
      <c r="P31" s="203"/>
      <c r="Q31" s="202"/>
      <c r="R31" s="202"/>
      <c r="S31" s="202"/>
      <c r="T31" s="202"/>
    </row>
    <row r="32" spans="1:22" ht="6.95" customHeight="1">
      <c r="A32" s="202"/>
      <c r="B32" s="202"/>
      <c r="C32" s="202"/>
      <c r="D32" s="202" t="str">
        <f t="shared" ref="D32:D41" si="17">A9</f>
        <v>Únor</v>
      </c>
      <c r="E32" s="203">
        <f t="shared" ref="E32:E42" si="18">B9</f>
        <v>1165.2067863432326</v>
      </c>
      <c r="F32" s="203">
        <f t="shared" ref="F32:F42" si="19">E9</f>
        <v>1146.9243868263973</v>
      </c>
      <c r="G32" s="203"/>
      <c r="H32" s="203"/>
      <c r="I32" s="202"/>
      <c r="J32" s="202"/>
      <c r="K32" s="202"/>
      <c r="L32" s="202"/>
      <c r="M32" s="202" t="str">
        <f t="shared" ref="M32:M42" si="20">A9</f>
        <v>Únor</v>
      </c>
      <c r="N32" s="203">
        <f t="shared" ref="N32:N42" si="21">N9</f>
        <v>-0.7250000000000002</v>
      </c>
      <c r="O32" s="203">
        <f t="shared" ref="O32:O42" si="22">Q9</f>
        <v>-0.15517241379310354</v>
      </c>
      <c r="P32" s="203"/>
      <c r="Q32" s="202"/>
      <c r="R32" s="202"/>
      <c r="S32" s="202"/>
      <c r="T32" s="202"/>
    </row>
    <row r="33" spans="1:20" ht="6.95" customHeight="1">
      <c r="A33" s="202"/>
      <c r="B33" s="202"/>
      <c r="C33" s="202"/>
      <c r="D33" s="202" t="str">
        <f t="shared" si="17"/>
        <v>Březen</v>
      </c>
      <c r="E33" s="203">
        <f t="shared" si="18"/>
        <v>1091.1743164401041</v>
      </c>
      <c r="F33" s="203">
        <f t="shared" si="19"/>
        <v>1071.0225001294161</v>
      </c>
      <c r="G33" s="203"/>
      <c r="H33" s="203"/>
      <c r="I33" s="202"/>
      <c r="J33" s="202"/>
      <c r="K33" s="202"/>
      <c r="L33" s="202"/>
      <c r="M33" s="202" t="str">
        <f t="shared" si="20"/>
        <v>Březen</v>
      </c>
      <c r="N33" s="203">
        <f t="shared" si="21"/>
        <v>2.8290322580645157</v>
      </c>
      <c r="O33" s="203">
        <f t="shared" si="22"/>
        <v>3.512903225806451</v>
      </c>
      <c r="P33" s="203"/>
      <c r="Q33" s="202"/>
      <c r="R33" s="202"/>
      <c r="S33" s="202"/>
      <c r="T33" s="202"/>
    </row>
    <row r="34" spans="1:20" ht="6.95" customHeight="1">
      <c r="A34" s="202"/>
      <c r="B34" s="202"/>
      <c r="C34" s="202"/>
      <c r="D34" s="202" t="str">
        <f t="shared" si="17"/>
        <v>Duben</v>
      </c>
      <c r="E34" s="203">
        <f t="shared" si="18"/>
        <v>882.21581415663218</v>
      </c>
      <c r="F34" s="203">
        <f t="shared" si="19"/>
        <v>783.39723392085205</v>
      </c>
      <c r="G34" s="203"/>
      <c r="H34" s="203"/>
      <c r="I34" s="202"/>
      <c r="J34" s="202"/>
      <c r="K34" s="202"/>
      <c r="L34" s="202"/>
      <c r="M34" s="202" t="str">
        <f t="shared" si="20"/>
        <v>Duben</v>
      </c>
      <c r="N34" s="203">
        <f t="shared" si="21"/>
        <v>5.6766666666666667</v>
      </c>
      <c r="O34" s="203">
        <f t="shared" si="22"/>
        <v>8.6366666666666667</v>
      </c>
      <c r="P34" s="203"/>
      <c r="Q34" s="202"/>
      <c r="R34" s="202"/>
      <c r="S34" s="202"/>
      <c r="T34" s="202"/>
    </row>
    <row r="35" spans="1:20" ht="6.95" customHeight="1">
      <c r="A35" s="202"/>
      <c r="B35" s="202"/>
      <c r="C35" s="202"/>
      <c r="D35" s="202" t="str">
        <f t="shared" si="17"/>
        <v>Květen</v>
      </c>
      <c r="E35" s="203">
        <f t="shared" si="18"/>
        <v>583.12097919475741</v>
      </c>
      <c r="F35" s="203">
        <f t="shared" si="19"/>
        <v>531.2374116596751</v>
      </c>
      <c r="G35" s="203"/>
      <c r="H35" s="203"/>
      <c r="I35" s="202"/>
      <c r="J35" s="202"/>
      <c r="K35" s="202"/>
      <c r="L35" s="202"/>
      <c r="M35" s="202" t="str">
        <f t="shared" si="20"/>
        <v>Květen</v>
      </c>
      <c r="N35" s="203">
        <f t="shared" si="21"/>
        <v>10.835483870967742</v>
      </c>
      <c r="O35" s="203">
        <f t="shared" si="22"/>
        <v>13.522580645161288</v>
      </c>
      <c r="P35" s="203"/>
      <c r="Q35" s="202"/>
      <c r="R35" s="202"/>
      <c r="S35" s="202"/>
      <c r="T35" s="202"/>
    </row>
    <row r="36" spans="1:20" ht="6.95" customHeight="1">
      <c r="A36" s="202"/>
      <c r="B36" s="202"/>
      <c r="C36" s="202"/>
      <c r="D36" s="202" t="str">
        <f t="shared" si="17"/>
        <v>Červen</v>
      </c>
      <c r="E36" s="203">
        <f t="shared" si="18"/>
        <v>415.25950427794277</v>
      </c>
      <c r="F36" s="203">
        <f t="shared" si="19"/>
        <v>423.47880666077111</v>
      </c>
      <c r="G36" s="203"/>
      <c r="H36" s="203"/>
      <c r="I36" s="202"/>
      <c r="J36" s="202"/>
      <c r="K36" s="202"/>
      <c r="L36" s="202"/>
      <c r="M36" s="202" t="str">
        <f t="shared" si="20"/>
        <v>Červen</v>
      </c>
      <c r="N36" s="203">
        <f t="shared" si="21"/>
        <v>19.076666666666668</v>
      </c>
      <c r="O36" s="203">
        <f t="shared" si="22"/>
        <v>16.59</v>
      </c>
      <c r="P36" s="203"/>
      <c r="Q36" s="202"/>
      <c r="R36" s="202"/>
      <c r="S36" s="202"/>
      <c r="T36" s="202"/>
    </row>
    <row r="37" spans="1:20" ht="6.95" customHeight="1">
      <c r="A37" s="202"/>
      <c r="B37" s="202"/>
      <c r="C37" s="202"/>
      <c r="D37" s="202" t="str">
        <f t="shared" si="17"/>
        <v>Červenec</v>
      </c>
      <c r="E37" s="203">
        <f t="shared" si="18"/>
        <v>382.26710824888454</v>
      </c>
      <c r="F37" s="203">
        <f t="shared" si="19"/>
        <v>385.01343534916839</v>
      </c>
      <c r="G37" s="203"/>
      <c r="H37" s="203"/>
      <c r="I37" s="202"/>
      <c r="J37" s="202"/>
      <c r="K37" s="202"/>
      <c r="L37" s="202"/>
      <c r="M37" s="202" t="str">
        <f t="shared" si="20"/>
        <v>Červenec</v>
      </c>
      <c r="N37" s="203">
        <f t="shared" si="21"/>
        <v>19.022580645161288</v>
      </c>
      <c r="O37" s="203">
        <f t="shared" si="22"/>
        <v>18.522580645161291</v>
      </c>
      <c r="P37" s="203"/>
      <c r="Q37" s="202"/>
      <c r="R37" s="202"/>
      <c r="S37" s="202"/>
      <c r="T37" s="202"/>
    </row>
    <row r="38" spans="1:20" ht="6.95" customHeight="1">
      <c r="A38" s="202"/>
      <c r="B38" s="202"/>
      <c r="C38" s="202"/>
      <c r="D38" s="202" t="str">
        <f t="shared" si="17"/>
        <v>Srpen</v>
      </c>
      <c r="E38" s="203">
        <f t="shared" si="18"/>
        <v>363.43820805664933</v>
      </c>
      <c r="F38" s="203">
        <f t="shared" si="19"/>
        <v>355.73298559087806</v>
      </c>
      <c r="G38" s="203"/>
      <c r="H38" s="203"/>
      <c r="I38" s="202"/>
      <c r="J38" s="202"/>
      <c r="K38" s="202"/>
      <c r="L38" s="202"/>
      <c r="M38" s="202" t="str">
        <f t="shared" si="20"/>
        <v>Srpen</v>
      </c>
      <c r="N38" s="203">
        <f t="shared" si="21"/>
        <v>16.287096774193547</v>
      </c>
      <c r="O38" s="203">
        <f t="shared" si="22"/>
        <v>18.119354838709679</v>
      </c>
      <c r="P38" s="203"/>
      <c r="Q38" s="202"/>
      <c r="R38" s="202"/>
      <c r="S38" s="202"/>
      <c r="T38" s="202"/>
    </row>
    <row r="39" spans="1:20" ht="6.95" customHeight="1">
      <c r="A39" s="202"/>
      <c r="B39" s="202"/>
      <c r="C39" s="202"/>
      <c r="D39" s="202" t="str">
        <f t="shared" si="17"/>
        <v>Září</v>
      </c>
      <c r="E39" s="203">
        <f t="shared" si="18"/>
        <v>429.16403823996393</v>
      </c>
      <c r="F39" s="203">
        <f t="shared" si="19"/>
        <v>453.30647987304832</v>
      </c>
      <c r="G39" s="203"/>
      <c r="H39" s="203"/>
      <c r="I39" s="202"/>
      <c r="J39" s="202"/>
      <c r="K39" s="202"/>
      <c r="L39" s="202"/>
      <c r="M39" s="202" t="str">
        <f t="shared" si="20"/>
        <v>Září</v>
      </c>
      <c r="N39" s="203">
        <f t="shared" si="21"/>
        <v>14.373333333333333</v>
      </c>
      <c r="O39" s="203">
        <f t="shared" si="22"/>
        <v>13.223333333333333</v>
      </c>
      <c r="P39" s="203"/>
      <c r="Q39" s="202"/>
      <c r="R39" s="202"/>
      <c r="S39" s="202"/>
      <c r="T39" s="202"/>
    </row>
    <row r="40" spans="1:20" ht="6.95" customHeight="1">
      <c r="A40" s="202"/>
      <c r="B40" s="202"/>
      <c r="C40" s="202"/>
      <c r="D40" s="202" t="str">
        <f t="shared" si="17"/>
        <v>Říjen</v>
      </c>
      <c r="E40" s="203">
        <f t="shared" si="18"/>
        <v>710.64524401658332</v>
      </c>
      <c r="F40" s="203">
        <f t="shared" si="19"/>
        <v>706.09668300749729</v>
      </c>
      <c r="G40" s="203"/>
      <c r="H40" s="203"/>
      <c r="I40" s="202"/>
      <c r="J40" s="202"/>
      <c r="K40" s="202"/>
      <c r="L40" s="202"/>
      <c r="M40" s="202" t="str">
        <f t="shared" si="20"/>
        <v>Říjen</v>
      </c>
      <c r="N40" s="203">
        <f t="shared" si="21"/>
        <v>8.17741935483871</v>
      </c>
      <c r="O40" s="203">
        <f t="shared" si="22"/>
        <v>8.3548387096774199</v>
      </c>
      <c r="P40" s="203"/>
      <c r="Q40" s="202"/>
      <c r="R40" s="202"/>
      <c r="S40" s="202"/>
      <c r="T40" s="202"/>
    </row>
    <row r="41" spans="1:20" ht="6.95" customHeight="1">
      <c r="A41" s="202"/>
      <c r="B41" s="202"/>
      <c r="C41" s="202"/>
      <c r="D41" s="202" t="str">
        <f t="shared" si="17"/>
        <v>Listopad</v>
      </c>
      <c r="E41" s="203">
        <f t="shared" si="18"/>
        <v>976.24186930500662</v>
      </c>
      <c r="F41" s="203">
        <f t="shared" si="19"/>
        <v>986.66548431114211</v>
      </c>
      <c r="G41" s="202"/>
      <c r="H41" s="202"/>
      <c r="I41" s="202"/>
      <c r="J41" s="202"/>
      <c r="K41" s="202"/>
      <c r="L41" s="202"/>
      <c r="M41" s="202" t="str">
        <f t="shared" si="20"/>
        <v>Listopad</v>
      </c>
      <c r="N41" s="203">
        <f t="shared" si="21"/>
        <v>3.8100000000000005</v>
      </c>
      <c r="O41" s="203">
        <f t="shared" si="22"/>
        <v>3.5466666666666664</v>
      </c>
      <c r="P41" s="202"/>
      <c r="Q41" s="202"/>
      <c r="R41" s="202"/>
      <c r="S41" s="202"/>
      <c r="T41" s="202"/>
    </row>
    <row r="42" spans="1:20" ht="6.95" customHeight="1">
      <c r="A42" s="202"/>
      <c r="B42" s="202"/>
      <c r="C42" s="202"/>
      <c r="D42" s="202" t="str">
        <f>A19</f>
        <v>Prosinec</v>
      </c>
      <c r="E42" s="203">
        <f t="shared" si="18"/>
        <v>1161.8903714199182</v>
      </c>
      <c r="F42" s="203">
        <f t="shared" si="19"/>
        <v>1192.8098233854867</v>
      </c>
      <c r="G42" s="202"/>
      <c r="H42" s="202"/>
      <c r="I42" s="202"/>
      <c r="J42" s="202"/>
      <c r="K42" s="202"/>
      <c r="L42" s="202"/>
      <c r="M42" s="202" t="str">
        <f t="shared" si="20"/>
        <v>Prosinec</v>
      </c>
      <c r="N42" s="203">
        <f t="shared" si="21"/>
        <v>0.58387096774193536</v>
      </c>
      <c r="O42" s="203">
        <f t="shared" si="22"/>
        <v>-0.38387096774193558</v>
      </c>
      <c r="P42" s="202"/>
      <c r="Q42" s="202"/>
      <c r="R42" s="202"/>
      <c r="S42" s="202"/>
      <c r="T42" s="202"/>
    </row>
    <row r="43" spans="1:20" ht="12" customHeight="1">
      <c r="A43" s="202"/>
      <c r="B43" s="202"/>
      <c r="C43" s="202"/>
      <c r="D43" s="202"/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202"/>
      <c r="P43" s="202"/>
      <c r="Q43" s="202"/>
      <c r="R43" s="202"/>
      <c r="S43" s="202"/>
      <c r="T43" s="202"/>
    </row>
    <row r="44" spans="1:20" ht="12" customHeight="1">
      <c r="A44" s="202"/>
      <c r="B44" s="202"/>
      <c r="C44" s="202"/>
      <c r="D44" s="202"/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2"/>
      <c r="S44" s="202"/>
      <c r="T44" s="202"/>
    </row>
    <row r="45" spans="1:20" ht="12" customHeight="1">
      <c r="A45" s="202"/>
      <c r="B45" s="202"/>
      <c r="C45" s="202"/>
      <c r="D45" s="202"/>
      <c r="E45" s="202"/>
      <c r="F45" s="202"/>
      <c r="G45" s="202"/>
      <c r="H45" s="202"/>
      <c r="I45" s="202"/>
      <c r="J45" s="202"/>
      <c r="K45" s="202"/>
      <c r="L45" s="202"/>
      <c r="M45" s="202"/>
      <c r="N45" s="202"/>
      <c r="O45" s="202"/>
      <c r="P45" s="202"/>
      <c r="Q45" s="202"/>
      <c r="R45" s="202"/>
      <c r="S45" s="202"/>
      <c r="T45" s="202"/>
    </row>
    <row r="56" spans="9:10">
      <c r="I56" s="63"/>
      <c r="J56" s="63"/>
    </row>
    <row r="58" spans="9:10">
      <c r="I58" s="572"/>
      <c r="J58" s="572"/>
    </row>
  </sheetData>
  <mergeCells count="13">
    <mergeCell ref="A29:I29"/>
    <mergeCell ref="J29:T29"/>
    <mergeCell ref="A4:T4"/>
    <mergeCell ref="A27:T27"/>
    <mergeCell ref="B6:D6"/>
    <mergeCell ref="E6:G6"/>
    <mergeCell ref="S6:T7"/>
    <mergeCell ref="I5:M5"/>
    <mergeCell ref="N5:R5"/>
    <mergeCell ref="N6:R6"/>
    <mergeCell ref="B5:H5"/>
    <mergeCell ref="I6:J6"/>
    <mergeCell ref="K6:L6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B21:C26 E24:G24 E21:F21 I21:L21 E22:F22 I22:L22 E23:F23 I23:L23 E26:G26 E25:F25 I25:L25 O21:Q21 O22:Q22 O23:Q23 O25:Q25 S24:T24 S21:T21 S22:T22 S23:T23 S25:T25 I24:L24 I26:L26 N24:Q24 N26:T26 Q20 B20:C20 R20:T20 E20:P20 N21:N23 N25" formulaRange="1"/>
    <ignoredError sqref="D20" formula="1" formulaRange="1"/>
    <ignoredError sqref="D21:D26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1"/>
  <dimension ref="A1:AJ45"/>
  <sheetViews>
    <sheetView showGridLines="0" zoomScaleNormal="100" zoomScaleSheetLayoutView="100" workbookViewId="0"/>
  </sheetViews>
  <sheetFormatPr defaultRowHeight="11.25"/>
  <cols>
    <col min="1" max="1" width="8.28515625" style="61" customWidth="1"/>
    <col min="2" max="3" width="5.42578125" style="61" customWidth="1"/>
    <col min="4" max="4" width="6.5703125" style="61" customWidth="1"/>
    <col min="5" max="5" width="7.7109375" style="61" customWidth="1"/>
    <col min="6" max="6" width="4.140625" style="61" customWidth="1"/>
    <col min="7" max="7" width="7.7109375" style="61" customWidth="1"/>
    <col min="8" max="11" width="6.7109375" style="61" customWidth="1"/>
    <col min="12" max="12" width="4.85546875" style="61" customWidth="1"/>
    <col min="13" max="13" width="8.7109375" style="61" customWidth="1"/>
    <col min="14" max="14" width="6.7109375" style="61" customWidth="1"/>
    <col min="15" max="18" width="7.28515625" style="61" customWidth="1"/>
    <col min="19" max="19" width="5.7109375" style="61" customWidth="1"/>
    <col min="20" max="20" width="8.7109375" style="61" customWidth="1"/>
    <col min="21" max="21" width="8" style="61" customWidth="1"/>
    <col min="22" max="22" width="9.28515625" style="61" bestFit="1" customWidth="1"/>
    <col min="23" max="23" width="11.42578125" style="61" bestFit="1" customWidth="1"/>
    <col min="24" max="262" width="9.140625" style="61"/>
    <col min="263" max="275" width="10.7109375" style="61" customWidth="1"/>
    <col min="276" max="518" width="9.140625" style="61"/>
    <col min="519" max="531" width="10.7109375" style="61" customWidth="1"/>
    <col min="532" max="774" width="9.140625" style="61"/>
    <col min="775" max="787" width="10.7109375" style="61" customWidth="1"/>
    <col min="788" max="1030" width="9.140625" style="61"/>
    <col min="1031" max="1043" width="10.7109375" style="61" customWidth="1"/>
    <col min="1044" max="1286" width="9.140625" style="61"/>
    <col min="1287" max="1299" width="10.7109375" style="61" customWidth="1"/>
    <col min="1300" max="1542" width="9.140625" style="61"/>
    <col min="1543" max="1555" width="10.7109375" style="61" customWidth="1"/>
    <col min="1556" max="1798" width="9.140625" style="61"/>
    <col min="1799" max="1811" width="10.7109375" style="61" customWidth="1"/>
    <col min="1812" max="2054" width="9.140625" style="61"/>
    <col min="2055" max="2067" width="10.7109375" style="61" customWidth="1"/>
    <col min="2068" max="2310" width="9.140625" style="61"/>
    <col min="2311" max="2323" width="10.7109375" style="61" customWidth="1"/>
    <col min="2324" max="2566" width="9.140625" style="61"/>
    <col min="2567" max="2579" width="10.7109375" style="61" customWidth="1"/>
    <col min="2580" max="2822" width="9.140625" style="61"/>
    <col min="2823" max="2835" width="10.7109375" style="61" customWidth="1"/>
    <col min="2836" max="3078" width="9.140625" style="61"/>
    <col min="3079" max="3091" width="10.7109375" style="61" customWidth="1"/>
    <col min="3092" max="3334" width="9.140625" style="61"/>
    <col min="3335" max="3347" width="10.7109375" style="61" customWidth="1"/>
    <col min="3348" max="3590" width="9.140625" style="61"/>
    <col min="3591" max="3603" width="10.7109375" style="61" customWidth="1"/>
    <col min="3604" max="3846" width="9.140625" style="61"/>
    <col min="3847" max="3859" width="10.7109375" style="61" customWidth="1"/>
    <col min="3860" max="4102" width="9.140625" style="61"/>
    <col min="4103" max="4115" width="10.7109375" style="61" customWidth="1"/>
    <col min="4116" max="4358" width="9.140625" style="61"/>
    <col min="4359" max="4371" width="10.7109375" style="61" customWidth="1"/>
    <col min="4372" max="4614" width="9.140625" style="61"/>
    <col min="4615" max="4627" width="10.7109375" style="61" customWidth="1"/>
    <col min="4628" max="4870" width="9.140625" style="61"/>
    <col min="4871" max="4883" width="10.7109375" style="61" customWidth="1"/>
    <col min="4884" max="5126" width="9.140625" style="61"/>
    <col min="5127" max="5139" width="10.7109375" style="61" customWidth="1"/>
    <col min="5140" max="5382" width="9.140625" style="61"/>
    <col min="5383" max="5395" width="10.7109375" style="61" customWidth="1"/>
    <col min="5396" max="5638" width="9.140625" style="61"/>
    <col min="5639" max="5651" width="10.7109375" style="61" customWidth="1"/>
    <col min="5652" max="5894" width="9.140625" style="61"/>
    <col min="5895" max="5907" width="10.7109375" style="61" customWidth="1"/>
    <col min="5908" max="6150" width="9.140625" style="61"/>
    <col min="6151" max="6163" width="10.7109375" style="61" customWidth="1"/>
    <col min="6164" max="6406" width="9.140625" style="61"/>
    <col min="6407" max="6419" width="10.7109375" style="61" customWidth="1"/>
    <col min="6420" max="6662" width="9.140625" style="61"/>
    <col min="6663" max="6675" width="10.7109375" style="61" customWidth="1"/>
    <col min="6676" max="6918" width="9.140625" style="61"/>
    <col min="6919" max="6931" width="10.7109375" style="61" customWidth="1"/>
    <col min="6932" max="7174" width="9.140625" style="61"/>
    <col min="7175" max="7187" width="10.7109375" style="61" customWidth="1"/>
    <col min="7188" max="7430" width="9.140625" style="61"/>
    <col min="7431" max="7443" width="10.7109375" style="61" customWidth="1"/>
    <col min="7444" max="7686" width="9.140625" style="61"/>
    <col min="7687" max="7699" width="10.7109375" style="61" customWidth="1"/>
    <col min="7700" max="7942" width="9.140625" style="61"/>
    <col min="7943" max="7955" width="10.7109375" style="61" customWidth="1"/>
    <col min="7956" max="8198" width="9.140625" style="61"/>
    <col min="8199" max="8211" width="10.7109375" style="61" customWidth="1"/>
    <col min="8212" max="8454" width="9.140625" style="61"/>
    <col min="8455" max="8467" width="10.7109375" style="61" customWidth="1"/>
    <col min="8468" max="8710" width="9.140625" style="61"/>
    <col min="8711" max="8723" width="10.7109375" style="61" customWidth="1"/>
    <col min="8724" max="8966" width="9.140625" style="61"/>
    <col min="8967" max="8979" width="10.7109375" style="61" customWidth="1"/>
    <col min="8980" max="9222" width="9.140625" style="61"/>
    <col min="9223" max="9235" width="10.7109375" style="61" customWidth="1"/>
    <col min="9236" max="9478" width="9.140625" style="61"/>
    <col min="9479" max="9491" width="10.7109375" style="61" customWidth="1"/>
    <col min="9492" max="9734" width="9.140625" style="61"/>
    <col min="9735" max="9747" width="10.7109375" style="61" customWidth="1"/>
    <col min="9748" max="9990" width="9.140625" style="61"/>
    <col min="9991" max="10003" width="10.7109375" style="61" customWidth="1"/>
    <col min="10004" max="10246" width="9.140625" style="61"/>
    <col min="10247" max="10259" width="10.7109375" style="61" customWidth="1"/>
    <col min="10260" max="10502" width="9.140625" style="61"/>
    <col min="10503" max="10515" width="10.7109375" style="61" customWidth="1"/>
    <col min="10516" max="10758" width="9.140625" style="61"/>
    <col min="10759" max="10771" width="10.7109375" style="61" customWidth="1"/>
    <col min="10772" max="11014" width="9.140625" style="61"/>
    <col min="11015" max="11027" width="10.7109375" style="61" customWidth="1"/>
    <col min="11028" max="11270" width="9.140625" style="61"/>
    <col min="11271" max="11283" width="10.7109375" style="61" customWidth="1"/>
    <col min="11284" max="11526" width="9.140625" style="61"/>
    <col min="11527" max="11539" width="10.7109375" style="61" customWidth="1"/>
    <col min="11540" max="11782" width="9.140625" style="61"/>
    <col min="11783" max="11795" width="10.7109375" style="61" customWidth="1"/>
    <col min="11796" max="12038" width="9.140625" style="61"/>
    <col min="12039" max="12051" width="10.7109375" style="61" customWidth="1"/>
    <col min="12052" max="12294" width="9.140625" style="61"/>
    <col min="12295" max="12307" width="10.7109375" style="61" customWidth="1"/>
    <col min="12308" max="12550" width="9.140625" style="61"/>
    <col min="12551" max="12563" width="10.7109375" style="61" customWidth="1"/>
    <col min="12564" max="12806" width="9.140625" style="61"/>
    <col min="12807" max="12819" width="10.7109375" style="61" customWidth="1"/>
    <col min="12820" max="13062" width="9.140625" style="61"/>
    <col min="13063" max="13075" width="10.7109375" style="61" customWidth="1"/>
    <col min="13076" max="13318" width="9.140625" style="61"/>
    <col min="13319" max="13331" width="10.7109375" style="61" customWidth="1"/>
    <col min="13332" max="13574" width="9.140625" style="61"/>
    <col min="13575" max="13587" width="10.7109375" style="61" customWidth="1"/>
    <col min="13588" max="13830" width="9.140625" style="61"/>
    <col min="13831" max="13843" width="10.7109375" style="61" customWidth="1"/>
    <col min="13844" max="14086" width="9.140625" style="61"/>
    <col min="14087" max="14099" width="10.7109375" style="61" customWidth="1"/>
    <col min="14100" max="14342" width="9.140625" style="61"/>
    <col min="14343" max="14355" width="10.7109375" style="61" customWidth="1"/>
    <col min="14356" max="14598" width="9.140625" style="61"/>
    <col min="14599" max="14611" width="10.7109375" style="61" customWidth="1"/>
    <col min="14612" max="14854" width="9.140625" style="61"/>
    <col min="14855" max="14867" width="10.7109375" style="61" customWidth="1"/>
    <col min="14868" max="15110" width="9.140625" style="61"/>
    <col min="15111" max="15123" width="10.7109375" style="61" customWidth="1"/>
    <col min="15124" max="15366" width="9.140625" style="61"/>
    <col min="15367" max="15379" width="10.7109375" style="61" customWidth="1"/>
    <col min="15380" max="15622" width="9.140625" style="61"/>
    <col min="15623" max="15635" width="10.7109375" style="61" customWidth="1"/>
    <col min="15636" max="15878" width="9.140625" style="61"/>
    <col min="15879" max="15891" width="10.7109375" style="61" customWidth="1"/>
    <col min="15892" max="16134" width="9.140625" style="61"/>
    <col min="16135" max="16147" width="10.7109375" style="61" customWidth="1"/>
    <col min="16148" max="16384" width="9.140625" style="61"/>
  </cols>
  <sheetData>
    <row r="1" spans="1:36" ht="15.75">
      <c r="A1" s="644" t="s">
        <v>132</v>
      </c>
      <c r="B1" s="644"/>
      <c r="C1" s="644"/>
      <c r="D1" s="644"/>
      <c r="E1" s="644"/>
      <c r="F1" s="644"/>
      <c r="G1" s="644"/>
      <c r="H1" s="644"/>
      <c r="I1" s="644"/>
      <c r="J1" s="644"/>
      <c r="K1" s="644"/>
      <c r="L1" s="644"/>
      <c r="M1" s="644"/>
      <c r="N1" s="644"/>
      <c r="O1" s="644"/>
      <c r="P1" s="644"/>
      <c r="Q1" s="644"/>
      <c r="R1" s="644"/>
      <c r="S1" s="644"/>
      <c r="T1" s="644"/>
      <c r="U1" s="644"/>
    </row>
    <row r="2" spans="1:36" ht="6" customHeight="1">
      <c r="A2" s="194"/>
      <c r="B2" s="663"/>
      <c r="C2" s="664"/>
      <c r="D2" s="664"/>
      <c r="E2" s="664"/>
      <c r="F2" s="664"/>
      <c r="G2" s="664"/>
      <c r="H2" s="664"/>
      <c r="I2" s="664"/>
      <c r="J2" s="664"/>
      <c r="K2" s="664"/>
      <c r="L2" s="664"/>
      <c r="M2" s="664"/>
      <c r="N2" s="664"/>
      <c r="O2" s="664"/>
      <c r="P2" s="664"/>
      <c r="Q2" s="664"/>
      <c r="R2" s="664"/>
      <c r="S2" s="664"/>
      <c r="T2" s="664"/>
      <c r="U2" s="664"/>
    </row>
    <row r="3" spans="1:36" ht="18" customHeight="1">
      <c r="A3" s="651">
        <v>2021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  <c r="S3" s="651"/>
      <c r="T3" s="651"/>
      <c r="U3" s="651"/>
    </row>
    <row r="4" spans="1:36" ht="18" customHeight="1">
      <c r="A4" s="433"/>
      <c r="B4" s="452"/>
      <c r="C4" s="260"/>
      <c r="D4" s="260"/>
      <c r="E4" s="260"/>
      <c r="F4" s="260"/>
      <c r="G4" s="451"/>
      <c r="H4" s="660" t="s">
        <v>65</v>
      </c>
      <c r="I4" s="659"/>
      <c r="J4" s="659"/>
      <c r="K4" s="659"/>
      <c r="L4" s="659"/>
      <c r="M4" s="659"/>
      <c r="N4" s="659"/>
      <c r="O4" s="659"/>
      <c r="P4" s="659"/>
      <c r="Q4" s="659"/>
      <c r="R4" s="659"/>
      <c r="S4" s="659"/>
      <c r="T4" s="659"/>
      <c r="U4" s="659"/>
    </row>
    <row r="5" spans="1:36" ht="18" customHeight="1">
      <c r="A5" s="334"/>
      <c r="B5" s="665" t="s">
        <v>211</v>
      </c>
      <c r="C5" s="666"/>
      <c r="D5" s="666"/>
      <c r="E5" s="666"/>
      <c r="F5" s="666"/>
      <c r="G5" s="666"/>
      <c r="H5" s="648" t="s">
        <v>274</v>
      </c>
      <c r="I5" s="649"/>
      <c r="J5" s="649"/>
      <c r="K5" s="649"/>
      <c r="L5" s="649"/>
      <c r="M5" s="649"/>
      <c r="N5" s="649"/>
      <c r="O5" s="648" t="s">
        <v>275</v>
      </c>
      <c r="P5" s="649"/>
      <c r="Q5" s="649"/>
      <c r="R5" s="649"/>
      <c r="S5" s="649"/>
      <c r="T5" s="649"/>
      <c r="U5" s="649"/>
    </row>
    <row r="6" spans="1:36" ht="12.95" customHeight="1">
      <c r="A6" s="425" t="s">
        <v>210</v>
      </c>
      <c r="B6" s="258" t="s">
        <v>4</v>
      </c>
      <c r="C6" s="256" t="s">
        <v>5</v>
      </c>
      <c r="D6" s="247" t="s">
        <v>6</v>
      </c>
      <c r="E6" s="256" t="s">
        <v>7</v>
      </c>
      <c r="F6" s="256" t="s">
        <v>107</v>
      </c>
      <c r="G6" s="258" t="s">
        <v>0</v>
      </c>
      <c r="H6" s="258" t="s">
        <v>4</v>
      </c>
      <c r="I6" s="256" t="s">
        <v>5</v>
      </c>
      <c r="J6" s="247" t="s">
        <v>6</v>
      </c>
      <c r="K6" s="256" t="s">
        <v>7</v>
      </c>
      <c r="L6" s="256" t="s">
        <v>107</v>
      </c>
      <c r="M6" s="256" t="s">
        <v>109</v>
      </c>
      <c r="N6" s="258" t="s">
        <v>0</v>
      </c>
      <c r="O6" s="258" t="s">
        <v>4</v>
      </c>
      <c r="P6" s="256" t="s">
        <v>5</v>
      </c>
      <c r="Q6" s="247" t="s">
        <v>6</v>
      </c>
      <c r="R6" s="256" t="s">
        <v>7</v>
      </c>
      <c r="S6" s="256" t="s">
        <v>107</v>
      </c>
      <c r="T6" s="256" t="s">
        <v>109</v>
      </c>
      <c r="U6" s="258" t="s">
        <v>0</v>
      </c>
    </row>
    <row r="7" spans="1:36" ht="12.95" customHeight="1">
      <c r="A7" s="490" t="s">
        <v>212</v>
      </c>
      <c r="B7" s="491">
        <v>1589</v>
      </c>
      <c r="C7" s="492">
        <v>6590</v>
      </c>
      <c r="D7" s="493">
        <v>206506</v>
      </c>
      <c r="E7" s="494">
        <v>2613088</v>
      </c>
      <c r="F7" s="494">
        <v>255</v>
      </c>
      <c r="G7" s="495">
        <v>2828028</v>
      </c>
      <c r="H7" s="496">
        <v>498.78697060927351</v>
      </c>
      <c r="I7" s="497">
        <v>122.93436801512308</v>
      </c>
      <c r="J7" s="498">
        <v>209.19903571175465</v>
      </c>
      <c r="K7" s="498">
        <v>412.71974500237383</v>
      </c>
      <c r="L7" s="498">
        <v>8.2151612577951649</v>
      </c>
      <c r="M7" s="499">
        <v>21.253869455344006</v>
      </c>
      <c r="N7" s="500">
        <v>1273.1091500516641</v>
      </c>
      <c r="O7" s="496">
        <v>5327.4820396019995</v>
      </c>
      <c r="P7" s="497">
        <v>1313.0210279600001</v>
      </c>
      <c r="Q7" s="498">
        <v>2234.5206316600002</v>
      </c>
      <c r="R7" s="498">
        <v>4408.8257420600003</v>
      </c>
      <c r="S7" s="498">
        <v>87.746998729999987</v>
      </c>
      <c r="T7" s="499">
        <v>227.093644463</v>
      </c>
      <c r="U7" s="500">
        <v>13598.690084475</v>
      </c>
      <c r="V7" s="62"/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195"/>
      <c r="AH7" s="195"/>
      <c r="AI7" s="195"/>
      <c r="AJ7" s="195"/>
    </row>
    <row r="8" spans="1:36" ht="12.95" customHeight="1">
      <c r="A8" s="501" t="s">
        <v>213</v>
      </c>
      <c r="B8" s="491">
        <v>1589</v>
      </c>
      <c r="C8" s="493">
        <v>6589</v>
      </c>
      <c r="D8" s="493">
        <v>206295</v>
      </c>
      <c r="E8" s="493">
        <v>2612077</v>
      </c>
      <c r="F8" s="493">
        <v>261</v>
      </c>
      <c r="G8" s="502">
        <v>2826811</v>
      </c>
      <c r="H8" s="496">
        <v>457.30929221889534</v>
      </c>
      <c r="I8" s="498">
        <v>112.52305539701476</v>
      </c>
      <c r="J8" s="498">
        <v>191.96342656678135</v>
      </c>
      <c r="K8" s="498">
        <v>374.06188701151592</v>
      </c>
      <c r="L8" s="498">
        <v>7.5048014042037154</v>
      </c>
      <c r="M8" s="498">
        <v>21.844296182222642</v>
      </c>
      <c r="N8" s="503">
        <v>1165.2067587806339</v>
      </c>
      <c r="O8" s="496">
        <v>4885.8219201579996</v>
      </c>
      <c r="P8" s="498">
        <v>1202.3364278299998</v>
      </c>
      <c r="Q8" s="498">
        <v>2051.2568478200001</v>
      </c>
      <c r="R8" s="498">
        <v>3997.2879962699999</v>
      </c>
      <c r="S8" s="498">
        <v>80.189325109999999</v>
      </c>
      <c r="T8" s="498">
        <v>233.52044339458052</v>
      </c>
      <c r="U8" s="503">
        <v>12450.412960582578</v>
      </c>
      <c r="V8" s="52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</row>
    <row r="9" spans="1:36" ht="12.95" customHeight="1">
      <c r="A9" s="504" t="s">
        <v>214</v>
      </c>
      <c r="B9" s="505">
        <v>1587</v>
      </c>
      <c r="C9" s="506">
        <v>6431</v>
      </c>
      <c r="D9" s="506">
        <v>206349</v>
      </c>
      <c r="E9" s="506">
        <v>2610687</v>
      </c>
      <c r="F9" s="506">
        <v>263</v>
      </c>
      <c r="G9" s="507">
        <v>2825317</v>
      </c>
      <c r="H9" s="508">
        <v>475.70881223028687</v>
      </c>
      <c r="I9" s="509">
        <v>99.67639024520129</v>
      </c>
      <c r="J9" s="509">
        <v>163.00325031437097</v>
      </c>
      <c r="K9" s="509">
        <v>324.11959476489722</v>
      </c>
      <c r="L9" s="509">
        <v>7.8947203904797165</v>
      </c>
      <c r="M9" s="509">
        <v>20.771465420680027</v>
      </c>
      <c r="N9" s="510">
        <v>1091.1742333659163</v>
      </c>
      <c r="O9" s="508">
        <v>5075.262959736001</v>
      </c>
      <c r="P9" s="509">
        <v>1063.4829440800002</v>
      </c>
      <c r="Q9" s="509">
        <v>1739.2010826305211</v>
      </c>
      <c r="R9" s="509">
        <v>3458.5300357005526</v>
      </c>
      <c r="S9" s="509">
        <v>84.228665459000013</v>
      </c>
      <c r="T9" s="509">
        <v>221.62864232740571</v>
      </c>
      <c r="U9" s="510">
        <v>11642.334329933479</v>
      </c>
      <c r="V9" s="196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5"/>
      <c r="AI9" s="195"/>
      <c r="AJ9" s="195"/>
    </row>
    <row r="10" spans="1:36" ht="12.95" customHeight="1">
      <c r="A10" s="490" t="s">
        <v>215</v>
      </c>
      <c r="B10" s="491">
        <v>1588</v>
      </c>
      <c r="C10" s="493">
        <v>6422</v>
      </c>
      <c r="D10" s="493">
        <v>206264</v>
      </c>
      <c r="E10" s="493">
        <v>2609565</v>
      </c>
      <c r="F10" s="494">
        <v>263</v>
      </c>
      <c r="G10" s="495">
        <v>2824102</v>
      </c>
      <c r="H10" s="496">
        <v>426.62241108446437</v>
      </c>
      <c r="I10" s="498">
        <v>76.157409255721404</v>
      </c>
      <c r="J10" s="498">
        <v>116.35306221197476</v>
      </c>
      <c r="K10" s="498">
        <v>239.89604100450663</v>
      </c>
      <c r="L10" s="498">
        <v>7.8394666892475238</v>
      </c>
      <c r="M10" s="499">
        <v>15.347523094243934</v>
      </c>
      <c r="N10" s="500">
        <v>882.21591334015864</v>
      </c>
      <c r="O10" s="496">
        <v>4554.4337340050006</v>
      </c>
      <c r="P10" s="498">
        <v>813.04045298000005</v>
      </c>
      <c r="Q10" s="498">
        <v>1242.1592859291538</v>
      </c>
      <c r="R10" s="498">
        <v>2561.1358816678048</v>
      </c>
      <c r="S10" s="498">
        <v>83.686269904000014</v>
      </c>
      <c r="T10" s="499">
        <v>163.86493335871461</v>
      </c>
      <c r="U10" s="500">
        <v>9418.3205578446741</v>
      </c>
      <c r="V10" s="52"/>
      <c r="W10" s="197"/>
      <c r="X10" s="197"/>
      <c r="Y10" s="197"/>
    </row>
    <row r="11" spans="1:36" ht="12.95" customHeight="1">
      <c r="A11" s="501" t="s">
        <v>216</v>
      </c>
      <c r="B11" s="491">
        <v>1601</v>
      </c>
      <c r="C11" s="493">
        <v>6424</v>
      </c>
      <c r="D11" s="493">
        <v>206089</v>
      </c>
      <c r="E11" s="493">
        <v>2608327</v>
      </c>
      <c r="F11" s="493">
        <v>265</v>
      </c>
      <c r="G11" s="502">
        <v>2822706</v>
      </c>
      <c r="H11" s="496">
        <v>320.96518772738858</v>
      </c>
      <c r="I11" s="498">
        <v>51.172635220722086</v>
      </c>
      <c r="J11" s="498">
        <v>62.852138073953554</v>
      </c>
      <c r="K11" s="498">
        <v>132.43673955407067</v>
      </c>
      <c r="L11" s="498">
        <v>8.342301570372527</v>
      </c>
      <c r="M11" s="498">
        <v>7.3519629786090501</v>
      </c>
      <c r="N11" s="503">
        <v>583.12096512511641</v>
      </c>
      <c r="O11" s="496">
        <v>3427.0853183310001</v>
      </c>
      <c r="P11" s="498">
        <v>546.39716507000003</v>
      </c>
      <c r="Q11" s="498">
        <v>671.09547281464597</v>
      </c>
      <c r="R11" s="498">
        <v>1414.1267876323395</v>
      </c>
      <c r="S11" s="498">
        <v>89.068121380000008</v>
      </c>
      <c r="T11" s="498">
        <v>78.519575070920382</v>
      </c>
      <c r="U11" s="503">
        <v>6226.2924402989065</v>
      </c>
      <c r="V11" s="52"/>
      <c r="W11" s="197"/>
      <c r="X11" s="197"/>
      <c r="Y11" s="197"/>
    </row>
    <row r="12" spans="1:36" ht="12.95" customHeight="1">
      <c r="A12" s="504" t="s">
        <v>217</v>
      </c>
      <c r="B12" s="505">
        <v>1601</v>
      </c>
      <c r="C12" s="506">
        <v>6458</v>
      </c>
      <c r="D12" s="506">
        <v>205854</v>
      </c>
      <c r="E12" s="506">
        <v>2607371</v>
      </c>
      <c r="F12" s="506">
        <v>264</v>
      </c>
      <c r="G12" s="507">
        <v>2821548</v>
      </c>
      <c r="H12" s="508">
        <v>315.77446520886116</v>
      </c>
      <c r="I12" s="509">
        <v>29.610431879835492</v>
      </c>
      <c r="J12" s="509">
        <v>18.260716489753062</v>
      </c>
      <c r="K12" s="509">
        <v>40.6935453247468</v>
      </c>
      <c r="L12" s="509">
        <v>8.5430276968642875</v>
      </c>
      <c r="M12" s="509">
        <v>2.3773943544282847</v>
      </c>
      <c r="N12" s="510">
        <v>415.25958095448908</v>
      </c>
      <c r="O12" s="508">
        <v>3373.4938513380002</v>
      </c>
      <c r="P12" s="509">
        <v>316.36783652999998</v>
      </c>
      <c r="Q12" s="509">
        <v>195.08426634655373</v>
      </c>
      <c r="R12" s="509">
        <v>434.79657594344911</v>
      </c>
      <c r="S12" s="509">
        <v>91.266164200999995</v>
      </c>
      <c r="T12" s="509">
        <v>25.414852341736047</v>
      </c>
      <c r="U12" s="510">
        <v>4436.4235467007384</v>
      </c>
      <c r="V12" s="52"/>
      <c r="W12" s="197"/>
      <c r="X12" s="197"/>
      <c r="Y12" s="197"/>
    </row>
    <row r="13" spans="1:36" ht="12.95" customHeight="1">
      <c r="A13" s="490" t="s">
        <v>218</v>
      </c>
      <c r="B13" s="491">
        <v>1599</v>
      </c>
      <c r="C13" s="493">
        <v>6415</v>
      </c>
      <c r="D13" s="493">
        <v>205877</v>
      </c>
      <c r="E13" s="493">
        <v>2606169</v>
      </c>
      <c r="F13" s="494">
        <v>266</v>
      </c>
      <c r="G13" s="495">
        <v>2820326</v>
      </c>
      <c r="H13" s="496">
        <v>293.99533467875028</v>
      </c>
      <c r="I13" s="498">
        <v>27.821693186419914</v>
      </c>
      <c r="J13" s="498">
        <v>16.502720674476159</v>
      </c>
      <c r="K13" s="498">
        <v>36.203732728227095</v>
      </c>
      <c r="L13" s="498">
        <v>8.081420585574115</v>
      </c>
      <c r="M13" s="499">
        <v>-0.33741062492855634</v>
      </c>
      <c r="N13" s="500">
        <v>382.26749122851908</v>
      </c>
      <c r="O13" s="496">
        <v>3139.1804315850004</v>
      </c>
      <c r="P13" s="498">
        <v>297.09563740000004</v>
      </c>
      <c r="Q13" s="498">
        <v>176.20494084611082</v>
      </c>
      <c r="R13" s="498">
        <v>386.60830581290219</v>
      </c>
      <c r="S13" s="498">
        <v>86.288691129000014</v>
      </c>
      <c r="T13" s="499">
        <v>-3.5265152252828948</v>
      </c>
      <c r="U13" s="500">
        <v>4081.8514915477303</v>
      </c>
      <c r="V13" s="52"/>
      <c r="W13" s="197"/>
      <c r="X13" s="197"/>
      <c r="Y13" s="197"/>
    </row>
    <row r="14" spans="1:36" ht="12.95" customHeight="1">
      <c r="A14" s="501" t="s">
        <v>219</v>
      </c>
      <c r="B14" s="491">
        <v>1596</v>
      </c>
      <c r="C14" s="493">
        <v>6424</v>
      </c>
      <c r="D14" s="493">
        <v>205909</v>
      </c>
      <c r="E14" s="493">
        <v>2605605</v>
      </c>
      <c r="F14" s="493">
        <v>267</v>
      </c>
      <c r="G14" s="502">
        <v>2819801</v>
      </c>
      <c r="H14" s="496">
        <v>257.78651743811162</v>
      </c>
      <c r="I14" s="498">
        <v>32.149473474606054</v>
      </c>
      <c r="J14" s="498">
        <v>20.308464581094999</v>
      </c>
      <c r="K14" s="498">
        <v>45.034180517482412</v>
      </c>
      <c r="L14" s="498">
        <v>8.2962828335522527</v>
      </c>
      <c r="M14" s="498">
        <v>-0.13667424737838774</v>
      </c>
      <c r="N14" s="503">
        <v>363.43824459746895</v>
      </c>
      <c r="O14" s="496">
        <v>2747.6050781919998</v>
      </c>
      <c r="P14" s="498">
        <v>342.62599921999998</v>
      </c>
      <c r="Q14" s="498">
        <v>216.40762383561079</v>
      </c>
      <c r="R14" s="498">
        <v>479.96026783737597</v>
      </c>
      <c r="S14" s="498">
        <v>88.400125807999999</v>
      </c>
      <c r="T14" s="498">
        <v>-1.3635703509812469</v>
      </c>
      <c r="U14" s="503">
        <v>3873.6355245420054</v>
      </c>
      <c r="V14" s="52"/>
      <c r="W14" s="197"/>
      <c r="X14" s="197"/>
      <c r="Y14" s="197"/>
    </row>
    <row r="15" spans="1:36" ht="12.95" customHeight="1">
      <c r="A15" s="504" t="s">
        <v>220</v>
      </c>
      <c r="B15" s="505">
        <v>1595</v>
      </c>
      <c r="C15" s="506">
        <v>6429</v>
      </c>
      <c r="D15" s="506">
        <v>205075</v>
      </c>
      <c r="E15" s="506">
        <v>2606668</v>
      </c>
      <c r="F15" s="506">
        <v>266</v>
      </c>
      <c r="G15" s="507">
        <v>2820033</v>
      </c>
      <c r="H15" s="508">
        <v>286.57351479156017</v>
      </c>
      <c r="I15" s="509">
        <v>36.841345076349562</v>
      </c>
      <c r="J15" s="509">
        <v>30.175572542464096</v>
      </c>
      <c r="K15" s="509">
        <v>64.030502968251099</v>
      </c>
      <c r="L15" s="509">
        <v>8.4246713131063355</v>
      </c>
      <c r="M15" s="509">
        <v>3.1184919131336364</v>
      </c>
      <c r="N15" s="510">
        <v>429.16409860486493</v>
      </c>
      <c r="O15" s="508">
        <v>3054.8929757880005</v>
      </c>
      <c r="P15" s="509">
        <v>392.74952784000004</v>
      </c>
      <c r="Q15" s="509">
        <v>321.66687694204006</v>
      </c>
      <c r="R15" s="509">
        <v>682.60463121496036</v>
      </c>
      <c r="S15" s="509">
        <v>89.800599168000005</v>
      </c>
      <c r="T15" s="509">
        <v>33.256226323777597</v>
      </c>
      <c r="U15" s="510">
        <v>4574.9708372767782</v>
      </c>
      <c r="V15" s="52"/>
      <c r="W15" s="197"/>
      <c r="X15" s="197"/>
      <c r="Y15" s="197"/>
    </row>
    <row r="16" spans="1:36" ht="12.95" customHeight="1">
      <c r="A16" s="490" t="s">
        <v>221</v>
      </c>
      <c r="B16" s="491">
        <v>1601</v>
      </c>
      <c r="C16" s="493">
        <v>6430</v>
      </c>
      <c r="D16" s="493">
        <v>205412</v>
      </c>
      <c r="E16" s="493">
        <v>2606866</v>
      </c>
      <c r="F16" s="494">
        <v>266</v>
      </c>
      <c r="G16" s="495">
        <v>2820575</v>
      </c>
      <c r="H16" s="496">
        <v>348.70364272060584</v>
      </c>
      <c r="I16" s="498">
        <v>70.922201945921358</v>
      </c>
      <c r="J16" s="498">
        <v>90.016653823107163</v>
      </c>
      <c r="K16" s="498">
        <v>186.71879457586857</v>
      </c>
      <c r="L16" s="498">
        <v>8.676752255453879</v>
      </c>
      <c r="M16" s="499">
        <v>5.6072597421111485</v>
      </c>
      <c r="N16" s="500">
        <v>710.64530506306801</v>
      </c>
      <c r="O16" s="496">
        <v>3729.9702374090002</v>
      </c>
      <c r="P16" s="498">
        <v>758.65475233000029</v>
      </c>
      <c r="Q16" s="498">
        <v>962.91285593956286</v>
      </c>
      <c r="R16" s="498">
        <v>1997.3537952474223</v>
      </c>
      <c r="S16" s="498">
        <v>92.804370624000001</v>
      </c>
      <c r="T16" s="499">
        <v>60.024643928978271</v>
      </c>
      <c r="U16" s="500">
        <v>7601.7206554789655</v>
      </c>
      <c r="V16" s="52"/>
      <c r="W16" s="197"/>
      <c r="X16" s="197"/>
      <c r="Y16" s="197"/>
    </row>
    <row r="17" spans="1:25" ht="12.95" customHeight="1">
      <c r="A17" s="501" t="s">
        <v>222</v>
      </c>
      <c r="B17" s="491">
        <v>1603</v>
      </c>
      <c r="C17" s="493">
        <v>6443</v>
      </c>
      <c r="D17" s="493">
        <v>206179</v>
      </c>
      <c r="E17" s="493">
        <v>2605663</v>
      </c>
      <c r="F17" s="493">
        <v>266</v>
      </c>
      <c r="G17" s="502">
        <v>2820154</v>
      </c>
      <c r="H17" s="496">
        <v>432.02642617312688</v>
      </c>
      <c r="I17" s="498">
        <v>100.40388405589569</v>
      </c>
      <c r="J17" s="498">
        <v>141.66249576107677</v>
      </c>
      <c r="K17" s="498">
        <v>282.2923203486165</v>
      </c>
      <c r="L17" s="498">
        <v>8.669978538350481</v>
      </c>
      <c r="M17" s="498">
        <v>11.186822010817647</v>
      </c>
      <c r="N17" s="503">
        <v>976.24192688788401</v>
      </c>
      <c r="O17" s="496">
        <v>4613.1270931949994</v>
      </c>
      <c r="P17" s="498">
        <v>1072.0695192099997</v>
      </c>
      <c r="Q17" s="498">
        <v>1512.6240714138371</v>
      </c>
      <c r="R17" s="498">
        <v>3014.2857689871926</v>
      </c>
      <c r="S17" s="498">
        <v>92.568720147000008</v>
      </c>
      <c r="T17" s="498">
        <v>119.53165902059683</v>
      </c>
      <c r="U17" s="503">
        <v>10424.206831973626</v>
      </c>
      <c r="V17" s="52"/>
      <c r="W17" s="197"/>
      <c r="X17" s="197"/>
      <c r="Y17" s="197"/>
    </row>
    <row r="18" spans="1:25" ht="12.95" customHeight="1">
      <c r="A18" s="504" t="s">
        <v>223</v>
      </c>
      <c r="B18" s="505">
        <v>1603</v>
      </c>
      <c r="C18" s="506">
        <v>6438</v>
      </c>
      <c r="D18" s="506">
        <v>206981</v>
      </c>
      <c r="E18" s="506">
        <v>2604728</v>
      </c>
      <c r="F18" s="506">
        <v>270</v>
      </c>
      <c r="G18" s="507">
        <v>2820020</v>
      </c>
      <c r="H18" s="508">
        <v>451.44707521792532</v>
      </c>
      <c r="I18" s="509">
        <v>111.69075347425071</v>
      </c>
      <c r="J18" s="509">
        <v>192.94965377639215</v>
      </c>
      <c r="K18" s="509">
        <v>380.50148522259303</v>
      </c>
      <c r="L18" s="509">
        <v>8.5305953319285699</v>
      </c>
      <c r="M18" s="509">
        <v>16.770832481052427</v>
      </c>
      <c r="N18" s="510">
        <v>1161.8903955041421</v>
      </c>
      <c r="O18" s="508">
        <v>4820.9170588379993</v>
      </c>
      <c r="P18" s="509">
        <v>1192.5890395899999</v>
      </c>
      <c r="Q18" s="509">
        <v>2060.3523235698071</v>
      </c>
      <c r="R18" s="509">
        <v>4063.2661673221814</v>
      </c>
      <c r="S18" s="509">
        <v>91.083935104999981</v>
      </c>
      <c r="T18" s="509">
        <v>179.31980959364307</v>
      </c>
      <c r="U18" s="510">
        <v>12407.528334018632</v>
      </c>
      <c r="V18" s="52"/>
      <c r="W18" s="197"/>
      <c r="X18" s="197"/>
      <c r="Y18" s="197"/>
    </row>
    <row r="19" spans="1:25" ht="12.95" customHeight="1">
      <c r="A19" s="511" t="s">
        <v>52</v>
      </c>
      <c r="B19" s="548">
        <f>B9</f>
        <v>1587</v>
      </c>
      <c r="C19" s="549">
        <f t="shared" ref="C19:E19" si="0">C9</f>
        <v>6431</v>
      </c>
      <c r="D19" s="549">
        <f t="shared" si="0"/>
        <v>206349</v>
      </c>
      <c r="E19" s="549">
        <f t="shared" si="0"/>
        <v>2610687</v>
      </c>
      <c r="F19" s="594">
        <f t="shared" ref="F19" si="1">F9</f>
        <v>263</v>
      </c>
      <c r="G19" s="595">
        <f>G9</f>
        <v>2825317</v>
      </c>
      <c r="H19" s="436">
        <f>SUM(H7:H9)</f>
        <v>1431.8050750584557</v>
      </c>
      <c r="I19" s="250">
        <f>SUM(I7:I9)</f>
        <v>335.13381365733915</v>
      </c>
      <c r="J19" s="250">
        <f t="shared" ref="J19:K19" si="2">SUM(J7:J9)</f>
        <v>564.16571259290697</v>
      </c>
      <c r="K19" s="250">
        <f t="shared" si="2"/>
        <v>1110.9012267787871</v>
      </c>
      <c r="L19" s="250">
        <f t="shared" ref="L19" si="3">SUM(L7:L9)</f>
        <v>23.614683052478597</v>
      </c>
      <c r="M19" s="596">
        <f t="shared" ref="M19" si="4">SUM(M7:M9)</f>
        <v>63.869631058246682</v>
      </c>
      <c r="N19" s="350">
        <f>SUM(N7:N9)</f>
        <v>3529.4901421982145</v>
      </c>
      <c r="O19" s="436">
        <f>SUM(O7:O9)</f>
        <v>15288.566919496001</v>
      </c>
      <c r="P19" s="250">
        <f>SUM(P7:P9)</f>
        <v>3578.8403998700005</v>
      </c>
      <c r="Q19" s="250">
        <f t="shared" ref="Q19:U19" si="5">SUM(Q7:Q9)</f>
        <v>6024.978562110522</v>
      </c>
      <c r="R19" s="250">
        <f t="shared" si="5"/>
        <v>11864.643774030554</v>
      </c>
      <c r="S19" s="250">
        <f t="shared" ref="S19" si="6">SUM(S7:S9)</f>
        <v>252.16498929900001</v>
      </c>
      <c r="T19" s="596">
        <f t="shared" ref="T19" si="7">SUM(T7:T9)</f>
        <v>682.24273018498627</v>
      </c>
      <c r="U19" s="350">
        <f t="shared" si="5"/>
        <v>37691.437374991059</v>
      </c>
    </row>
    <row r="20" spans="1:25" ht="12.95" customHeight="1">
      <c r="A20" s="512" t="s">
        <v>61</v>
      </c>
      <c r="B20" s="548">
        <f>B12</f>
        <v>1601</v>
      </c>
      <c r="C20" s="549">
        <f t="shared" ref="C20:G20" si="8">C12</f>
        <v>6458</v>
      </c>
      <c r="D20" s="549">
        <f t="shared" si="8"/>
        <v>205854</v>
      </c>
      <c r="E20" s="549">
        <f t="shared" si="8"/>
        <v>2607371</v>
      </c>
      <c r="F20" s="549">
        <f t="shared" ref="F20" si="9">F12</f>
        <v>264</v>
      </c>
      <c r="G20" s="548">
        <f t="shared" si="8"/>
        <v>2821548</v>
      </c>
      <c r="H20" s="436">
        <f>SUM(H10:H12)</f>
        <v>1063.3620640207141</v>
      </c>
      <c r="I20" s="250">
        <f>SUM(I10:I12)</f>
        <v>156.94047635627899</v>
      </c>
      <c r="J20" s="250">
        <f t="shared" ref="J20:N20" si="10">SUM(J10:J12)</f>
        <v>197.46591677568136</v>
      </c>
      <c r="K20" s="250">
        <f t="shared" si="10"/>
        <v>413.02632588332409</v>
      </c>
      <c r="L20" s="250">
        <f t="shared" ref="L20" si="11">SUM(L10:L12)</f>
        <v>24.724795956484336</v>
      </c>
      <c r="M20" s="250">
        <f t="shared" ref="M20" si="12">SUM(M10:M12)</f>
        <v>25.076880427281267</v>
      </c>
      <c r="N20" s="436">
        <f t="shared" si="10"/>
        <v>1880.5964594197642</v>
      </c>
      <c r="O20" s="436">
        <f>SUM(O10:O12)</f>
        <v>11355.012903674</v>
      </c>
      <c r="P20" s="250">
        <f>SUM(P10:P12)</f>
        <v>1675.8054545800001</v>
      </c>
      <c r="Q20" s="250">
        <f t="shared" ref="Q20:U20" si="13">SUM(Q10:Q12)</f>
        <v>2108.3390250903535</v>
      </c>
      <c r="R20" s="250">
        <f t="shared" si="13"/>
        <v>4410.0592452435931</v>
      </c>
      <c r="S20" s="250">
        <f t="shared" ref="S20" si="14">SUM(S10:S12)</f>
        <v>264.02055548499999</v>
      </c>
      <c r="T20" s="250">
        <f t="shared" ref="T20" si="15">SUM(T10:T12)</f>
        <v>267.79936077137103</v>
      </c>
      <c r="U20" s="436">
        <f t="shared" si="13"/>
        <v>20081.036544844319</v>
      </c>
    </row>
    <row r="21" spans="1:25" ht="12.95" customHeight="1">
      <c r="A21" s="512" t="s">
        <v>73</v>
      </c>
      <c r="B21" s="548">
        <f>B15</f>
        <v>1595</v>
      </c>
      <c r="C21" s="549">
        <f t="shared" ref="C21:G21" si="16">C15</f>
        <v>6429</v>
      </c>
      <c r="D21" s="549">
        <f t="shared" si="16"/>
        <v>205075</v>
      </c>
      <c r="E21" s="549">
        <f t="shared" si="16"/>
        <v>2606668</v>
      </c>
      <c r="F21" s="549">
        <f t="shared" ref="F21" si="17">F15</f>
        <v>266</v>
      </c>
      <c r="G21" s="548">
        <f t="shared" si="16"/>
        <v>2820033</v>
      </c>
      <c r="H21" s="436">
        <f>SUM(H13:H15)</f>
        <v>838.35536690842218</v>
      </c>
      <c r="I21" s="250">
        <f>SUM(I13:I15)</f>
        <v>96.81251173737553</v>
      </c>
      <c r="J21" s="250">
        <f t="shared" ref="J21:N21" si="18">SUM(J13:J15)</f>
        <v>66.986757798035256</v>
      </c>
      <c r="K21" s="250">
        <f t="shared" si="18"/>
        <v>145.26841621396062</v>
      </c>
      <c r="L21" s="250">
        <f t="shared" ref="L21" si="19">SUM(L13:L15)</f>
        <v>24.802374732232707</v>
      </c>
      <c r="M21" s="250">
        <f t="shared" ref="M21" si="20">SUM(M13:M15)</f>
        <v>2.6444070408266924</v>
      </c>
      <c r="N21" s="436">
        <f t="shared" si="18"/>
        <v>1174.869834430853</v>
      </c>
      <c r="O21" s="436">
        <f>SUM(O13:O15)</f>
        <v>8941.6784855650003</v>
      </c>
      <c r="P21" s="250">
        <f>SUM(P13:P15)</f>
        <v>1032.4711644600002</v>
      </c>
      <c r="Q21" s="250">
        <f t="shared" ref="Q21:U21" si="21">SUM(Q13:Q15)</f>
        <v>714.27944162376161</v>
      </c>
      <c r="R21" s="250">
        <f t="shared" si="21"/>
        <v>1549.1732048652384</v>
      </c>
      <c r="S21" s="250">
        <f t="shared" ref="S21" si="22">SUM(S13:S15)</f>
        <v>264.48941610500003</v>
      </c>
      <c r="T21" s="250">
        <f t="shared" ref="T21" si="23">SUM(T13:T15)</f>
        <v>28.366140747513455</v>
      </c>
      <c r="U21" s="436">
        <f t="shared" si="21"/>
        <v>12530.457853366514</v>
      </c>
    </row>
    <row r="22" spans="1:25" ht="12.95" customHeight="1">
      <c r="A22" s="513" t="s">
        <v>62</v>
      </c>
      <c r="B22" s="597">
        <f>B18</f>
        <v>1603</v>
      </c>
      <c r="C22" s="598">
        <f t="shared" ref="C22:E22" si="24">C18</f>
        <v>6438</v>
      </c>
      <c r="D22" s="598">
        <f t="shared" si="24"/>
        <v>206981</v>
      </c>
      <c r="E22" s="598">
        <f t="shared" si="24"/>
        <v>2604728</v>
      </c>
      <c r="F22" s="598">
        <f t="shared" ref="F22" si="25">F18</f>
        <v>270</v>
      </c>
      <c r="G22" s="597">
        <f>G18</f>
        <v>2820020</v>
      </c>
      <c r="H22" s="579">
        <f>SUM(H16:H18)</f>
        <v>1232.177144111658</v>
      </c>
      <c r="I22" s="580">
        <f>SUM(I16:I18)</f>
        <v>283.01683947606773</v>
      </c>
      <c r="J22" s="580">
        <f t="shared" ref="J22:N22" si="26">SUM(J16:J18)</f>
        <v>424.62880336057606</v>
      </c>
      <c r="K22" s="580">
        <f t="shared" si="26"/>
        <v>849.51260014707805</v>
      </c>
      <c r="L22" s="580">
        <f t="shared" ref="L22" si="27">SUM(L16:L18)</f>
        <v>25.877326125732932</v>
      </c>
      <c r="M22" s="580">
        <f t="shared" ref="M22" si="28">SUM(M16:M18)</f>
        <v>33.564914233981227</v>
      </c>
      <c r="N22" s="579">
        <f t="shared" si="26"/>
        <v>2848.7776274550943</v>
      </c>
      <c r="O22" s="579">
        <f>SUM(O16:O18)</f>
        <v>13164.014389442</v>
      </c>
      <c r="P22" s="580">
        <f>SUM(P16:P18)</f>
        <v>3023.3133111299999</v>
      </c>
      <c r="Q22" s="580">
        <f t="shared" ref="Q22:U22" si="29">SUM(Q16:Q18)</f>
        <v>4535.8892509232064</v>
      </c>
      <c r="R22" s="580">
        <f t="shared" si="29"/>
        <v>9074.905731556797</v>
      </c>
      <c r="S22" s="580">
        <f t="shared" ref="S22" si="30">SUM(S16:S18)</f>
        <v>276.45702587599999</v>
      </c>
      <c r="T22" s="580">
        <f t="shared" ref="T22" si="31">SUM(T16:T18)</f>
        <v>358.87611254321814</v>
      </c>
      <c r="U22" s="579">
        <f t="shared" si="29"/>
        <v>30433.455821471223</v>
      </c>
    </row>
    <row r="23" spans="1:25" ht="12.95" customHeight="1">
      <c r="A23" s="490" t="s">
        <v>63</v>
      </c>
      <c r="B23" s="550">
        <f>B12</f>
        <v>1601</v>
      </c>
      <c r="C23" s="64">
        <f t="shared" ref="C23:G23" si="32">C12</f>
        <v>6458</v>
      </c>
      <c r="D23" s="64">
        <f t="shared" si="32"/>
        <v>205854</v>
      </c>
      <c r="E23" s="64">
        <f t="shared" si="32"/>
        <v>2607371</v>
      </c>
      <c r="F23" s="551">
        <f t="shared" ref="F23" si="33">F12</f>
        <v>264</v>
      </c>
      <c r="G23" s="552">
        <f t="shared" si="32"/>
        <v>2821548</v>
      </c>
      <c r="H23" s="434">
        <f>SUM(H7:H12)</f>
        <v>2495.1671390791698</v>
      </c>
      <c r="I23" s="37">
        <f>SUM(I7:I12)</f>
        <v>492.07429001361817</v>
      </c>
      <c r="J23" s="37">
        <f t="shared" ref="J23:N23" si="34">SUM(J7:J12)</f>
        <v>761.63162936858839</v>
      </c>
      <c r="K23" s="37">
        <f t="shared" si="34"/>
        <v>1523.9275526621111</v>
      </c>
      <c r="L23" s="37">
        <f t="shared" ref="L23" si="35">SUM(L7:L12)</f>
        <v>48.339479008962932</v>
      </c>
      <c r="M23" s="553">
        <f t="shared" ref="M23" si="36">SUM(M7:M12)</f>
        <v>88.946511485527964</v>
      </c>
      <c r="N23" s="437">
        <f t="shared" si="34"/>
        <v>5410.0866016179789</v>
      </c>
      <c r="O23" s="434">
        <f>SUM(O7:O12)</f>
        <v>26643.579823170003</v>
      </c>
      <c r="P23" s="37">
        <f>SUM(P7:P12)</f>
        <v>5254.6458544500001</v>
      </c>
      <c r="Q23" s="37">
        <f t="shared" ref="Q23:U23" si="37">SUM(Q7:Q12)</f>
        <v>8133.317587200876</v>
      </c>
      <c r="R23" s="37">
        <f t="shared" si="37"/>
        <v>16274.703019274148</v>
      </c>
      <c r="S23" s="37">
        <f t="shared" ref="S23" si="38">SUM(S7:S12)</f>
        <v>516.18554478400006</v>
      </c>
      <c r="T23" s="553">
        <f t="shared" ref="T23" si="39">SUM(T7:T12)</f>
        <v>950.04209095635736</v>
      </c>
      <c r="U23" s="437">
        <f t="shared" si="37"/>
        <v>57772.473919835378</v>
      </c>
    </row>
    <row r="24" spans="1:25" ht="12.95" customHeight="1">
      <c r="A24" s="504" t="s">
        <v>64</v>
      </c>
      <c r="B24" s="108">
        <f>B18</f>
        <v>1603</v>
      </c>
      <c r="C24" s="599">
        <f t="shared" ref="C24:G24" si="40">C18</f>
        <v>6438</v>
      </c>
      <c r="D24" s="599">
        <f t="shared" si="40"/>
        <v>206981</v>
      </c>
      <c r="E24" s="599">
        <f t="shared" si="40"/>
        <v>2604728</v>
      </c>
      <c r="F24" s="599">
        <f t="shared" ref="F24" si="41">F18</f>
        <v>270</v>
      </c>
      <c r="G24" s="108">
        <f t="shared" si="40"/>
        <v>2820020</v>
      </c>
      <c r="H24" s="435">
        <f>SUM(H13:H18)</f>
        <v>2070.5325110200802</v>
      </c>
      <c r="I24" s="583">
        <f>SUM(I13:I18)</f>
        <v>379.82935121344326</v>
      </c>
      <c r="J24" s="583">
        <f t="shared" ref="J24:N24" si="42">SUM(J13:J18)</f>
        <v>491.61556115861134</v>
      </c>
      <c r="K24" s="583">
        <f t="shared" si="42"/>
        <v>994.78101636103872</v>
      </c>
      <c r="L24" s="583">
        <f t="shared" ref="L24" si="43">SUM(L13:L18)</f>
        <v>50.679700857965628</v>
      </c>
      <c r="M24" s="583">
        <f t="shared" ref="M24" si="44">SUM(M13:M18)</f>
        <v>36.20932127480792</v>
      </c>
      <c r="N24" s="435">
        <f t="shared" si="42"/>
        <v>4023.6474618859475</v>
      </c>
      <c r="O24" s="435">
        <f>SUM(O13:O18)</f>
        <v>22105.692875007</v>
      </c>
      <c r="P24" s="583">
        <f>SUM(P13:P18)</f>
        <v>4055.7844755899996</v>
      </c>
      <c r="Q24" s="583">
        <f t="shared" ref="Q24:U24" si="45">SUM(Q13:Q18)</f>
        <v>5250.1686925469694</v>
      </c>
      <c r="R24" s="583">
        <f t="shared" si="45"/>
        <v>10624.078936422035</v>
      </c>
      <c r="S24" s="583">
        <f t="shared" ref="S24" si="46">SUM(S13:S18)</f>
        <v>540.94644198100002</v>
      </c>
      <c r="T24" s="583">
        <f t="shared" ref="T24" si="47">SUM(T13:T18)</f>
        <v>387.24225329073164</v>
      </c>
      <c r="U24" s="435">
        <f t="shared" si="45"/>
        <v>42963.913674837735</v>
      </c>
    </row>
    <row r="25" spans="1:25" ht="12.95" customHeight="1">
      <c r="A25" s="514" t="s">
        <v>224</v>
      </c>
      <c r="B25" s="600">
        <f>B18</f>
        <v>1603</v>
      </c>
      <c r="C25" s="601">
        <f t="shared" ref="C25:G25" si="48">C18</f>
        <v>6438</v>
      </c>
      <c r="D25" s="601">
        <f t="shared" si="48"/>
        <v>206981</v>
      </c>
      <c r="E25" s="601">
        <f t="shared" si="48"/>
        <v>2604728</v>
      </c>
      <c r="F25" s="601">
        <f t="shared" ref="F25" si="49">F18</f>
        <v>270</v>
      </c>
      <c r="G25" s="600">
        <f t="shared" si="48"/>
        <v>2820020</v>
      </c>
      <c r="H25" s="585">
        <f>SUM(H7:H18)</f>
        <v>4565.69965009925</v>
      </c>
      <c r="I25" s="586">
        <f>SUM(I7:I18)</f>
        <v>871.90364122706137</v>
      </c>
      <c r="J25" s="586">
        <f t="shared" ref="J25:N25" si="50">SUM(J7:J18)</f>
        <v>1253.2471905271996</v>
      </c>
      <c r="K25" s="586">
        <f t="shared" si="50"/>
        <v>2518.7085690231497</v>
      </c>
      <c r="L25" s="586">
        <f t="shared" ref="L25" si="51">SUM(L7:L18)</f>
        <v>99.019179866928553</v>
      </c>
      <c r="M25" s="586">
        <f t="shared" ref="M25" si="52">SUM(M7:M18)</f>
        <v>125.15583276033588</v>
      </c>
      <c r="N25" s="585">
        <f t="shared" si="50"/>
        <v>9433.7340635039272</v>
      </c>
      <c r="O25" s="585">
        <f>SUM(O7:O18)</f>
        <v>48749.272698177003</v>
      </c>
      <c r="P25" s="586">
        <f>SUM(P7:P18)</f>
        <v>9310.4303300400006</v>
      </c>
      <c r="Q25" s="586">
        <f t="shared" ref="Q25:U25" si="53">SUM(Q7:Q18)</f>
        <v>13383.486279747844</v>
      </c>
      <c r="R25" s="586">
        <f t="shared" si="53"/>
        <v>26898.78195569618</v>
      </c>
      <c r="S25" s="586">
        <f t="shared" ref="S25" si="54">SUM(S7:S18)</f>
        <v>1057.131986765</v>
      </c>
      <c r="T25" s="586">
        <f t="shared" ref="T25" si="55">SUM(T7:T18)</f>
        <v>1337.2843442470889</v>
      </c>
      <c r="U25" s="585">
        <f t="shared" si="53"/>
        <v>100736.3875946731</v>
      </c>
    </row>
    <row r="26" spans="1:25" ht="15" customHeight="1">
      <c r="A26" s="189"/>
      <c r="B26" s="189"/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</row>
    <row r="27" spans="1:25" ht="12.75" customHeight="1">
      <c r="A27" s="650" t="s">
        <v>285</v>
      </c>
      <c r="B27" s="650"/>
      <c r="C27" s="650"/>
      <c r="D27" s="650"/>
      <c r="E27" s="650"/>
      <c r="F27" s="650"/>
      <c r="G27" s="650"/>
      <c r="H27" s="650"/>
      <c r="I27" s="650" t="s">
        <v>286</v>
      </c>
      <c r="J27" s="650"/>
      <c r="K27" s="650"/>
      <c r="L27" s="650"/>
      <c r="M27" s="650"/>
      <c r="P27" s="650" t="s">
        <v>287</v>
      </c>
      <c r="Q27" s="650"/>
      <c r="R27" s="650"/>
      <c r="S27" s="650"/>
      <c r="T27" s="650"/>
    </row>
    <row r="28" spans="1:25" ht="12" customHeight="1">
      <c r="A28" s="190"/>
      <c r="B28" s="228" t="str">
        <f>B6</f>
        <v>VO</v>
      </c>
      <c r="C28" s="228" t="str">
        <f t="shared" ref="C28:E28" si="56">C6</f>
        <v>SO</v>
      </c>
      <c r="D28" s="228" t="str">
        <f t="shared" si="56"/>
        <v>MO</v>
      </c>
      <c r="E28" s="228" t="str">
        <f t="shared" si="56"/>
        <v>DOM</v>
      </c>
      <c r="F28" s="228" t="str">
        <f>F6</f>
        <v>CNG</v>
      </c>
      <c r="G28" s="229"/>
      <c r="H28" s="219"/>
      <c r="I28" s="228" t="str">
        <f>H6</f>
        <v>VO</v>
      </c>
      <c r="J28" s="228" t="str">
        <f t="shared" ref="J28" si="57">I6</f>
        <v>SO</v>
      </c>
      <c r="K28" s="228" t="str">
        <f>J6</f>
        <v>MO</v>
      </c>
      <c r="L28" s="228" t="str">
        <f t="shared" ref="L28:M28" si="58">K6</f>
        <v>DOM</v>
      </c>
      <c r="M28" s="228" t="str">
        <f t="shared" si="58"/>
        <v>CNG</v>
      </c>
      <c r="N28" s="229"/>
      <c r="O28" s="230"/>
      <c r="P28" s="228" t="str">
        <f>O6</f>
        <v>VO</v>
      </c>
      <c r="Q28" s="228" t="str">
        <f t="shared" ref="Q28:T28" si="59">P6</f>
        <v>SO</v>
      </c>
      <c r="R28" s="228" t="str">
        <f t="shared" si="59"/>
        <v>MO</v>
      </c>
      <c r="S28" s="228" t="str">
        <f t="shared" si="59"/>
        <v>DOM</v>
      </c>
      <c r="T28" s="228" t="str">
        <f t="shared" si="59"/>
        <v>CNG</v>
      </c>
      <c r="U28" s="143"/>
    </row>
    <row r="29" spans="1:25" ht="12" customHeight="1">
      <c r="B29" s="231">
        <f>B19</f>
        <v>1587</v>
      </c>
      <c r="C29" s="231">
        <f>C19</f>
        <v>6431</v>
      </c>
      <c r="D29" s="231">
        <f t="shared" ref="D29:E29" si="60">D19</f>
        <v>206349</v>
      </c>
      <c r="E29" s="231">
        <f t="shared" si="60"/>
        <v>2610687</v>
      </c>
      <c r="F29" s="231">
        <f>F19</f>
        <v>263</v>
      </c>
      <c r="G29" s="203"/>
      <c r="H29" s="230" t="str">
        <f>A19</f>
        <v>I. čtvrtletí</v>
      </c>
      <c r="I29" s="232">
        <f>H19</f>
        <v>1431.8050750584557</v>
      </c>
      <c r="J29" s="232">
        <f t="shared" ref="J29:M29" si="61">I19</f>
        <v>335.13381365733915</v>
      </c>
      <c r="K29" s="232">
        <f t="shared" si="61"/>
        <v>564.16571259290697</v>
      </c>
      <c r="L29" s="232">
        <f t="shared" si="61"/>
        <v>1110.9012267787871</v>
      </c>
      <c r="M29" s="232">
        <f t="shared" si="61"/>
        <v>23.614683052478597</v>
      </c>
      <c r="N29" s="202"/>
      <c r="O29" s="219" t="str">
        <f>A19</f>
        <v>I. čtvrtletí</v>
      </c>
      <c r="P29" s="231">
        <f>O19</f>
        <v>15288.566919496001</v>
      </c>
      <c r="Q29" s="231">
        <f t="shared" ref="Q29:T29" si="62">P19</f>
        <v>3578.8403998700005</v>
      </c>
      <c r="R29" s="231">
        <f t="shared" si="62"/>
        <v>6024.978562110522</v>
      </c>
      <c r="S29" s="231">
        <f t="shared" si="62"/>
        <v>11864.643774030554</v>
      </c>
      <c r="T29" s="231">
        <f t="shared" si="62"/>
        <v>252.16498929900001</v>
      </c>
      <c r="U29" s="63"/>
    </row>
    <row r="30" spans="1:25" ht="12" customHeight="1">
      <c r="B30" s="202"/>
      <c r="C30" s="202"/>
      <c r="D30" s="202"/>
      <c r="E30" s="203"/>
      <c r="F30" s="203"/>
      <c r="G30" s="203"/>
      <c r="H30" s="230" t="str">
        <f t="shared" ref="H30:H32" si="63">A20</f>
        <v>II. čtvrtletí</v>
      </c>
      <c r="I30" s="232">
        <f t="shared" ref="I30:M30" si="64">H20</f>
        <v>1063.3620640207141</v>
      </c>
      <c r="J30" s="232">
        <f t="shared" si="64"/>
        <v>156.94047635627899</v>
      </c>
      <c r="K30" s="232">
        <f t="shared" si="64"/>
        <v>197.46591677568136</v>
      </c>
      <c r="L30" s="232">
        <f t="shared" si="64"/>
        <v>413.02632588332409</v>
      </c>
      <c r="M30" s="232">
        <f t="shared" si="64"/>
        <v>24.724795956484336</v>
      </c>
      <c r="N30" s="202"/>
      <c r="O30" s="219" t="str">
        <f t="shared" ref="O30:O32" si="65">A20</f>
        <v>II. čtvrtletí</v>
      </c>
      <c r="P30" s="231">
        <f t="shared" ref="P30:T30" si="66">O20</f>
        <v>11355.012903674</v>
      </c>
      <c r="Q30" s="231">
        <f t="shared" si="66"/>
        <v>1675.8054545800001</v>
      </c>
      <c r="R30" s="231">
        <f t="shared" si="66"/>
        <v>2108.3390250903535</v>
      </c>
      <c r="S30" s="231">
        <f t="shared" si="66"/>
        <v>4410.0592452435931</v>
      </c>
      <c r="T30" s="231">
        <f t="shared" si="66"/>
        <v>264.02055548499999</v>
      </c>
      <c r="U30" s="63"/>
    </row>
    <row r="31" spans="1:25" ht="12" customHeight="1">
      <c r="B31" s="202"/>
      <c r="C31" s="202"/>
      <c r="D31" s="202"/>
      <c r="E31" s="203"/>
      <c r="F31" s="203"/>
      <c r="G31" s="203"/>
      <c r="H31" s="230" t="str">
        <f t="shared" si="63"/>
        <v>III. čtvrtletí</v>
      </c>
      <c r="I31" s="232">
        <f t="shared" ref="I31:M31" si="67">H21</f>
        <v>838.35536690842218</v>
      </c>
      <c r="J31" s="232">
        <f t="shared" si="67"/>
        <v>96.81251173737553</v>
      </c>
      <c r="K31" s="232">
        <f t="shared" si="67"/>
        <v>66.986757798035256</v>
      </c>
      <c r="L31" s="232">
        <f t="shared" si="67"/>
        <v>145.26841621396062</v>
      </c>
      <c r="M31" s="232">
        <f t="shared" si="67"/>
        <v>24.802374732232707</v>
      </c>
      <c r="N31" s="202"/>
      <c r="O31" s="219" t="str">
        <f t="shared" si="65"/>
        <v>III. čtvrtletí</v>
      </c>
      <c r="P31" s="231">
        <f t="shared" ref="P31:T31" si="68">O21</f>
        <v>8941.6784855650003</v>
      </c>
      <c r="Q31" s="231">
        <f t="shared" si="68"/>
        <v>1032.4711644600002</v>
      </c>
      <c r="R31" s="231">
        <f t="shared" si="68"/>
        <v>714.27944162376161</v>
      </c>
      <c r="S31" s="231">
        <f t="shared" si="68"/>
        <v>1549.1732048652384</v>
      </c>
      <c r="T31" s="231">
        <f t="shared" si="68"/>
        <v>264.48941610500003</v>
      </c>
      <c r="U31" s="63"/>
    </row>
    <row r="32" spans="1:25" ht="12" customHeight="1">
      <c r="B32" s="202"/>
      <c r="C32" s="202"/>
      <c r="D32" s="202"/>
      <c r="E32" s="203"/>
      <c r="F32" s="203"/>
      <c r="G32" s="203"/>
      <c r="H32" s="230" t="str">
        <f t="shared" si="63"/>
        <v>IV. čtvrtletí</v>
      </c>
      <c r="I32" s="232">
        <f t="shared" ref="I32:M32" si="69">H22</f>
        <v>1232.177144111658</v>
      </c>
      <c r="J32" s="232">
        <f t="shared" si="69"/>
        <v>283.01683947606773</v>
      </c>
      <c r="K32" s="232">
        <f t="shared" si="69"/>
        <v>424.62880336057606</v>
      </c>
      <c r="L32" s="232">
        <f t="shared" si="69"/>
        <v>849.51260014707805</v>
      </c>
      <c r="M32" s="232">
        <f t="shared" si="69"/>
        <v>25.877326125732932</v>
      </c>
      <c r="N32" s="202"/>
      <c r="O32" s="219" t="str">
        <f t="shared" si="65"/>
        <v>IV. čtvrtletí</v>
      </c>
      <c r="P32" s="231">
        <f t="shared" ref="P32:T32" si="70">O22</f>
        <v>13164.014389442</v>
      </c>
      <c r="Q32" s="231">
        <f t="shared" si="70"/>
        <v>3023.3133111299999</v>
      </c>
      <c r="R32" s="231">
        <f t="shared" si="70"/>
        <v>4535.8892509232064</v>
      </c>
      <c r="S32" s="231">
        <f t="shared" si="70"/>
        <v>9074.905731556797</v>
      </c>
      <c r="T32" s="231">
        <f t="shared" si="70"/>
        <v>276.45702587599999</v>
      </c>
      <c r="U32" s="63"/>
    </row>
    <row r="33" spans="4:21" ht="12" customHeight="1">
      <c r="E33" s="63"/>
      <c r="F33" s="63"/>
      <c r="G33" s="63"/>
      <c r="H33" s="63"/>
      <c r="I33" s="63"/>
      <c r="Q33" s="63"/>
      <c r="R33" s="63"/>
      <c r="S33" s="63"/>
      <c r="T33" s="63"/>
      <c r="U33" s="63"/>
    </row>
    <row r="34" spans="4:21" ht="12" customHeight="1">
      <c r="D34" s="662"/>
      <c r="E34" s="63"/>
      <c r="F34" s="63"/>
      <c r="G34" s="63"/>
      <c r="H34" s="63"/>
      <c r="I34" s="63"/>
      <c r="Q34" s="63"/>
      <c r="R34" s="63"/>
      <c r="S34" s="63"/>
      <c r="T34" s="63"/>
      <c r="U34" s="63"/>
    </row>
    <row r="35" spans="4:21" ht="12" customHeight="1">
      <c r="D35" s="662"/>
      <c r="E35" s="63"/>
      <c r="F35" s="63"/>
      <c r="G35" s="63"/>
      <c r="H35" s="63"/>
      <c r="I35" s="63"/>
      <c r="Q35" s="63"/>
      <c r="R35" s="63"/>
      <c r="S35" s="63"/>
      <c r="T35" s="63"/>
      <c r="U35" s="63"/>
    </row>
    <row r="36" spans="4:21" ht="12" customHeight="1">
      <c r="E36" s="63"/>
      <c r="F36" s="63"/>
      <c r="G36" s="63"/>
      <c r="H36" s="63"/>
      <c r="I36" s="63"/>
      <c r="Q36" s="63"/>
      <c r="R36" s="63"/>
      <c r="S36" s="63"/>
      <c r="T36" s="63"/>
      <c r="U36" s="63"/>
    </row>
    <row r="37" spans="4:21" ht="12" customHeight="1">
      <c r="E37" s="63"/>
      <c r="F37" s="63"/>
      <c r="G37" s="63"/>
      <c r="H37" s="63"/>
      <c r="I37" s="63"/>
      <c r="Q37" s="63"/>
      <c r="R37" s="63"/>
      <c r="S37" s="63"/>
      <c r="T37" s="63"/>
      <c r="U37" s="63"/>
    </row>
    <row r="38" spans="4:21" ht="12" customHeight="1">
      <c r="E38" s="63"/>
      <c r="F38" s="63"/>
      <c r="G38" s="63"/>
      <c r="H38" s="63"/>
      <c r="I38" s="63"/>
      <c r="Q38" s="63"/>
      <c r="R38" s="63"/>
      <c r="S38" s="63"/>
      <c r="T38" s="63"/>
      <c r="U38" s="63"/>
    </row>
    <row r="39" spans="4:21" ht="12" customHeight="1">
      <c r="E39" s="63"/>
      <c r="F39" s="63"/>
      <c r="G39" s="63"/>
      <c r="H39" s="63"/>
      <c r="I39" s="63"/>
      <c r="Q39" s="63"/>
      <c r="R39" s="63"/>
      <c r="S39" s="63"/>
      <c r="T39" s="63"/>
      <c r="U39" s="63"/>
    </row>
    <row r="40" spans="4:21" ht="12" customHeight="1">
      <c r="E40" s="63"/>
      <c r="F40" s="63"/>
      <c r="G40" s="63"/>
      <c r="H40" s="63"/>
      <c r="I40" s="63"/>
      <c r="Q40" s="63"/>
      <c r="R40" s="63"/>
      <c r="S40" s="63"/>
      <c r="T40" s="63"/>
      <c r="U40" s="63"/>
    </row>
    <row r="41" spans="4:21" ht="12" customHeight="1"/>
    <row r="42" spans="4:21" ht="12" customHeight="1"/>
    <row r="43" spans="4:21" ht="12" customHeight="1"/>
    <row r="44" spans="4:21" ht="12" customHeight="1"/>
    <row r="45" spans="4:21" ht="12" customHeight="1"/>
  </sheetData>
  <mergeCells count="11">
    <mergeCell ref="D34:D35"/>
    <mergeCell ref="H5:N5"/>
    <mergeCell ref="O5:U5"/>
    <mergeCell ref="A1:U1"/>
    <mergeCell ref="B2:U2"/>
    <mergeCell ref="B5:G5"/>
    <mergeCell ref="H4:U4"/>
    <mergeCell ref="A3:U3"/>
    <mergeCell ref="A27:H27"/>
    <mergeCell ref="I27:M27"/>
    <mergeCell ref="P27:T27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H19:U19 H21:U24 H20 J20:U2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33</vt:i4>
      </vt:variant>
      <vt:variant>
        <vt:lpstr>Pojmenované oblasti</vt:lpstr>
      </vt:variant>
      <vt:variant>
        <vt:i4>9</vt:i4>
      </vt:variant>
    </vt:vector>
  </HeadingPairs>
  <TitlesOfParts>
    <vt:vector size="42" baseType="lpstr">
      <vt:lpstr>Titulní</vt:lpstr>
      <vt:lpstr>Obsah</vt:lpstr>
      <vt:lpstr>Úvod</vt:lpstr>
      <vt:lpstr>1</vt:lpstr>
      <vt:lpstr>2</vt:lpstr>
      <vt:lpstr>3.1</vt:lpstr>
      <vt:lpstr>3.2</vt:lpstr>
      <vt:lpstr>4.1</vt:lpstr>
      <vt:lpstr>4.2</vt:lpstr>
      <vt:lpstr>4.3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6.11</vt:lpstr>
      <vt:lpstr>6.12</vt:lpstr>
      <vt:lpstr>7</vt:lpstr>
      <vt:lpstr>Titulní!Oblast_tisku</vt:lpstr>
      <vt:lpstr>'2'!OLE_LINK42</vt:lpstr>
      <vt:lpstr>Úvod!OLE_LINK42</vt:lpstr>
      <vt:lpstr>'2'!OLE_LINK43</vt:lpstr>
      <vt:lpstr>Úvod!OLE_LINK43</vt:lpstr>
      <vt:lpstr>'2'!OLE_LINK6</vt:lpstr>
      <vt:lpstr>Úvod!OLE_LINK6</vt:lpstr>
      <vt:lpstr>'2'!OLE_LINK7</vt:lpstr>
      <vt:lpstr>Úvod!OLE_LINK7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</dc:creator>
  <cp:lastModifiedBy>Šmíd Michal</cp:lastModifiedBy>
  <cp:lastPrinted>2022-02-03T13:08:33Z</cp:lastPrinted>
  <dcterms:created xsi:type="dcterms:W3CDTF">2010-02-15T08:19:53Z</dcterms:created>
  <dcterms:modified xsi:type="dcterms:W3CDTF">2022-02-03T13:10:38Z</dcterms:modified>
</cp:coreProperties>
</file>